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120" windowWidth="19200" windowHeight="11445"/>
  </bookViews>
  <sheets>
    <sheet name="III Tool Overview" sheetId="1" r:id="rId1"/>
    <sheet name="Notes " sheetId="2" r:id="rId2"/>
    <sheet name="Calculations" sheetId="5" r:id="rId3"/>
    <sheet name="Targeting" sheetId="8" r:id="rId4"/>
    <sheet name="Baseline_Data_2012" sheetId="12" r:id="rId5"/>
    <sheet name="Prevalence" sheetId="4" r:id="rId6"/>
    <sheet name="LookUpData_Pop" sheetId="7" r:id="rId7"/>
    <sheet name="RII" sheetId="9" r:id="rId8"/>
  </sheets>
  <functionGroups builtInGroupCount="17"/>
  <definedNames>
    <definedName name="_ftn1" localSheetId="1">'Notes '!$B$11</definedName>
    <definedName name="_ftnref1" localSheetId="1">'Notes '!$B$8</definedName>
    <definedName name="GeogList">LookUpData_Pop!$B$1:$L$1</definedName>
    <definedName name="_xlnm.Print_Area" localSheetId="0">'III Tool Overview'!$B$2:$K$48</definedName>
  </definedNames>
  <calcPr calcId="145621"/>
</workbook>
</file>

<file path=xl/calcChain.xml><?xml version="1.0" encoding="utf-8"?>
<calcChain xmlns="http://schemas.openxmlformats.org/spreadsheetml/2006/main">
  <c r="D28" i="1" l="1"/>
  <c r="D27" i="1"/>
  <c r="D26" i="1"/>
  <c r="AX13" i="12" l="1"/>
  <c r="AY13" i="12"/>
  <c r="AZ13" i="12"/>
  <c r="BA13" i="12"/>
  <c r="BB13" i="12"/>
  <c r="BC13" i="12"/>
  <c r="BD13" i="12"/>
  <c r="BE13" i="12"/>
  <c r="BF13" i="12"/>
  <c r="BG13" i="12"/>
  <c r="BH13" i="12"/>
  <c r="BI13" i="12"/>
  <c r="BJ13" i="12"/>
  <c r="BK13" i="12"/>
  <c r="BL13" i="12"/>
  <c r="BM13" i="12"/>
  <c r="BN13" i="12"/>
  <c r="BO13" i="12"/>
  <c r="BP13" i="12"/>
  <c r="BQ13" i="12"/>
  <c r="BR13" i="12"/>
  <c r="BS13" i="12"/>
  <c r="BT13" i="12"/>
  <c r="BU13" i="12"/>
  <c r="BV13" i="12"/>
  <c r="BW13" i="12"/>
  <c r="BX13" i="12"/>
  <c r="BY13" i="12"/>
  <c r="BZ13" i="12"/>
  <c r="CA13" i="12"/>
  <c r="CB13" i="12"/>
  <c r="CC13" i="12"/>
  <c r="CD13" i="12"/>
  <c r="CE13" i="12"/>
  <c r="CF13" i="12"/>
  <c r="CG13" i="12"/>
  <c r="CH13" i="12"/>
  <c r="CI13" i="12"/>
  <c r="CJ13" i="12"/>
  <c r="CK13" i="12"/>
  <c r="CL13" i="12"/>
  <c r="CM13" i="12"/>
  <c r="CN13" i="12"/>
  <c r="CO13" i="12"/>
  <c r="CP13" i="12"/>
  <c r="CQ13" i="12"/>
  <c r="CR13" i="12"/>
  <c r="CR64" i="12"/>
  <c r="CQ64" i="12"/>
  <c r="CP64" i="12"/>
  <c r="CO64" i="12"/>
  <c r="CN64" i="12"/>
  <c r="CM64" i="12"/>
  <c r="CL64" i="12"/>
  <c r="CK64" i="12"/>
  <c r="CJ64" i="12"/>
  <c r="CI64" i="12"/>
  <c r="CH64" i="12"/>
  <c r="CG64" i="12"/>
  <c r="CF64" i="12"/>
  <c r="CE64" i="12"/>
  <c r="CD64" i="12"/>
  <c r="CC64" i="12"/>
  <c r="CB64" i="12"/>
  <c r="CA64" i="12"/>
  <c r="BZ64" i="12"/>
  <c r="BY64" i="12"/>
  <c r="BX64" i="12"/>
  <c r="BW64" i="12"/>
  <c r="BV64" i="12"/>
  <c r="BU64" i="12"/>
  <c r="BT64" i="12"/>
  <c r="BS64" i="12"/>
  <c r="BR64" i="12"/>
  <c r="BQ64" i="12"/>
  <c r="BP64" i="12"/>
  <c r="BO64" i="12"/>
  <c r="BN64" i="12"/>
  <c r="BM64" i="12"/>
  <c r="BL64" i="12"/>
  <c r="BK64" i="12"/>
  <c r="BJ64" i="12"/>
  <c r="BI64" i="12"/>
  <c r="BH64" i="12"/>
  <c r="BG64" i="12"/>
  <c r="BF64" i="12"/>
  <c r="BE64" i="12"/>
  <c r="BD64" i="12"/>
  <c r="BC64" i="12"/>
  <c r="BB64" i="12"/>
  <c r="BA64" i="12"/>
  <c r="AZ64" i="12"/>
  <c r="AY64" i="12"/>
  <c r="AX64" i="12"/>
  <c r="CR63" i="12"/>
  <c r="CQ63" i="12"/>
  <c r="CP63" i="12"/>
  <c r="CO63" i="12"/>
  <c r="CN63" i="12"/>
  <c r="CM63" i="12"/>
  <c r="CL63" i="12"/>
  <c r="CK63" i="12"/>
  <c r="CJ63" i="12"/>
  <c r="CI63" i="12"/>
  <c r="CH63" i="12"/>
  <c r="CG63" i="12"/>
  <c r="CF63" i="12"/>
  <c r="CE63" i="12"/>
  <c r="CD63" i="12"/>
  <c r="CC63" i="12"/>
  <c r="CB63" i="12"/>
  <c r="CA63" i="12"/>
  <c r="BZ63" i="12"/>
  <c r="BY63" i="12"/>
  <c r="BX63" i="12"/>
  <c r="BW63" i="12"/>
  <c r="BV63" i="12"/>
  <c r="BU63" i="12"/>
  <c r="BT63" i="12"/>
  <c r="BS63" i="12"/>
  <c r="BR63" i="12"/>
  <c r="BQ63" i="12"/>
  <c r="BP63" i="12"/>
  <c r="BO63" i="12"/>
  <c r="BN63" i="12"/>
  <c r="BM63" i="12"/>
  <c r="BL63" i="12"/>
  <c r="BK63" i="12"/>
  <c r="BJ63" i="12"/>
  <c r="BI63" i="12"/>
  <c r="BH63" i="12"/>
  <c r="BG63" i="12"/>
  <c r="BF63" i="12"/>
  <c r="BE63" i="12"/>
  <c r="BD63" i="12"/>
  <c r="BC63" i="12"/>
  <c r="BB63" i="12"/>
  <c r="BA63" i="12"/>
  <c r="AZ63" i="12"/>
  <c r="AY63" i="12"/>
  <c r="AX63" i="12"/>
  <c r="CR62" i="12"/>
  <c r="CQ62" i="12"/>
  <c r="CP62" i="12"/>
  <c r="CO62" i="12"/>
  <c r="CN62" i="12"/>
  <c r="CM62" i="12"/>
  <c r="CL62" i="12"/>
  <c r="CK62" i="12"/>
  <c r="CJ62" i="12"/>
  <c r="CI62" i="12"/>
  <c r="CH62" i="12"/>
  <c r="CG62" i="12"/>
  <c r="CF62" i="12"/>
  <c r="CE62" i="12"/>
  <c r="CD62" i="12"/>
  <c r="CC62" i="12"/>
  <c r="CB62" i="12"/>
  <c r="CA62" i="12"/>
  <c r="BZ62" i="12"/>
  <c r="BY62" i="12"/>
  <c r="BX62" i="12"/>
  <c r="BW62" i="12"/>
  <c r="BV62" i="12"/>
  <c r="BU62" i="12"/>
  <c r="BT62" i="12"/>
  <c r="BS62" i="12"/>
  <c r="BR62" i="12"/>
  <c r="BQ62" i="12"/>
  <c r="BP62" i="12"/>
  <c r="BO62" i="12"/>
  <c r="BN62" i="12"/>
  <c r="BM62" i="12"/>
  <c r="BL62" i="12"/>
  <c r="BK62" i="12"/>
  <c r="BJ62" i="12"/>
  <c r="BI62" i="12"/>
  <c r="BH62" i="12"/>
  <c r="BG62" i="12"/>
  <c r="BF62" i="12"/>
  <c r="BE62" i="12"/>
  <c r="BD62" i="12"/>
  <c r="BC62" i="12"/>
  <c r="BB62" i="12"/>
  <c r="BA62" i="12"/>
  <c r="AZ62" i="12"/>
  <c r="AY62" i="12"/>
  <c r="AX62" i="12"/>
  <c r="CR61" i="12"/>
  <c r="CQ61" i="12"/>
  <c r="CP61" i="12"/>
  <c r="CO61" i="12"/>
  <c r="CN61" i="12"/>
  <c r="CM61" i="12"/>
  <c r="CL61" i="12"/>
  <c r="CK61" i="12"/>
  <c r="CJ61" i="12"/>
  <c r="CI61" i="12"/>
  <c r="CH61" i="12"/>
  <c r="CG61" i="12"/>
  <c r="CF61" i="12"/>
  <c r="CE61" i="12"/>
  <c r="CD61" i="12"/>
  <c r="CC61" i="12"/>
  <c r="CB61" i="12"/>
  <c r="CA61" i="12"/>
  <c r="BZ61" i="12"/>
  <c r="BY61" i="12"/>
  <c r="BX61" i="12"/>
  <c r="BW61" i="12"/>
  <c r="BV61" i="12"/>
  <c r="BU61" i="12"/>
  <c r="BT61" i="12"/>
  <c r="BS61" i="12"/>
  <c r="BR61" i="12"/>
  <c r="BQ61" i="12"/>
  <c r="BP61" i="12"/>
  <c r="BO61" i="12"/>
  <c r="BN61" i="12"/>
  <c r="BM61" i="12"/>
  <c r="BL61" i="12"/>
  <c r="BK61" i="12"/>
  <c r="BJ61" i="12"/>
  <c r="BI61" i="12"/>
  <c r="BH61" i="12"/>
  <c r="BG61" i="12"/>
  <c r="BF61" i="12"/>
  <c r="BE61" i="12"/>
  <c r="BD61" i="12"/>
  <c r="BC61" i="12"/>
  <c r="BB61" i="12"/>
  <c r="BA61" i="12"/>
  <c r="AZ61" i="12"/>
  <c r="AY61" i="12"/>
  <c r="AX61" i="12"/>
  <c r="CR60" i="12"/>
  <c r="CQ60" i="12"/>
  <c r="CP60" i="12"/>
  <c r="CO60" i="12"/>
  <c r="CN60" i="12"/>
  <c r="CM60" i="12"/>
  <c r="CL60" i="12"/>
  <c r="CK60" i="12"/>
  <c r="CJ60" i="12"/>
  <c r="CI60" i="12"/>
  <c r="CH60" i="12"/>
  <c r="CG60" i="12"/>
  <c r="CF60" i="12"/>
  <c r="CE60" i="12"/>
  <c r="CD60" i="12"/>
  <c r="CC60" i="12"/>
  <c r="CB60" i="12"/>
  <c r="CA60" i="12"/>
  <c r="BZ60" i="12"/>
  <c r="BY60" i="12"/>
  <c r="BX60" i="12"/>
  <c r="BW60" i="12"/>
  <c r="BV60" i="12"/>
  <c r="BU60" i="12"/>
  <c r="BT60" i="12"/>
  <c r="BS60" i="12"/>
  <c r="BR60" i="12"/>
  <c r="BQ60" i="12"/>
  <c r="BP60" i="12"/>
  <c r="BO60" i="12"/>
  <c r="BN60" i="12"/>
  <c r="BM60" i="12"/>
  <c r="BL60" i="12"/>
  <c r="BK60" i="12"/>
  <c r="BJ60" i="12"/>
  <c r="BI60" i="12"/>
  <c r="BH60" i="12"/>
  <c r="BG60" i="12"/>
  <c r="BF60" i="12"/>
  <c r="BE60" i="12"/>
  <c r="BD60" i="12"/>
  <c r="BC60" i="12"/>
  <c r="BB60" i="12"/>
  <c r="BA60" i="12"/>
  <c r="AZ60" i="12"/>
  <c r="AY60" i="12"/>
  <c r="AX60" i="12"/>
  <c r="CR59" i="12"/>
  <c r="CQ59" i="12"/>
  <c r="CP59" i="12"/>
  <c r="CO59" i="12"/>
  <c r="CN59" i="12"/>
  <c r="CM59" i="12"/>
  <c r="CL59" i="12"/>
  <c r="CK59" i="12"/>
  <c r="CJ59" i="12"/>
  <c r="CI59" i="12"/>
  <c r="CH59" i="12"/>
  <c r="CG59" i="12"/>
  <c r="CF59" i="12"/>
  <c r="CE59" i="12"/>
  <c r="CD59" i="12"/>
  <c r="CC59" i="12"/>
  <c r="CB59" i="12"/>
  <c r="CA59" i="12"/>
  <c r="BZ59" i="12"/>
  <c r="BY59" i="12"/>
  <c r="BX59" i="12"/>
  <c r="BW59" i="12"/>
  <c r="BV59" i="12"/>
  <c r="BU59" i="12"/>
  <c r="BT59" i="12"/>
  <c r="BS59" i="12"/>
  <c r="BR59" i="12"/>
  <c r="BQ59" i="12"/>
  <c r="BP59" i="12"/>
  <c r="BO59" i="12"/>
  <c r="BN59" i="12"/>
  <c r="BM59" i="12"/>
  <c r="BL59" i="12"/>
  <c r="BK59" i="12"/>
  <c r="BJ59" i="12"/>
  <c r="BI59" i="12"/>
  <c r="BH59" i="12"/>
  <c r="BG59" i="12"/>
  <c r="BF59" i="12"/>
  <c r="BE59" i="12"/>
  <c r="BD59" i="12"/>
  <c r="BC59" i="12"/>
  <c r="BB59" i="12"/>
  <c r="BA59" i="12"/>
  <c r="AZ59" i="12"/>
  <c r="AY59" i="12"/>
  <c r="AX59" i="12"/>
  <c r="CR58" i="12"/>
  <c r="CQ58" i="12"/>
  <c r="CP58" i="12"/>
  <c r="CO58" i="12"/>
  <c r="CN58" i="12"/>
  <c r="CM58" i="12"/>
  <c r="CL58" i="12"/>
  <c r="CK58" i="12"/>
  <c r="CJ58" i="12"/>
  <c r="CI58" i="12"/>
  <c r="CH58" i="12"/>
  <c r="CG58" i="12"/>
  <c r="CF58" i="12"/>
  <c r="CE58" i="12"/>
  <c r="CD58" i="12"/>
  <c r="CC58" i="12"/>
  <c r="CB58" i="12"/>
  <c r="CA58" i="12"/>
  <c r="BZ58" i="12"/>
  <c r="BY58" i="12"/>
  <c r="BX58" i="12"/>
  <c r="BW58" i="12"/>
  <c r="BV58" i="12"/>
  <c r="BU58" i="12"/>
  <c r="BT58" i="12"/>
  <c r="BS58" i="12"/>
  <c r="BR58" i="12"/>
  <c r="BQ58" i="12"/>
  <c r="BP58" i="12"/>
  <c r="BO58" i="12"/>
  <c r="BN58" i="12"/>
  <c r="BM58" i="12"/>
  <c r="BL58" i="12"/>
  <c r="BK58" i="12"/>
  <c r="BJ58" i="12"/>
  <c r="BI58" i="12"/>
  <c r="BH58" i="12"/>
  <c r="BG58" i="12"/>
  <c r="BF58" i="12"/>
  <c r="BE58" i="12"/>
  <c r="BD58" i="12"/>
  <c r="BC58" i="12"/>
  <c r="BB58" i="12"/>
  <c r="BA58" i="12"/>
  <c r="AZ58" i="12"/>
  <c r="AY58" i="12"/>
  <c r="AX58" i="12"/>
  <c r="CR57" i="12"/>
  <c r="CQ57" i="12"/>
  <c r="CP57" i="12"/>
  <c r="CO57" i="12"/>
  <c r="CN57" i="12"/>
  <c r="CM57" i="12"/>
  <c r="CL57" i="12"/>
  <c r="CK57" i="12"/>
  <c r="CJ57" i="12"/>
  <c r="CI57" i="12"/>
  <c r="CH57" i="12"/>
  <c r="CG57" i="12"/>
  <c r="CF57" i="12"/>
  <c r="CE57" i="12"/>
  <c r="CD57" i="12"/>
  <c r="CC57" i="12"/>
  <c r="CB57" i="12"/>
  <c r="CA57" i="12"/>
  <c r="BZ57" i="12"/>
  <c r="BY57" i="12"/>
  <c r="BX57" i="12"/>
  <c r="BW57" i="12"/>
  <c r="BV57" i="12"/>
  <c r="BU57" i="12"/>
  <c r="BT57" i="12"/>
  <c r="BS57" i="12"/>
  <c r="BR57" i="12"/>
  <c r="BQ57" i="12"/>
  <c r="BP57" i="12"/>
  <c r="BO57" i="12"/>
  <c r="BN57" i="12"/>
  <c r="BM57" i="12"/>
  <c r="BL57" i="12"/>
  <c r="BK57" i="12"/>
  <c r="BJ57" i="12"/>
  <c r="BI57" i="12"/>
  <c r="BH57" i="12"/>
  <c r="BG57" i="12"/>
  <c r="BF57" i="12"/>
  <c r="BE57" i="12"/>
  <c r="BD57" i="12"/>
  <c r="BC57" i="12"/>
  <c r="BB57" i="12"/>
  <c r="BA57" i="12"/>
  <c r="AZ57" i="12"/>
  <c r="AY57" i="12"/>
  <c r="AX57" i="12"/>
  <c r="CR56" i="12"/>
  <c r="CQ56" i="12"/>
  <c r="CP56" i="12"/>
  <c r="CO56" i="12"/>
  <c r="CN56" i="12"/>
  <c r="CM56" i="12"/>
  <c r="CL56" i="12"/>
  <c r="CK56" i="12"/>
  <c r="CJ56" i="12"/>
  <c r="CI56" i="12"/>
  <c r="CH56" i="12"/>
  <c r="CG56" i="12"/>
  <c r="CF56" i="12"/>
  <c r="CE56" i="12"/>
  <c r="CD56" i="12"/>
  <c r="CC56" i="12"/>
  <c r="CB56" i="12"/>
  <c r="CA56" i="12"/>
  <c r="BZ56" i="12"/>
  <c r="BY56" i="12"/>
  <c r="BX56" i="12"/>
  <c r="BW56" i="12"/>
  <c r="BV56" i="12"/>
  <c r="BU56" i="12"/>
  <c r="BT56" i="12"/>
  <c r="BS56" i="12"/>
  <c r="BR56" i="12"/>
  <c r="BQ56" i="12"/>
  <c r="BP56" i="12"/>
  <c r="BO56" i="12"/>
  <c r="BN56" i="12"/>
  <c r="BM56" i="12"/>
  <c r="BL56" i="12"/>
  <c r="BK56" i="12"/>
  <c r="BJ56" i="12"/>
  <c r="BI56" i="12"/>
  <c r="BH56" i="12"/>
  <c r="BG56" i="12"/>
  <c r="BF56" i="12"/>
  <c r="BE56" i="12"/>
  <c r="BD56" i="12"/>
  <c r="BC56" i="12"/>
  <c r="BB56" i="12"/>
  <c r="BA56" i="12"/>
  <c r="AZ56" i="12"/>
  <c r="AY56" i="12"/>
  <c r="AX56" i="12"/>
  <c r="CR55" i="12"/>
  <c r="CQ55" i="12"/>
  <c r="CP55" i="12"/>
  <c r="CO55" i="12"/>
  <c r="CN55" i="12"/>
  <c r="CM55" i="12"/>
  <c r="CL55" i="12"/>
  <c r="CK55" i="12"/>
  <c r="CJ55" i="12"/>
  <c r="CI55" i="12"/>
  <c r="CH55" i="12"/>
  <c r="CG55" i="12"/>
  <c r="CF55" i="12"/>
  <c r="CE55" i="12"/>
  <c r="CD55" i="12"/>
  <c r="CC55" i="12"/>
  <c r="CB55" i="12"/>
  <c r="CA55" i="12"/>
  <c r="BZ55" i="12"/>
  <c r="BY55" i="12"/>
  <c r="BX55" i="12"/>
  <c r="BW55" i="12"/>
  <c r="BV55" i="12"/>
  <c r="BU55" i="12"/>
  <c r="BT55" i="12"/>
  <c r="BS55" i="12"/>
  <c r="BR55" i="12"/>
  <c r="BQ55" i="12"/>
  <c r="BP55" i="12"/>
  <c r="BO55" i="12"/>
  <c r="BN55" i="12"/>
  <c r="BM55" i="12"/>
  <c r="BL55" i="12"/>
  <c r="BK55" i="12"/>
  <c r="BJ55" i="12"/>
  <c r="BI55" i="12"/>
  <c r="BH55" i="12"/>
  <c r="BG55" i="12"/>
  <c r="BF55" i="12"/>
  <c r="BE55" i="12"/>
  <c r="BD55" i="12"/>
  <c r="BC55" i="12"/>
  <c r="BB55" i="12"/>
  <c r="BA55" i="12"/>
  <c r="AZ55" i="12"/>
  <c r="AY55" i="12"/>
  <c r="AX55" i="12"/>
  <c r="CR54" i="12"/>
  <c r="CQ54" i="12"/>
  <c r="CP54" i="12"/>
  <c r="CO54" i="12"/>
  <c r="CN54" i="12"/>
  <c r="CM54" i="12"/>
  <c r="CL54" i="12"/>
  <c r="CK54" i="12"/>
  <c r="CJ54" i="12"/>
  <c r="CI54" i="12"/>
  <c r="CH54" i="12"/>
  <c r="CG54" i="12"/>
  <c r="CF54"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AY54" i="12"/>
  <c r="AX54" i="12"/>
  <c r="CR53" i="12"/>
  <c r="CQ53" i="12"/>
  <c r="CP53" i="12"/>
  <c r="CO53" i="12"/>
  <c r="CN53" i="12"/>
  <c r="CM53" i="12"/>
  <c r="CL53" i="12"/>
  <c r="CK53" i="12"/>
  <c r="CJ53" i="12"/>
  <c r="CI53" i="12"/>
  <c r="CH53" i="12"/>
  <c r="CG53" i="12"/>
  <c r="CF53" i="12"/>
  <c r="CE53" i="12"/>
  <c r="CD53" i="12"/>
  <c r="CC53" i="12"/>
  <c r="CB53" i="12"/>
  <c r="CA53" i="12"/>
  <c r="BZ53" i="12"/>
  <c r="BY53" i="12"/>
  <c r="BX53" i="12"/>
  <c r="BW53" i="12"/>
  <c r="BV53" i="12"/>
  <c r="BU53" i="12"/>
  <c r="BT53" i="12"/>
  <c r="BS53" i="12"/>
  <c r="BR53" i="12"/>
  <c r="BQ53" i="12"/>
  <c r="BP53" i="12"/>
  <c r="BO53" i="12"/>
  <c r="BN53" i="12"/>
  <c r="BM53" i="12"/>
  <c r="BL53" i="12"/>
  <c r="BK53" i="12"/>
  <c r="BJ53" i="12"/>
  <c r="BI53" i="12"/>
  <c r="BH53" i="12"/>
  <c r="BG53" i="12"/>
  <c r="BF53" i="12"/>
  <c r="BE53" i="12"/>
  <c r="BD53" i="12"/>
  <c r="BC53" i="12"/>
  <c r="BB53" i="12"/>
  <c r="BA53" i="12"/>
  <c r="AZ53" i="12"/>
  <c r="AY53" i="12"/>
  <c r="AX53" i="12"/>
  <c r="CR52" i="12"/>
  <c r="CQ52" i="12"/>
  <c r="CP52" i="12"/>
  <c r="CO52" i="12"/>
  <c r="CN52" i="12"/>
  <c r="CM52" i="12"/>
  <c r="CL52" i="12"/>
  <c r="CK52" i="12"/>
  <c r="CJ52" i="12"/>
  <c r="CI52" i="12"/>
  <c r="CH52" i="12"/>
  <c r="CG52" i="12"/>
  <c r="CF52" i="12"/>
  <c r="CE52" i="12"/>
  <c r="CD52" i="12"/>
  <c r="CC52" i="12"/>
  <c r="CB52" i="12"/>
  <c r="CA52" i="12"/>
  <c r="BZ52" i="12"/>
  <c r="BY52" i="12"/>
  <c r="BX52" i="12"/>
  <c r="BW52" i="12"/>
  <c r="BV52" i="12"/>
  <c r="BU52" i="12"/>
  <c r="BT52" i="12"/>
  <c r="BS52" i="12"/>
  <c r="BR52" i="12"/>
  <c r="BQ52" i="12"/>
  <c r="BP52" i="12"/>
  <c r="BO52" i="12"/>
  <c r="BN52" i="12"/>
  <c r="BM52" i="12"/>
  <c r="BL52" i="12"/>
  <c r="BK52" i="12"/>
  <c r="BJ52" i="12"/>
  <c r="BI52" i="12"/>
  <c r="BH52" i="12"/>
  <c r="BG52" i="12"/>
  <c r="BF52" i="12"/>
  <c r="BE52" i="12"/>
  <c r="BD52" i="12"/>
  <c r="BC52" i="12"/>
  <c r="BB52" i="12"/>
  <c r="BA52" i="12"/>
  <c r="AZ52" i="12"/>
  <c r="AY52" i="12"/>
  <c r="AX52"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CR44" i="12"/>
  <c r="CQ44" i="12"/>
  <c r="CP44" i="12"/>
  <c r="CO44" i="12"/>
  <c r="CN44" i="12"/>
  <c r="CM44" i="12"/>
  <c r="CL44" i="12"/>
  <c r="CK44" i="12"/>
  <c r="CJ44" i="12"/>
  <c r="CI44" i="12"/>
  <c r="CH44" i="12"/>
  <c r="CG44" i="12"/>
  <c r="CF44" i="12"/>
  <c r="CE44" i="12"/>
  <c r="CD44" i="12"/>
  <c r="CC44" i="12"/>
  <c r="CB44" i="12"/>
  <c r="CA44" i="12"/>
  <c r="BZ44" i="12"/>
  <c r="BY44" i="12"/>
  <c r="BX44" i="12"/>
  <c r="BW44" i="12"/>
  <c r="BV44" i="12"/>
  <c r="BU44" i="12"/>
  <c r="BT44" i="12"/>
  <c r="BS44" i="12"/>
  <c r="BR44" i="12"/>
  <c r="BQ44" i="12"/>
  <c r="BP44" i="12"/>
  <c r="BO44" i="12"/>
  <c r="BN44" i="12"/>
  <c r="BM44" i="12"/>
  <c r="BL44" i="12"/>
  <c r="BK44" i="12"/>
  <c r="BJ44" i="12"/>
  <c r="BI44" i="12"/>
  <c r="BH44" i="12"/>
  <c r="BG44" i="12"/>
  <c r="BF44" i="12"/>
  <c r="BE44" i="12"/>
  <c r="BD44" i="12"/>
  <c r="BC44" i="12"/>
  <c r="BB44" i="12"/>
  <c r="BA44" i="12"/>
  <c r="AZ44" i="12"/>
  <c r="AY44" i="12"/>
  <c r="AX44" i="12"/>
  <c r="CR43" i="12"/>
  <c r="CQ43" i="12"/>
  <c r="CP43" i="12"/>
  <c r="CO43" i="12"/>
  <c r="CN43" i="12"/>
  <c r="CM43" i="12"/>
  <c r="CL43" i="12"/>
  <c r="CK43" i="12"/>
  <c r="CJ43" i="12"/>
  <c r="CI43" i="12"/>
  <c r="CH43" i="12"/>
  <c r="CG43" i="12"/>
  <c r="CF43" i="12"/>
  <c r="CE43" i="12"/>
  <c r="CD43" i="12"/>
  <c r="CC43" i="12"/>
  <c r="CB43" i="12"/>
  <c r="CA43" i="12"/>
  <c r="BZ43" i="12"/>
  <c r="BY43" i="12"/>
  <c r="BX43" i="12"/>
  <c r="BW43" i="12"/>
  <c r="BV43" i="12"/>
  <c r="BU43" i="12"/>
  <c r="BT43" i="12"/>
  <c r="BS43" i="12"/>
  <c r="BR43" i="12"/>
  <c r="BQ43" i="12"/>
  <c r="BP43" i="12"/>
  <c r="BO43" i="12"/>
  <c r="BN43" i="12"/>
  <c r="BM43" i="12"/>
  <c r="BL43" i="12"/>
  <c r="BK43" i="12"/>
  <c r="BJ43" i="12"/>
  <c r="BI43" i="12"/>
  <c r="BH43" i="12"/>
  <c r="BG43" i="12"/>
  <c r="BF43" i="12"/>
  <c r="BE43" i="12"/>
  <c r="BD43" i="12"/>
  <c r="BC43" i="12"/>
  <c r="BB43" i="12"/>
  <c r="BA43" i="12"/>
  <c r="AZ43" i="12"/>
  <c r="AY43" i="12"/>
  <c r="AX43" i="12"/>
  <c r="CR42" i="12"/>
  <c r="CQ42" i="12"/>
  <c r="CP42" i="12"/>
  <c r="CO42" i="12"/>
  <c r="CN42" i="12"/>
  <c r="CM42" i="12"/>
  <c r="CL42" i="12"/>
  <c r="CK42" i="12"/>
  <c r="CJ42" i="12"/>
  <c r="CI42" i="12"/>
  <c r="CH42" i="12"/>
  <c r="CG42" i="12"/>
  <c r="CF42" i="12"/>
  <c r="CE42" i="12"/>
  <c r="CD42" i="12"/>
  <c r="CC42" i="12"/>
  <c r="CB42" i="12"/>
  <c r="CA42" i="12"/>
  <c r="BZ42" i="12"/>
  <c r="BY42" i="12"/>
  <c r="BX42" i="12"/>
  <c r="BW42" i="12"/>
  <c r="BV42" i="12"/>
  <c r="BU42" i="12"/>
  <c r="BT42" i="12"/>
  <c r="BS42" i="12"/>
  <c r="BR42" i="12"/>
  <c r="BQ42" i="12"/>
  <c r="BP42" i="12"/>
  <c r="BO42" i="12"/>
  <c r="BN42" i="12"/>
  <c r="BM42" i="12"/>
  <c r="BL42" i="12"/>
  <c r="BK42" i="12"/>
  <c r="BJ42" i="12"/>
  <c r="BI42" i="12"/>
  <c r="BH42" i="12"/>
  <c r="BG42" i="12"/>
  <c r="BF42" i="12"/>
  <c r="BE42" i="12"/>
  <c r="BD42" i="12"/>
  <c r="BC42" i="12"/>
  <c r="BB42" i="12"/>
  <c r="BA42" i="12"/>
  <c r="AZ42" i="12"/>
  <c r="AY42" i="12"/>
  <c r="AX42" i="12"/>
  <c r="CR41" i="12"/>
  <c r="CQ41" i="12"/>
  <c r="CP41" i="12"/>
  <c r="CO41" i="12"/>
  <c r="CN41" i="12"/>
  <c r="CM41" i="12"/>
  <c r="CL41" i="12"/>
  <c r="CK41" i="12"/>
  <c r="CJ41" i="12"/>
  <c r="CI41" i="12"/>
  <c r="CH41" i="12"/>
  <c r="CG41" i="12"/>
  <c r="CF41" i="12"/>
  <c r="CE41" i="12"/>
  <c r="CD41" i="12"/>
  <c r="CC41" i="12"/>
  <c r="CB41" i="12"/>
  <c r="CA41" i="12"/>
  <c r="BZ41" i="12"/>
  <c r="BY41" i="12"/>
  <c r="BX41" i="12"/>
  <c r="BW41" i="12"/>
  <c r="BV41" i="12"/>
  <c r="BU41" i="12"/>
  <c r="BT41" i="12"/>
  <c r="BS41" i="12"/>
  <c r="BR41" i="12"/>
  <c r="BQ41" i="12"/>
  <c r="BP41" i="12"/>
  <c r="BO41" i="12"/>
  <c r="BN41" i="12"/>
  <c r="BM41" i="12"/>
  <c r="BL41" i="12"/>
  <c r="BK41" i="12"/>
  <c r="BJ41" i="12"/>
  <c r="BI41" i="12"/>
  <c r="BH41" i="12"/>
  <c r="BG41" i="12"/>
  <c r="BF41" i="12"/>
  <c r="BE41" i="12"/>
  <c r="BD41" i="12"/>
  <c r="BC41" i="12"/>
  <c r="BB41" i="12"/>
  <c r="BA41" i="12"/>
  <c r="AZ41" i="12"/>
  <c r="AY41" i="12"/>
  <c r="AX41" i="12"/>
  <c r="CR40" i="12"/>
  <c r="CQ40" i="12"/>
  <c r="CP40" i="12"/>
  <c r="CO40" i="12"/>
  <c r="CN40" i="12"/>
  <c r="CM40" i="12"/>
  <c r="CL40" i="12"/>
  <c r="CK40" i="12"/>
  <c r="CJ40" i="12"/>
  <c r="CI40" i="12"/>
  <c r="CH40" i="12"/>
  <c r="CG40" i="12"/>
  <c r="CF40" i="12"/>
  <c r="CE40" i="12"/>
  <c r="CD40" i="12"/>
  <c r="CC40" i="12"/>
  <c r="CB40" i="12"/>
  <c r="CA40" i="12"/>
  <c r="BZ40" i="12"/>
  <c r="BY40" i="12"/>
  <c r="BX40" i="12"/>
  <c r="BW40" i="12"/>
  <c r="BV40" i="12"/>
  <c r="BU40" i="12"/>
  <c r="BT40" i="12"/>
  <c r="BS40" i="12"/>
  <c r="BR40" i="12"/>
  <c r="BQ40" i="12"/>
  <c r="BP40" i="12"/>
  <c r="BO40" i="12"/>
  <c r="BN40" i="12"/>
  <c r="BM40" i="12"/>
  <c r="BL40" i="12"/>
  <c r="BK40" i="12"/>
  <c r="BJ40" i="12"/>
  <c r="BI40" i="12"/>
  <c r="BH40" i="12"/>
  <c r="BG40" i="12"/>
  <c r="BF40" i="12"/>
  <c r="BE40" i="12"/>
  <c r="BD40" i="12"/>
  <c r="BC40" i="12"/>
  <c r="BB40" i="12"/>
  <c r="BA40" i="12"/>
  <c r="AZ40" i="12"/>
  <c r="AY40" i="12"/>
  <c r="AX40" i="12"/>
  <c r="CR39" i="12"/>
  <c r="CQ39" i="12"/>
  <c r="CP39" i="12"/>
  <c r="CO39" i="12"/>
  <c r="CN39" i="12"/>
  <c r="CM39" i="12"/>
  <c r="CL39" i="12"/>
  <c r="CK39" i="12"/>
  <c r="CJ39" i="12"/>
  <c r="CI39" i="12"/>
  <c r="CH39" i="12"/>
  <c r="CG39" i="12"/>
  <c r="CF39" i="12"/>
  <c r="CE39" i="12"/>
  <c r="CD39" i="12"/>
  <c r="CC39" i="12"/>
  <c r="CB39" i="12"/>
  <c r="CA39" i="12"/>
  <c r="BZ39" i="12"/>
  <c r="BY39" i="12"/>
  <c r="BX39" i="12"/>
  <c r="BW39" i="12"/>
  <c r="BV39" i="12"/>
  <c r="BU39" i="12"/>
  <c r="BT39" i="12"/>
  <c r="BS39" i="12"/>
  <c r="BR39" i="12"/>
  <c r="BQ39" i="12"/>
  <c r="BP39" i="12"/>
  <c r="BO39" i="12"/>
  <c r="BN39" i="12"/>
  <c r="BM39" i="12"/>
  <c r="BL39" i="12"/>
  <c r="BK39" i="12"/>
  <c r="BJ39" i="12"/>
  <c r="BI39" i="12"/>
  <c r="BH39" i="12"/>
  <c r="BG39" i="12"/>
  <c r="BF39" i="12"/>
  <c r="BE39" i="12"/>
  <c r="BD39" i="12"/>
  <c r="BC39" i="12"/>
  <c r="BB39" i="12"/>
  <c r="BA39" i="12"/>
  <c r="AZ39" i="12"/>
  <c r="AY39" i="12"/>
  <c r="AX39" i="12"/>
  <c r="CR38" i="12"/>
  <c r="CQ38" i="12"/>
  <c r="CP38" i="12"/>
  <c r="CO38" i="12"/>
  <c r="CN38" i="12"/>
  <c r="CM38" i="12"/>
  <c r="CL38" i="12"/>
  <c r="CK38" i="12"/>
  <c r="CJ38" i="12"/>
  <c r="CI38" i="12"/>
  <c r="CH38" i="12"/>
  <c r="CG38" i="12"/>
  <c r="CF38"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CR37" i="12"/>
  <c r="CQ37" i="12"/>
  <c r="CP37" i="12"/>
  <c r="CO37" i="12"/>
  <c r="CN37" i="12"/>
  <c r="CM37" i="12"/>
  <c r="CL37" i="12"/>
  <c r="CK37" i="12"/>
  <c r="CJ37" i="12"/>
  <c r="CI37" i="12"/>
  <c r="CH37" i="12"/>
  <c r="CG37" i="12"/>
  <c r="CF37" i="12"/>
  <c r="CE37" i="12"/>
  <c r="CD37" i="12"/>
  <c r="CC37" i="12"/>
  <c r="CB37" i="12"/>
  <c r="CA37" i="12"/>
  <c r="BZ37" i="12"/>
  <c r="BY37" i="12"/>
  <c r="BX37" i="12"/>
  <c r="BW37" i="12"/>
  <c r="BV37" i="12"/>
  <c r="BU37" i="12"/>
  <c r="BT37" i="12"/>
  <c r="BS37" i="12"/>
  <c r="BR37" i="12"/>
  <c r="BQ37" i="12"/>
  <c r="BP37" i="12"/>
  <c r="BO37" i="12"/>
  <c r="BN37" i="12"/>
  <c r="BM37" i="12"/>
  <c r="BL37" i="12"/>
  <c r="BK37" i="12"/>
  <c r="BJ37" i="12"/>
  <c r="BI37" i="12"/>
  <c r="BH37" i="12"/>
  <c r="BG37" i="12"/>
  <c r="BF37" i="12"/>
  <c r="BE37" i="12"/>
  <c r="BD37" i="12"/>
  <c r="BC37" i="12"/>
  <c r="BB37" i="12"/>
  <c r="BA37" i="12"/>
  <c r="AZ37" i="12"/>
  <c r="AY37" i="12"/>
  <c r="AX37" i="12"/>
  <c r="CR36" i="12"/>
  <c r="CQ36" i="12"/>
  <c r="CP36" i="12"/>
  <c r="CO36" i="12"/>
  <c r="CN36" i="12"/>
  <c r="CM36" i="12"/>
  <c r="CL36" i="12"/>
  <c r="CK36" i="12"/>
  <c r="CJ36" i="12"/>
  <c r="CI36" i="12"/>
  <c r="CH36" i="12"/>
  <c r="CG36" i="12"/>
  <c r="CF36" i="12"/>
  <c r="CE36" i="12"/>
  <c r="CD36" i="12"/>
  <c r="CC36" i="12"/>
  <c r="CB36" i="12"/>
  <c r="CA36" i="12"/>
  <c r="BZ36" i="12"/>
  <c r="BY36" i="12"/>
  <c r="BX36" i="12"/>
  <c r="BW36" i="12"/>
  <c r="BV36" i="12"/>
  <c r="BU36" i="12"/>
  <c r="BT36" i="12"/>
  <c r="BS36" i="12"/>
  <c r="BR36" i="12"/>
  <c r="BQ36" i="12"/>
  <c r="BP36" i="12"/>
  <c r="BO36" i="12"/>
  <c r="BN36" i="12"/>
  <c r="BM36" i="12"/>
  <c r="BL36" i="12"/>
  <c r="BK36" i="12"/>
  <c r="BJ36" i="12"/>
  <c r="BI36" i="12"/>
  <c r="BH36" i="12"/>
  <c r="BG36" i="12"/>
  <c r="BF36" i="12"/>
  <c r="BE36" i="12"/>
  <c r="BD36" i="12"/>
  <c r="BC36" i="12"/>
  <c r="BB36" i="12"/>
  <c r="BA36" i="12"/>
  <c r="AZ36" i="12"/>
  <c r="AY36" i="12"/>
  <c r="AX36" i="12"/>
  <c r="CR35" i="12"/>
  <c r="CQ35" i="12"/>
  <c r="CP35" i="12"/>
  <c r="CO35" i="12"/>
  <c r="CN35" i="12"/>
  <c r="CM35" i="12"/>
  <c r="CL35" i="12"/>
  <c r="CK35" i="12"/>
  <c r="CJ35" i="12"/>
  <c r="CI35" i="12"/>
  <c r="CH35" i="12"/>
  <c r="CG35" i="12"/>
  <c r="CF35"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CR34" i="12"/>
  <c r="CQ34" i="12"/>
  <c r="CP34" i="12"/>
  <c r="CO34" i="12"/>
  <c r="CN34" i="12"/>
  <c r="CM34" i="12"/>
  <c r="CL34" i="12"/>
  <c r="CK34" i="12"/>
  <c r="CJ34" i="12"/>
  <c r="CI34" i="12"/>
  <c r="CH34" i="12"/>
  <c r="CG34" i="12"/>
  <c r="CF34" i="12"/>
  <c r="CE34" i="12"/>
  <c r="CD34" i="12"/>
  <c r="CC34" i="12"/>
  <c r="CB34" i="12"/>
  <c r="CA34" i="12"/>
  <c r="BZ34" i="12"/>
  <c r="BY34" i="12"/>
  <c r="BX34" i="12"/>
  <c r="BW34" i="12"/>
  <c r="BV34" i="12"/>
  <c r="BU34" i="12"/>
  <c r="BT34" i="12"/>
  <c r="BS34" i="12"/>
  <c r="BR34" i="12"/>
  <c r="BQ34" i="12"/>
  <c r="BP34" i="12"/>
  <c r="BO34" i="12"/>
  <c r="BN34" i="12"/>
  <c r="BM34" i="12"/>
  <c r="BL34" i="12"/>
  <c r="BK34" i="12"/>
  <c r="BJ34" i="12"/>
  <c r="BI34" i="12"/>
  <c r="BH34" i="12"/>
  <c r="BG34" i="12"/>
  <c r="BF34" i="12"/>
  <c r="BE34" i="12"/>
  <c r="BD34" i="12"/>
  <c r="BC34" i="12"/>
  <c r="BB34" i="12"/>
  <c r="BA34" i="12"/>
  <c r="AZ34" i="12"/>
  <c r="AY34" i="12"/>
  <c r="AX34" i="12"/>
  <c r="CR33" i="12"/>
  <c r="CQ33" i="12"/>
  <c r="CP33" i="12"/>
  <c r="CO33" i="12"/>
  <c r="CN33" i="12"/>
  <c r="CM33" i="12"/>
  <c r="CL33" i="12"/>
  <c r="CK33" i="12"/>
  <c r="CJ33" i="12"/>
  <c r="CI33" i="12"/>
  <c r="CH33" i="12"/>
  <c r="CG33" i="12"/>
  <c r="CF33" i="12"/>
  <c r="CE33" i="12"/>
  <c r="CD33" i="12"/>
  <c r="CC33" i="12"/>
  <c r="CB33" i="12"/>
  <c r="CA33" i="12"/>
  <c r="BZ33" i="12"/>
  <c r="BY33" i="12"/>
  <c r="BX33" i="12"/>
  <c r="BW33" i="12"/>
  <c r="BV33" i="12"/>
  <c r="BU33" i="12"/>
  <c r="BT33" i="12"/>
  <c r="BS33" i="12"/>
  <c r="BR33" i="12"/>
  <c r="BQ33" i="12"/>
  <c r="BP33" i="12"/>
  <c r="BO33" i="12"/>
  <c r="BN33" i="12"/>
  <c r="BM33" i="12"/>
  <c r="BL33" i="12"/>
  <c r="BK33" i="12"/>
  <c r="BJ33" i="12"/>
  <c r="BI33" i="12"/>
  <c r="BH33" i="12"/>
  <c r="BG33" i="12"/>
  <c r="BF33" i="12"/>
  <c r="BE33" i="12"/>
  <c r="BD33" i="12"/>
  <c r="BC33" i="12"/>
  <c r="BB33" i="12"/>
  <c r="BA33" i="12"/>
  <c r="AZ33" i="12"/>
  <c r="AY33" i="12"/>
  <c r="AX33" i="12"/>
  <c r="CR32" i="12"/>
  <c r="CQ32" i="12"/>
  <c r="CP32" i="12"/>
  <c r="CO32" i="12"/>
  <c r="CN32" i="12"/>
  <c r="CM32" i="12"/>
  <c r="CL32" i="12"/>
  <c r="CK32" i="12"/>
  <c r="CJ32" i="12"/>
  <c r="CI32" i="12"/>
  <c r="CH32" i="12"/>
  <c r="CG32" i="12"/>
  <c r="CF32" i="12"/>
  <c r="CE32" i="12"/>
  <c r="CD32" i="12"/>
  <c r="CC32" i="12"/>
  <c r="CB32" i="12"/>
  <c r="CA32" i="12"/>
  <c r="BZ32" i="12"/>
  <c r="BY32" i="12"/>
  <c r="BX32" i="12"/>
  <c r="BW32" i="12"/>
  <c r="BV32" i="12"/>
  <c r="BU32" i="12"/>
  <c r="BT32" i="12"/>
  <c r="BS32" i="12"/>
  <c r="BR32" i="12"/>
  <c r="BQ32" i="12"/>
  <c r="BP32" i="12"/>
  <c r="BO32" i="12"/>
  <c r="BN32" i="12"/>
  <c r="BM32" i="12"/>
  <c r="BL32" i="12"/>
  <c r="BK32" i="12"/>
  <c r="BJ32" i="12"/>
  <c r="BI32" i="12"/>
  <c r="BH32" i="12"/>
  <c r="BG32" i="12"/>
  <c r="BF32" i="12"/>
  <c r="BE32" i="12"/>
  <c r="BD32" i="12"/>
  <c r="BC32" i="12"/>
  <c r="BB32" i="12"/>
  <c r="BA32" i="12"/>
  <c r="AZ32" i="12"/>
  <c r="AY32" i="12"/>
  <c r="AX32" i="12"/>
  <c r="CR31" i="12"/>
  <c r="CQ31" i="12"/>
  <c r="CP31" i="12"/>
  <c r="CO31" i="12"/>
  <c r="CN31" i="12"/>
  <c r="CM31" i="12"/>
  <c r="CL31" i="12"/>
  <c r="CK31" i="12"/>
  <c r="CJ31" i="12"/>
  <c r="CI31" i="12"/>
  <c r="CH31" i="12"/>
  <c r="CG31" i="12"/>
  <c r="CF31" i="12"/>
  <c r="CE31" i="12"/>
  <c r="CD31" i="12"/>
  <c r="CC31" i="12"/>
  <c r="CB31" i="12"/>
  <c r="CA31" i="12"/>
  <c r="BZ31" i="12"/>
  <c r="BY31" i="12"/>
  <c r="BX31" i="12"/>
  <c r="BW31" i="12"/>
  <c r="BV31" i="12"/>
  <c r="BU31" i="12"/>
  <c r="BT31" i="12"/>
  <c r="BS31" i="12"/>
  <c r="BR31" i="12"/>
  <c r="BQ31" i="12"/>
  <c r="BP31" i="12"/>
  <c r="BO31" i="12"/>
  <c r="BN31" i="12"/>
  <c r="BM31" i="12"/>
  <c r="BL31" i="12"/>
  <c r="BK31" i="12"/>
  <c r="BJ31" i="12"/>
  <c r="BI31" i="12"/>
  <c r="BH31" i="12"/>
  <c r="BG31" i="12"/>
  <c r="BF31" i="12"/>
  <c r="BE31" i="12"/>
  <c r="BD31" i="12"/>
  <c r="BC31" i="12"/>
  <c r="BB31" i="12"/>
  <c r="BA31" i="12"/>
  <c r="AZ31" i="12"/>
  <c r="AY31" i="12"/>
  <c r="AX31" i="12"/>
  <c r="CR30" i="12"/>
  <c r="CQ30" i="12"/>
  <c r="CP30" i="12"/>
  <c r="CO30" i="12"/>
  <c r="CN30" i="12"/>
  <c r="CM30" i="12"/>
  <c r="CL30" i="12"/>
  <c r="CK30" i="12"/>
  <c r="CJ30" i="12"/>
  <c r="CI30" i="12"/>
  <c r="CH30" i="12"/>
  <c r="CG30" i="12"/>
  <c r="CF30" i="12"/>
  <c r="CE30" i="12"/>
  <c r="CD30" i="12"/>
  <c r="CC30" i="12"/>
  <c r="CB30" i="12"/>
  <c r="CA30" i="12"/>
  <c r="BZ30" i="12"/>
  <c r="BY30" i="12"/>
  <c r="BX30" i="12"/>
  <c r="BW30" i="12"/>
  <c r="BV30" i="12"/>
  <c r="BU30" i="12"/>
  <c r="BT30" i="12"/>
  <c r="BS30" i="12"/>
  <c r="BR30" i="12"/>
  <c r="BQ30" i="12"/>
  <c r="BP30" i="12"/>
  <c r="BO30" i="12"/>
  <c r="BN30" i="12"/>
  <c r="BM30" i="12"/>
  <c r="BL30" i="12"/>
  <c r="BK30" i="12"/>
  <c r="BJ30" i="12"/>
  <c r="BI30" i="12"/>
  <c r="BH30" i="12"/>
  <c r="BG30" i="12"/>
  <c r="BF30" i="12"/>
  <c r="BE30" i="12"/>
  <c r="BD30" i="12"/>
  <c r="BC30" i="12"/>
  <c r="BB30" i="12"/>
  <c r="BA30" i="12"/>
  <c r="AZ30" i="12"/>
  <c r="AY30" i="12"/>
  <c r="AX30" i="12"/>
  <c r="CR29" i="12"/>
  <c r="CQ29" i="12"/>
  <c r="CP29" i="12"/>
  <c r="CO29" i="12"/>
  <c r="CN29" i="12"/>
  <c r="CM29" i="12"/>
  <c r="CL29" i="12"/>
  <c r="CK29" i="12"/>
  <c r="CJ29" i="12"/>
  <c r="CI29" i="12"/>
  <c r="CH29" i="12"/>
  <c r="CG29" i="12"/>
  <c r="CF29" i="12"/>
  <c r="CE29" i="12"/>
  <c r="CD29" i="12"/>
  <c r="CC29" i="12"/>
  <c r="CB29" i="12"/>
  <c r="CA29" i="12"/>
  <c r="BZ29" i="12"/>
  <c r="BY29" i="12"/>
  <c r="BX29" i="12"/>
  <c r="BW29" i="12"/>
  <c r="BV29" i="12"/>
  <c r="BU29" i="12"/>
  <c r="BT29" i="12"/>
  <c r="BS29" i="12"/>
  <c r="BR29" i="12"/>
  <c r="BQ29" i="12"/>
  <c r="BP29" i="12"/>
  <c r="BO29" i="12"/>
  <c r="BN29" i="12"/>
  <c r="BM29" i="12"/>
  <c r="BL29" i="12"/>
  <c r="BK29" i="12"/>
  <c r="BJ29" i="12"/>
  <c r="BI29" i="12"/>
  <c r="BH29" i="12"/>
  <c r="BG29" i="12"/>
  <c r="BF29" i="12"/>
  <c r="BE29" i="12"/>
  <c r="BD29" i="12"/>
  <c r="BC29" i="12"/>
  <c r="BB29" i="12"/>
  <c r="BA29" i="12"/>
  <c r="AZ29" i="12"/>
  <c r="AY29" i="12"/>
  <c r="AX29" i="12"/>
  <c r="CR23" i="12"/>
  <c r="CQ23" i="12"/>
  <c r="CP23" i="12"/>
  <c r="CO23" i="12"/>
  <c r="CN23" i="12"/>
  <c r="CM23" i="12"/>
  <c r="CL23" i="12"/>
  <c r="CK23" i="12"/>
  <c r="CJ23" i="12"/>
  <c r="CI23" i="12"/>
  <c r="CH23" i="12"/>
  <c r="CG23" i="12"/>
  <c r="CF23" i="12"/>
  <c r="CE23" i="12"/>
  <c r="CD23" i="12"/>
  <c r="CC23" i="12"/>
  <c r="CB23" i="12"/>
  <c r="CA23" i="12"/>
  <c r="BZ23" i="12"/>
  <c r="BY23" i="12"/>
  <c r="BX23" i="12"/>
  <c r="BW23" i="12"/>
  <c r="BV23" i="12"/>
  <c r="BU23" i="12"/>
  <c r="BT23" i="12"/>
  <c r="BS23" i="12"/>
  <c r="BR23" i="12"/>
  <c r="BQ23" i="12"/>
  <c r="BP23" i="12"/>
  <c r="BO23" i="12"/>
  <c r="BN23" i="12"/>
  <c r="BM23" i="12"/>
  <c r="BL23" i="12"/>
  <c r="BK23" i="12"/>
  <c r="BJ23" i="12"/>
  <c r="BI23" i="12"/>
  <c r="BH23" i="12"/>
  <c r="BG23" i="12"/>
  <c r="BF23" i="12"/>
  <c r="BE23" i="12"/>
  <c r="BD23" i="12"/>
  <c r="BC23" i="12"/>
  <c r="BB23" i="12"/>
  <c r="BA23" i="12"/>
  <c r="AZ23" i="12"/>
  <c r="AY23" i="12"/>
  <c r="AX23" i="12"/>
  <c r="CR22" i="12"/>
  <c r="CQ22" i="12"/>
  <c r="CP22" i="12"/>
  <c r="CO22" i="12"/>
  <c r="CN22" i="12"/>
  <c r="CM22" i="12"/>
  <c r="CL22" i="12"/>
  <c r="CK22" i="12"/>
  <c r="CJ22" i="12"/>
  <c r="CI22" i="12"/>
  <c r="CH22" i="12"/>
  <c r="CG22" i="12"/>
  <c r="CF22" i="12"/>
  <c r="CE22" i="12"/>
  <c r="CD22" i="12"/>
  <c r="CC22" i="12"/>
  <c r="CB22" i="12"/>
  <c r="CA22" i="12"/>
  <c r="BZ22" i="12"/>
  <c r="BY22" i="12"/>
  <c r="BX22" i="12"/>
  <c r="BW22" i="12"/>
  <c r="BV22" i="12"/>
  <c r="BU22" i="12"/>
  <c r="BT22" i="12"/>
  <c r="BS22" i="12"/>
  <c r="BR22" i="12"/>
  <c r="BQ22" i="12"/>
  <c r="BP22" i="12"/>
  <c r="BO22" i="12"/>
  <c r="BN22" i="12"/>
  <c r="BM22" i="12"/>
  <c r="BL22" i="12"/>
  <c r="BK22" i="12"/>
  <c r="BJ22" i="12"/>
  <c r="BI22" i="12"/>
  <c r="BH22" i="12"/>
  <c r="BG22" i="12"/>
  <c r="BF22" i="12"/>
  <c r="BE22" i="12"/>
  <c r="BD22" i="12"/>
  <c r="BC22" i="12"/>
  <c r="BB22" i="12"/>
  <c r="BA22" i="12"/>
  <c r="AZ22" i="12"/>
  <c r="AY22" i="12"/>
  <c r="AX22" i="12"/>
  <c r="CR21" i="12"/>
  <c r="CQ21" i="12"/>
  <c r="CP21" i="12"/>
  <c r="CO21" i="12"/>
  <c r="CN21" i="12"/>
  <c r="CM21" i="12"/>
  <c r="CL21" i="12"/>
  <c r="CK21" i="12"/>
  <c r="CJ21" i="12"/>
  <c r="CI21" i="12"/>
  <c r="CH21" i="12"/>
  <c r="CG21" i="12"/>
  <c r="CF21" i="12"/>
  <c r="CE21" i="12"/>
  <c r="CD21" i="12"/>
  <c r="CC21" i="12"/>
  <c r="CB21" i="12"/>
  <c r="CA21" i="12"/>
  <c r="BZ21" i="12"/>
  <c r="BY21" i="12"/>
  <c r="BX21" i="12"/>
  <c r="BW21" i="12"/>
  <c r="BV21" i="12"/>
  <c r="BU21" i="12"/>
  <c r="BT21" i="12"/>
  <c r="BS21" i="12"/>
  <c r="BR21" i="12"/>
  <c r="BQ21" i="12"/>
  <c r="BP21" i="12"/>
  <c r="BO21" i="12"/>
  <c r="BN21" i="12"/>
  <c r="BM21" i="12"/>
  <c r="BL21" i="12"/>
  <c r="BK21" i="12"/>
  <c r="BJ21" i="12"/>
  <c r="BI21" i="12"/>
  <c r="BH21" i="12"/>
  <c r="BG21" i="12"/>
  <c r="BF21" i="12"/>
  <c r="BE21" i="12"/>
  <c r="BD21" i="12"/>
  <c r="BC21" i="12"/>
  <c r="BB21" i="12"/>
  <c r="BA21" i="12"/>
  <c r="AZ21" i="12"/>
  <c r="AY21" i="12"/>
  <c r="AX21" i="12"/>
  <c r="CR20" i="12"/>
  <c r="CQ20" i="12"/>
  <c r="CP20" i="12"/>
  <c r="CO20" i="12"/>
  <c r="CN20" i="12"/>
  <c r="CM20" i="12"/>
  <c r="CL20" i="12"/>
  <c r="CK20" i="12"/>
  <c r="CJ20" i="12"/>
  <c r="CI20" i="12"/>
  <c r="CH20" i="12"/>
  <c r="CG20" i="12"/>
  <c r="CF20" i="12"/>
  <c r="CE20" i="12"/>
  <c r="CD20" i="12"/>
  <c r="CC20" i="12"/>
  <c r="CB20" i="12"/>
  <c r="CA20" i="12"/>
  <c r="BZ20" i="12"/>
  <c r="BY20" i="12"/>
  <c r="BX20" i="12"/>
  <c r="BW20" i="12"/>
  <c r="BV20" i="12"/>
  <c r="BU20" i="12"/>
  <c r="BT20" i="12"/>
  <c r="BS20" i="12"/>
  <c r="BR20" i="12"/>
  <c r="BQ20" i="12"/>
  <c r="BP20" i="12"/>
  <c r="BO20" i="12"/>
  <c r="BN20" i="12"/>
  <c r="BM20" i="12"/>
  <c r="BL20" i="12"/>
  <c r="BK20" i="12"/>
  <c r="BJ20" i="12"/>
  <c r="BI20" i="12"/>
  <c r="BH20" i="12"/>
  <c r="BG20" i="12"/>
  <c r="BF20" i="12"/>
  <c r="BE20" i="12"/>
  <c r="BD20" i="12"/>
  <c r="BC20" i="12"/>
  <c r="BB20" i="12"/>
  <c r="BA20" i="12"/>
  <c r="AZ20" i="12"/>
  <c r="AY20" i="12"/>
  <c r="AX20" i="12"/>
  <c r="CR19" i="12"/>
  <c r="CQ19" i="12"/>
  <c r="CP19" i="12"/>
  <c r="CO19" i="12"/>
  <c r="CN19" i="12"/>
  <c r="CM19" i="12"/>
  <c r="CL19" i="12"/>
  <c r="CK19" i="12"/>
  <c r="CJ19" i="12"/>
  <c r="CI19" i="12"/>
  <c r="CH19" i="12"/>
  <c r="CG19" i="12"/>
  <c r="CF19" i="12"/>
  <c r="CE19" i="12"/>
  <c r="CD19" i="12"/>
  <c r="CC19" i="12"/>
  <c r="CB19" i="12"/>
  <c r="CA19" i="12"/>
  <c r="BZ19" i="12"/>
  <c r="BY19" i="12"/>
  <c r="BX19" i="12"/>
  <c r="BW19" i="12"/>
  <c r="BV19" i="12"/>
  <c r="BU19" i="12"/>
  <c r="BT19" i="12"/>
  <c r="BS19" i="12"/>
  <c r="BR19" i="12"/>
  <c r="BQ19" i="12"/>
  <c r="BP19" i="12"/>
  <c r="BO19" i="12"/>
  <c r="BN19" i="12"/>
  <c r="BM19" i="12"/>
  <c r="BL19" i="12"/>
  <c r="BK19" i="12"/>
  <c r="BJ19" i="12"/>
  <c r="BI19" i="12"/>
  <c r="BH19" i="12"/>
  <c r="BG19" i="12"/>
  <c r="BF19" i="12"/>
  <c r="BE19" i="12"/>
  <c r="BD19" i="12"/>
  <c r="BC19" i="12"/>
  <c r="BB19" i="12"/>
  <c r="BA19" i="12"/>
  <c r="AZ19" i="12"/>
  <c r="AY19" i="12"/>
  <c r="AX19"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CR15" i="12"/>
  <c r="CQ15" i="12"/>
  <c r="CP15" i="12"/>
  <c r="CO15" i="12"/>
  <c r="CN15" i="12"/>
  <c r="CM15" i="12"/>
  <c r="CL15" i="12"/>
  <c r="CK15" i="12"/>
  <c r="CJ15" i="12"/>
  <c r="CI15" i="12"/>
  <c r="CH15" i="12"/>
  <c r="CG15" i="12"/>
  <c r="CF15"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CR8" i="12"/>
  <c r="CQ8" i="12"/>
  <c r="CP8" i="12"/>
  <c r="CO8" i="12"/>
  <c r="CN8" i="12"/>
  <c r="CM8" i="12"/>
  <c r="CL8" i="12"/>
  <c r="CK8" i="12"/>
  <c r="CJ8" i="12"/>
  <c r="CI8" i="12"/>
  <c r="CH8" i="12"/>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CR5" i="12"/>
  <c r="CQ5" i="12"/>
  <c r="CP5" i="12"/>
  <c r="CO5" i="12"/>
  <c r="CN5" i="12"/>
  <c r="CM5" i="12"/>
  <c r="CL5" i="12"/>
  <c r="CK5" i="12"/>
  <c r="CJ5" i="12"/>
  <c r="CI5" i="12"/>
  <c r="CH5"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D57" i="4"/>
  <c r="I10" i="1" l="1"/>
  <c r="D32" i="1" l="1"/>
  <c r="D31" i="1"/>
  <c r="D30" i="1"/>
  <c r="B269" i="12"/>
  <c r="B268" i="12"/>
  <c r="B267" i="12"/>
  <c r="B266" i="12"/>
  <c r="B265" i="12"/>
  <c r="B264" i="12"/>
  <c r="B263" i="12"/>
  <c r="B262" i="12"/>
  <c r="B261" i="12"/>
  <c r="B260" i="12"/>
  <c r="B259" i="12"/>
  <c r="B258" i="12"/>
  <c r="B257" i="12"/>
  <c r="B256" i="12"/>
  <c r="B255" i="12"/>
  <c r="B254" i="12"/>
  <c r="B23" i="12" s="1"/>
  <c r="B249" i="12"/>
  <c r="B248" i="12"/>
  <c r="B247" i="12"/>
  <c r="B246" i="12"/>
  <c r="B245" i="12"/>
  <c r="B244" i="12"/>
  <c r="B243" i="12"/>
  <c r="B242" i="12"/>
  <c r="B241" i="12"/>
  <c r="B240" i="12"/>
  <c r="B239" i="12"/>
  <c r="B238" i="12"/>
  <c r="B237" i="12"/>
  <c r="B236" i="12"/>
  <c r="B235" i="12"/>
  <c r="B234" i="12"/>
  <c r="B16" i="12" s="1"/>
  <c r="B9" i="12" s="1"/>
  <c r="B228" i="12"/>
  <c r="B227" i="12"/>
  <c r="B226" i="12"/>
  <c r="B225" i="12"/>
  <c r="B224" i="12"/>
  <c r="B223" i="12"/>
  <c r="B222" i="12"/>
  <c r="B221" i="12"/>
  <c r="B220" i="12"/>
  <c r="B219" i="12"/>
  <c r="B218" i="12"/>
  <c r="B217" i="12"/>
  <c r="B216" i="12"/>
  <c r="B215" i="12"/>
  <c r="B214" i="12"/>
  <c r="B213" i="12"/>
  <c r="B22" i="12" s="1"/>
  <c r="B208" i="12"/>
  <c r="B207" i="12"/>
  <c r="B206" i="12"/>
  <c r="B205" i="12"/>
  <c r="B204" i="12"/>
  <c r="B203" i="12"/>
  <c r="B202" i="12"/>
  <c r="B201" i="12"/>
  <c r="B200" i="12"/>
  <c r="B199" i="12"/>
  <c r="B198" i="12"/>
  <c r="B197" i="12"/>
  <c r="B196" i="12"/>
  <c r="B195" i="12"/>
  <c r="B194" i="12"/>
  <c r="B193" i="12"/>
  <c r="B15" i="12" s="1"/>
  <c r="B8" i="12" s="1"/>
  <c r="B187" i="12"/>
  <c r="B186" i="12"/>
  <c r="B185" i="12"/>
  <c r="B184" i="12"/>
  <c r="B183" i="12"/>
  <c r="B182" i="12"/>
  <c r="B181" i="12"/>
  <c r="B180" i="12"/>
  <c r="B179" i="12"/>
  <c r="B178" i="12"/>
  <c r="B177" i="12"/>
  <c r="B176" i="12"/>
  <c r="B175" i="12"/>
  <c r="B174" i="12"/>
  <c r="B173" i="12"/>
  <c r="B172" i="12"/>
  <c r="B21" i="12" s="1"/>
  <c r="B167" i="12"/>
  <c r="B166" i="12"/>
  <c r="B165" i="12"/>
  <c r="B164" i="12"/>
  <c r="B163" i="12"/>
  <c r="B162" i="12"/>
  <c r="B161" i="12"/>
  <c r="B160" i="12"/>
  <c r="B159" i="12"/>
  <c r="B158" i="12"/>
  <c r="B157" i="12"/>
  <c r="B156" i="12"/>
  <c r="B155" i="12"/>
  <c r="B154" i="12"/>
  <c r="B153" i="12"/>
  <c r="B152" i="12"/>
  <c r="B14" i="12" s="1"/>
  <c r="B7" i="12" s="1"/>
  <c r="B146" i="12"/>
  <c r="B145" i="12"/>
  <c r="B144" i="12"/>
  <c r="B143" i="12"/>
  <c r="B142" i="12"/>
  <c r="B141" i="12"/>
  <c r="B140" i="12"/>
  <c r="B139" i="12"/>
  <c r="B138" i="12"/>
  <c r="B137" i="12"/>
  <c r="B136" i="12"/>
  <c r="B135" i="12"/>
  <c r="B134" i="12"/>
  <c r="B133" i="12"/>
  <c r="B132" i="12"/>
  <c r="B131" i="12"/>
  <c r="B20" i="12" s="1"/>
  <c r="B126" i="12"/>
  <c r="B125" i="12"/>
  <c r="B124" i="12"/>
  <c r="B123" i="12"/>
  <c r="B122" i="12"/>
  <c r="B121" i="12"/>
  <c r="B120" i="12"/>
  <c r="B119" i="12"/>
  <c r="B118" i="12"/>
  <c r="B117" i="12"/>
  <c r="B116" i="12"/>
  <c r="B115" i="12"/>
  <c r="B114" i="12"/>
  <c r="B113" i="12"/>
  <c r="B112" i="12"/>
  <c r="B111" i="12"/>
  <c r="B13" i="12" s="1"/>
  <c r="B6" i="12" s="1"/>
  <c r="B105" i="12"/>
  <c r="B64" i="12" s="1"/>
  <c r="B104" i="12"/>
  <c r="B63" i="12" s="1"/>
  <c r="B103" i="12"/>
  <c r="B62" i="12" s="1"/>
  <c r="B102" i="12"/>
  <c r="B61" i="12" s="1"/>
  <c r="B101" i="12"/>
  <c r="B60" i="12" s="1"/>
  <c r="B100" i="12"/>
  <c r="B59" i="12" s="1"/>
  <c r="B99" i="12"/>
  <c r="B58" i="12" s="1"/>
  <c r="B98" i="12"/>
  <c r="B57" i="12" s="1"/>
  <c r="B97" i="12"/>
  <c r="B56" i="12" s="1"/>
  <c r="B96" i="12"/>
  <c r="B55" i="12" s="1"/>
  <c r="B95" i="12"/>
  <c r="B54" i="12" s="1"/>
  <c r="B94" i="12"/>
  <c r="B53" i="12" s="1"/>
  <c r="B93" i="12"/>
  <c r="B52" i="12" s="1"/>
  <c r="B92" i="12"/>
  <c r="B51" i="12" s="1"/>
  <c r="B91" i="12"/>
  <c r="B50" i="12" s="1"/>
  <c r="B90" i="12"/>
  <c r="B71" i="12"/>
  <c r="B30" i="12" s="1"/>
  <c r="B72" i="12"/>
  <c r="B31" i="12" s="1"/>
  <c r="B73" i="12"/>
  <c r="B32" i="12" s="1"/>
  <c r="B74" i="12"/>
  <c r="B33" i="12" s="1"/>
  <c r="B75" i="12"/>
  <c r="B34" i="12" s="1"/>
  <c r="B76" i="12"/>
  <c r="B35" i="12" s="1"/>
  <c r="B77" i="12"/>
  <c r="B36" i="12" s="1"/>
  <c r="B78" i="12"/>
  <c r="B37" i="12" s="1"/>
  <c r="B79" i="12"/>
  <c r="B38" i="12" s="1"/>
  <c r="B80" i="12"/>
  <c r="B39" i="12" s="1"/>
  <c r="B81" i="12"/>
  <c r="B40" i="12" s="1"/>
  <c r="B82" i="12"/>
  <c r="B41" i="12" s="1"/>
  <c r="B83" i="12"/>
  <c r="B42" i="12" s="1"/>
  <c r="B84" i="12"/>
  <c r="B43" i="12" s="1"/>
  <c r="B85" i="12"/>
  <c r="B44" i="12" s="1"/>
  <c r="B70" i="12"/>
  <c r="B12" i="12" l="1"/>
  <c r="B29" i="12"/>
  <c r="B19" i="12"/>
  <c r="B49" i="12"/>
  <c r="E70" i="5"/>
  <c r="G113" i="5"/>
  <c r="B5" i="12" l="1"/>
  <c r="H11" i="1"/>
  <c r="I37" i="4" l="1"/>
  <c r="I35" i="4"/>
  <c r="I33" i="4"/>
  <c r="I31" i="4"/>
  <c r="I29" i="4"/>
  <c r="I269" i="4"/>
  <c r="I246" i="4" s="1"/>
  <c r="I249" i="12" s="1"/>
  <c r="I28" i="4" l="1"/>
  <c r="I30" i="4"/>
  <c r="I32" i="4"/>
  <c r="I34" i="4"/>
  <c r="I36" i="4"/>
  <c r="I38" i="4"/>
  <c r="I67" i="4"/>
  <c r="I70" i="12" s="1"/>
  <c r="I69" i="4"/>
  <c r="I72" i="12" s="1"/>
  <c r="I71" i="4"/>
  <c r="I74" i="12" s="1"/>
  <c r="I73" i="4"/>
  <c r="I76" i="12" s="1"/>
  <c r="I75" i="4"/>
  <c r="I78" i="12" s="1"/>
  <c r="I77" i="4"/>
  <c r="I80" i="12" s="1"/>
  <c r="I79" i="4"/>
  <c r="I82" i="12" s="1"/>
  <c r="I81" i="4"/>
  <c r="I84" i="12" s="1"/>
  <c r="I108" i="4"/>
  <c r="I111" i="12" s="1"/>
  <c r="I110" i="4"/>
  <c r="I113" i="12" s="1"/>
  <c r="I112" i="4"/>
  <c r="I115" i="12" s="1"/>
  <c r="I114" i="4"/>
  <c r="I117" i="12" s="1"/>
  <c r="I116" i="4"/>
  <c r="I119" i="12" s="1"/>
  <c r="I118" i="4"/>
  <c r="I121" i="12" s="1"/>
  <c r="I120" i="4"/>
  <c r="I123" i="12" s="1"/>
  <c r="I122" i="4"/>
  <c r="I125" i="12" s="1"/>
  <c r="I149" i="4"/>
  <c r="I152" i="12" s="1"/>
  <c r="I151" i="4"/>
  <c r="I154" i="12" s="1"/>
  <c r="I153" i="4"/>
  <c r="I156" i="12" s="1"/>
  <c r="I155" i="4"/>
  <c r="I158" i="12" s="1"/>
  <c r="I157" i="4"/>
  <c r="I160" i="12" s="1"/>
  <c r="I159" i="4"/>
  <c r="I162" i="12" s="1"/>
  <c r="I161" i="4"/>
  <c r="I164" i="12" s="1"/>
  <c r="I163" i="4"/>
  <c r="I166" i="12" s="1"/>
  <c r="I190" i="4"/>
  <c r="I193" i="12" s="1"/>
  <c r="I192" i="4"/>
  <c r="I195" i="12" s="1"/>
  <c r="I195" i="4"/>
  <c r="I198" i="12" s="1"/>
  <c r="I197" i="4"/>
  <c r="I200" i="12" s="1"/>
  <c r="I199" i="4"/>
  <c r="I202" i="12" s="1"/>
  <c r="I201" i="4"/>
  <c r="I204" i="12" s="1"/>
  <c r="I203" i="4"/>
  <c r="I206" i="12" s="1"/>
  <c r="I205" i="4"/>
  <c r="I208" i="12" s="1"/>
  <c r="I232" i="4"/>
  <c r="I235" i="12" s="1"/>
  <c r="I235" i="4"/>
  <c r="I238" i="12" s="1"/>
  <c r="I237" i="4"/>
  <c r="I240" i="12" s="1"/>
  <c r="I239" i="4"/>
  <c r="I242" i="12" s="1"/>
  <c r="I241" i="4"/>
  <c r="I244" i="12" s="1"/>
  <c r="I243" i="4"/>
  <c r="I246" i="12" s="1"/>
  <c r="I245" i="4"/>
  <c r="I248" i="12" s="1"/>
  <c r="I68" i="4"/>
  <c r="I71" i="12" s="1"/>
  <c r="I70" i="4"/>
  <c r="I73" i="12" s="1"/>
  <c r="I72" i="4"/>
  <c r="I75" i="12" s="1"/>
  <c r="I74" i="4"/>
  <c r="I77" i="12" s="1"/>
  <c r="I76" i="4"/>
  <c r="I79" i="12" s="1"/>
  <c r="I78" i="4"/>
  <c r="I81" i="12" s="1"/>
  <c r="I80" i="4"/>
  <c r="I83" i="12" s="1"/>
  <c r="I82" i="4"/>
  <c r="I85" i="12" s="1"/>
  <c r="I109" i="4"/>
  <c r="I112" i="12" s="1"/>
  <c r="I111" i="4"/>
  <c r="I114" i="12" s="1"/>
  <c r="I113" i="4"/>
  <c r="I116" i="12" s="1"/>
  <c r="I115" i="4"/>
  <c r="I118" i="12" s="1"/>
  <c r="I117" i="4"/>
  <c r="I120" i="12" s="1"/>
  <c r="I119" i="4"/>
  <c r="I122" i="12" s="1"/>
  <c r="I121" i="4"/>
  <c r="I124" i="12" s="1"/>
  <c r="I123" i="4"/>
  <c r="I126" i="12" s="1"/>
  <c r="I150" i="4"/>
  <c r="I153" i="12" s="1"/>
  <c r="I152" i="4"/>
  <c r="I155" i="12" s="1"/>
  <c r="I154" i="4"/>
  <c r="I157" i="12" s="1"/>
  <c r="I156" i="4"/>
  <c r="I159" i="12" s="1"/>
  <c r="I158" i="4"/>
  <c r="I161" i="12" s="1"/>
  <c r="I160" i="4"/>
  <c r="I163" i="12" s="1"/>
  <c r="I162" i="4"/>
  <c r="I165" i="12" s="1"/>
  <c r="I164" i="4"/>
  <c r="I167" i="12" s="1"/>
  <c r="I191" i="4"/>
  <c r="I194" i="12" s="1"/>
  <c r="I194" i="4"/>
  <c r="I197" i="12" s="1"/>
  <c r="I196" i="4"/>
  <c r="I199" i="12" s="1"/>
  <c r="I198" i="4"/>
  <c r="I201" i="12" s="1"/>
  <c r="I200" i="4"/>
  <c r="I203" i="12" s="1"/>
  <c r="I202" i="4"/>
  <c r="I205" i="12" s="1"/>
  <c r="I204" i="4"/>
  <c r="I207" i="12" s="1"/>
  <c r="I231" i="4"/>
  <c r="I234" i="12" s="1"/>
  <c r="I234" i="4"/>
  <c r="I237" i="12" s="1"/>
  <c r="I236" i="4"/>
  <c r="I239" i="12" s="1"/>
  <c r="I238" i="4"/>
  <c r="I241" i="12" s="1"/>
  <c r="I240" i="4"/>
  <c r="I243" i="12" s="1"/>
  <c r="I242" i="4"/>
  <c r="I245" i="12" s="1"/>
  <c r="I244" i="4"/>
  <c r="I247" i="12" s="1"/>
  <c r="G84" i="8"/>
  <c r="G85" i="8"/>
  <c r="G86" i="8"/>
  <c r="G87" i="8"/>
  <c r="G88" i="8"/>
  <c r="G105" i="8"/>
  <c r="G106" i="8"/>
  <c r="G107" i="8"/>
  <c r="G108" i="8"/>
  <c r="G109" i="8"/>
  <c r="G110" i="8"/>
  <c r="G127" i="8"/>
  <c r="G128" i="8"/>
  <c r="G129" i="8"/>
  <c r="G130" i="8"/>
  <c r="G131" i="8"/>
  <c r="G148" i="8"/>
  <c r="G149" i="8"/>
  <c r="G150" i="8"/>
  <c r="G151" i="8"/>
  <c r="G152" i="8"/>
  <c r="G153" i="8"/>
  <c r="G170" i="8"/>
  <c r="G171" i="8"/>
  <c r="G172" i="8"/>
  <c r="G173" i="8"/>
  <c r="G174" i="8"/>
  <c r="G191" i="8"/>
  <c r="G192" i="8"/>
  <c r="G193" i="8"/>
  <c r="G194" i="8"/>
  <c r="G195" i="8"/>
  <c r="G196" i="8"/>
  <c r="G213" i="8"/>
  <c r="G214" i="8"/>
  <c r="G215" i="8"/>
  <c r="G216" i="8"/>
  <c r="G217" i="8"/>
  <c r="G234" i="8"/>
  <c r="G235" i="8"/>
  <c r="G236" i="8"/>
  <c r="G237" i="8"/>
  <c r="G238" i="8"/>
  <c r="G239" i="8"/>
  <c r="G256" i="8"/>
  <c r="G257" i="8"/>
  <c r="G258" i="8"/>
  <c r="G259" i="8"/>
  <c r="G260" i="8"/>
  <c r="I42" i="12" l="1"/>
  <c r="I38" i="12"/>
  <c r="I34" i="12"/>
  <c r="I30" i="12"/>
  <c r="I43" i="12"/>
  <c r="I39" i="12"/>
  <c r="I35" i="12"/>
  <c r="I44" i="12"/>
  <c r="I40" i="12"/>
  <c r="I36" i="12"/>
  <c r="I14" i="12"/>
  <c r="I13" i="12"/>
  <c r="I41" i="12"/>
  <c r="I37" i="12"/>
  <c r="I33" i="12"/>
  <c r="I12" i="12"/>
  <c r="I29" i="12"/>
  <c r="F84" i="8"/>
  <c r="F85" i="8"/>
  <c r="F86" i="8"/>
  <c r="F87" i="8"/>
  <c r="F88" i="8"/>
  <c r="F105" i="8"/>
  <c r="F106" i="8"/>
  <c r="F107" i="8"/>
  <c r="F108" i="8"/>
  <c r="F109" i="8"/>
  <c r="F110" i="8"/>
  <c r="F127" i="8"/>
  <c r="F128" i="8"/>
  <c r="F129" i="8"/>
  <c r="F130" i="8"/>
  <c r="F131" i="8"/>
  <c r="F148" i="8"/>
  <c r="F149" i="8"/>
  <c r="F150" i="8"/>
  <c r="F151" i="8"/>
  <c r="F152" i="8"/>
  <c r="F153" i="8"/>
  <c r="F170" i="8"/>
  <c r="F171" i="8"/>
  <c r="F172" i="8"/>
  <c r="F173" i="8"/>
  <c r="F174" i="8"/>
  <c r="F191" i="8"/>
  <c r="F192" i="8"/>
  <c r="F193" i="8"/>
  <c r="F194" i="8"/>
  <c r="F195" i="8"/>
  <c r="F196" i="8"/>
  <c r="F213" i="8"/>
  <c r="F214" i="8"/>
  <c r="F215" i="8"/>
  <c r="F216" i="8"/>
  <c r="F217" i="8"/>
  <c r="F234" i="8"/>
  <c r="F235" i="8"/>
  <c r="F236" i="8"/>
  <c r="F237" i="8"/>
  <c r="F238" i="8"/>
  <c r="F239" i="8"/>
  <c r="F256" i="8"/>
  <c r="F257" i="8"/>
  <c r="F258" i="8"/>
  <c r="F259" i="8"/>
  <c r="F260" i="8"/>
  <c r="B12" i="7" l="1"/>
  <c r="B274" i="12"/>
  <c r="C20" i="7"/>
  <c r="B19" i="7"/>
  <c r="C269" i="4"/>
  <c r="D269" i="4"/>
  <c r="E269" i="4"/>
  <c r="F269" i="4"/>
  <c r="G269" i="4"/>
  <c r="H269" i="4"/>
  <c r="J269" i="4"/>
  <c r="K269" i="4"/>
  <c r="L269" i="4"/>
  <c r="M269" i="4"/>
  <c r="N269" i="4"/>
  <c r="O269" i="4"/>
  <c r="P269" i="4"/>
  <c r="D270" i="4"/>
  <c r="E270" i="4"/>
  <c r="F270" i="4"/>
  <c r="G270" i="4"/>
  <c r="H270" i="4"/>
  <c r="I270" i="4"/>
  <c r="J270" i="4"/>
  <c r="K270" i="4"/>
  <c r="L270" i="4"/>
  <c r="M270" i="4"/>
  <c r="N270" i="4"/>
  <c r="O270" i="4"/>
  <c r="P270" i="4"/>
  <c r="P99" i="4" s="1"/>
  <c r="P102" i="12" s="1"/>
  <c r="C270" i="4"/>
  <c r="P97" i="4"/>
  <c r="P100" i="12" s="1"/>
  <c r="P101" i="4"/>
  <c r="P104" i="12" s="1"/>
  <c r="P141" i="4"/>
  <c r="P144" i="12" s="1"/>
  <c r="P181" i="4"/>
  <c r="P184" i="12" s="1"/>
  <c r="P225" i="4"/>
  <c r="P228" i="12" s="1"/>
  <c r="P223" i="4"/>
  <c r="P226" i="12" s="1"/>
  <c r="P264" i="4"/>
  <c r="P267" i="12" s="1"/>
  <c r="P98" i="4"/>
  <c r="P101" i="12" s="1"/>
  <c r="P102" i="4"/>
  <c r="P105" i="12" s="1"/>
  <c r="P142" i="4"/>
  <c r="P145" i="12" s="1"/>
  <c r="P182" i="4"/>
  <c r="P185" i="12" s="1"/>
  <c r="P184" i="4"/>
  <c r="P187" i="12" s="1"/>
  <c r="P222" i="4"/>
  <c r="P225" i="12" s="1"/>
  <c r="P224" i="4"/>
  <c r="P227" i="12" s="1"/>
  <c r="P263" i="4"/>
  <c r="P266" i="12" s="1"/>
  <c r="P265" i="4"/>
  <c r="P268" i="12" s="1"/>
  <c r="P78" i="4"/>
  <c r="P81" i="12" s="1"/>
  <c r="P80" i="4"/>
  <c r="P83" i="12" s="1"/>
  <c r="P82" i="4"/>
  <c r="P85" i="12" s="1"/>
  <c r="P120" i="4"/>
  <c r="P123" i="12" s="1"/>
  <c r="P122" i="4"/>
  <c r="P125" i="12" s="1"/>
  <c r="P160" i="4"/>
  <c r="P163" i="12" s="1"/>
  <c r="P162" i="4"/>
  <c r="P165" i="12" s="1"/>
  <c r="P164" i="4"/>
  <c r="P167" i="12" s="1"/>
  <c r="P201" i="4"/>
  <c r="P204" i="12" s="1"/>
  <c r="P203" i="4"/>
  <c r="P206" i="12" s="1"/>
  <c r="P205" i="4"/>
  <c r="P208" i="12" s="1"/>
  <c r="P243" i="4"/>
  <c r="P246" i="12" s="1"/>
  <c r="P245" i="4"/>
  <c r="P248" i="12" s="1"/>
  <c r="P79" i="4"/>
  <c r="P82" i="12" s="1"/>
  <c r="P81" i="4"/>
  <c r="P84" i="12" s="1"/>
  <c r="P119" i="4"/>
  <c r="P122" i="12" s="1"/>
  <c r="P121" i="4"/>
  <c r="P124" i="12" s="1"/>
  <c r="P123" i="4"/>
  <c r="P126" i="12" s="1"/>
  <c r="P159" i="4"/>
  <c r="P162" i="12" s="1"/>
  <c r="P161" i="4"/>
  <c r="P164" i="12" s="1"/>
  <c r="P163" i="4"/>
  <c r="P166" i="12" s="1"/>
  <c r="P202" i="4"/>
  <c r="P205" i="12" s="1"/>
  <c r="P41" i="12" s="1"/>
  <c r="P204" i="4"/>
  <c r="P207" i="12" s="1"/>
  <c r="P43" i="12" s="1"/>
  <c r="P242" i="4"/>
  <c r="P245" i="12" s="1"/>
  <c r="P244" i="4"/>
  <c r="P247" i="12" s="1"/>
  <c r="P246" i="4"/>
  <c r="P249" i="12" s="1"/>
  <c r="O139" i="4"/>
  <c r="O142" i="12" s="1"/>
  <c r="O140" i="4"/>
  <c r="O143" i="12" s="1"/>
  <c r="O141" i="4"/>
  <c r="O144" i="12" s="1"/>
  <c r="O142" i="4"/>
  <c r="O145" i="12" s="1"/>
  <c r="O143" i="4"/>
  <c r="O146" i="12" s="1"/>
  <c r="O180" i="4"/>
  <c r="O183" i="12" s="1"/>
  <c r="O181" i="4"/>
  <c r="O184" i="12" s="1"/>
  <c r="O182" i="4"/>
  <c r="O185" i="12" s="1"/>
  <c r="O183" i="4"/>
  <c r="O186" i="12" s="1"/>
  <c r="O184" i="4"/>
  <c r="O187" i="12" s="1"/>
  <c r="O221" i="4"/>
  <c r="O224" i="12" s="1"/>
  <c r="O222" i="4"/>
  <c r="O225" i="12" s="1"/>
  <c r="O223" i="4"/>
  <c r="O226" i="12" s="1"/>
  <c r="O224" i="4"/>
  <c r="O227" i="12" s="1"/>
  <c r="O97" i="4"/>
  <c r="O100" i="12" s="1"/>
  <c r="O98" i="4"/>
  <c r="O101" i="12" s="1"/>
  <c r="O99" i="4"/>
  <c r="O102" i="12" s="1"/>
  <c r="O100" i="4"/>
  <c r="O103" i="12" s="1"/>
  <c r="O101" i="4"/>
  <c r="O104" i="12" s="1"/>
  <c r="O102" i="4"/>
  <c r="O105" i="12" s="1"/>
  <c r="O225" i="4"/>
  <c r="O228" i="12" s="1"/>
  <c r="O262" i="4"/>
  <c r="O265" i="12" s="1"/>
  <c r="O263" i="4"/>
  <c r="O266" i="12" s="1"/>
  <c r="O264" i="4"/>
  <c r="O267" i="12" s="1"/>
  <c r="O265" i="4"/>
  <c r="O268" i="12" s="1"/>
  <c r="O266" i="4"/>
  <c r="O269" i="12" s="1"/>
  <c r="O78" i="4"/>
  <c r="O81" i="12" s="1"/>
  <c r="O79" i="4"/>
  <c r="O82" i="12" s="1"/>
  <c r="O80" i="4"/>
  <c r="O83" i="12" s="1"/>
  <c r="O81" i="4"/>
  <c r="O84" i="12" s="1"/>
  <c r="O82" i="4"/>
  <c r="O85" i="12" s="1"/>
  <c r="O119" i="4"/>
  <c r="O122" i="12" s="1"/>
  <c r="O120" i="4"/>
  <c r="O123" i="12" s="1"/>
  <c r="O121" i="4"/>
  <c r="O124" i="12" s="1"/>
  <c r="O122" i="4"/>
  <c r="O125" i="12" s="1"/>
  <c r="O123" i="4"/>
  <c r="O126" i="12" s="1"/>
  <c r="O159" i="4"/>
  <c r="O162" i="12" s="1"/>
  <c r="O160" i="4"/>
  <c r="O163" i="12" s="1"/>
  <c r="O161" i="4"/>
  <c r="O164" i="12" s="1"/>
  <c r="O162" i="4"/>
  <c r="O165" i="12" s="1"/>
  <c r="O163" i="4"/>
  <c r="O166" i="12" s="1"/>
  <c r="O164" i="4"/>
  <c r="O167" i="12" s="1"/>
  <c r="O201" i="4"/>
  <c r="O204" i="12" s="1"/>
  <c r="O202" i="4"/>
  <c r="O205" i="12" s="1"/>
  <c r="O203" i="4"/>
  <c r="O206" i="12" s="1"/>
  <c r="O204" i="4"/>
  <c r="O207" i="12" s="1"/>
  <c r="O205" i="4"/>
  <c r="O208" i="12" s="1"/>
  <c r="O242" i="4"/>
  <c r="O245" i="12" s="1"/>
  <c r="O243" i="4"/>
  <c r="O246" i="12" s="1"/>
  <c r="O244" i="4"/>
  <c r="O247" i="12" s="1"/>
  <c r="O245" i="4"/>
  <c r="O248" i="12" s="1"/>
  <c r="O246" i="4"/>
  <c r="O249" i="12" s="1"/>
  <c r="N97" i="4"/>
  <c r="N100" i="12" s="1"/>
  <c r="N99" i="4"/>
  <c r="N102" i="12" s="1"/>
  <c r="N101" i="4"/>
  <c r="N104" i="12" s="1"/>
  <c r="N139" i="4"/>
  <c r="N142" i="12" s="1"/>
  <c r="N141" i="4"/>
  <c r="N144" i="12" s="1"/>
  <c r="N143" i="4"/>
  <c r="N146" i="12" s="1"/>
  <c r="N181" i="4"/>
  <c r="N184" i="12" s="1"/>
  <c r="N183" i="4"/>
  <c r="N186" i="12" s="1"/>
  <c r="N225" i="4"/>
  <c r="N228" i="12" s="1"/>
  <c r="N221" i="4"/>
  <c r="N224" i="12" s="1"/>
  <c r="N223" i="4"/>
  <c r="N226" i="12" s="1"/>
  <c r="N262" i="4"/>
  <c r="N265" i="12" s="1"/>
  <c r="N264" i="4"/>
  <c r="N267" i="12" s="1"/>
  <c r="N266" i="4"/>
  <c r="N269" i="12" s="1"/>
  <c r="N98" i="4"/>
  <c r="N101" i="12" s="1"/>
  <c r="N100" i="4"/>
  <c r="N103" i="12" s="1"/>
  <c r="N102" i="4"/>
  <c r="N105" i="12" s="1"/>
  <c r="N140" i="4"/>
  <c r="N143" i="12" s="1"/>
  <c r="N142" i="4"/>
  <c r="N145" i="12" s="1"/>
  <c r="N180" i="4"/>
  <c r="N183" i="12" s="1"/>
  <c r="N182" i="4"/>
  <c r="N185" i="12" s="1"/>
  <c r="N184" i="4"/>
  <c r="N187" i="12" s="1"/>
  <c r="N222" i="4"/>
  <c r="N225" i="12" s="1"/>
  <c r="N224" i="4"/>
  <c r="N227" i="12" s="1"/>
  <c r="N263" i="4"/>
  <c r="N266" i="12" s="1"/>
  <c r="N265" i="4"/>
  <c r="N268" i="12" s="1"/>
  <c r="N78" i="4"/>
  <c r="N81" i="12" s="1"/>
  <c r="N80" i="4"/>
  <c r="N83" i="12" s="1"/>
  <c r="N82" i="4"/>
  <c r="N85" i="12" s="1"/>
  <c r="N120" i="4"/>
  <c r="N123" i="12" s="1"/>
  <c r="N122" i="4"/>
  <c r="N125" i="12" s="1"/>
  <c r="N160" i="4"/>
  <c r="N163" i="12" s="1"/>
  <c r="N162" i="4"/>
  <c r="N165" i="12" s="1"/>
  <c r="N164" i="4"/>
  <c r="N167" i="12" s="1"/>
  <c r="N201" i="4"/>
  <c r="N204" i="12" s="1"/>
  <c r="N203" i="4"/>
  <c r="N206" i="12" s="1"/>
  <c r="N205" i="4"/>
  <c r="N208" i="12" s="1"/>
  <c r="N243" i="4"/>
  <c r="N246" i="12" s="1"/>
  <c r="N245" i="4"/>
  <c r="N248" i="12" s="1"/>
  <c r="N79" i="4"/>
  <c r="N82" i="12" s="1"/>
  <c r="N81" i="4"/>
  <c r="N84" i="12" s="1"/>
  <c r="N119" i="4"/>
  <c r="N122" i="12" s="1"/>
  <c r="N121" i="4"/>
  <c r="N124" i="12" s="1"/>
  <c r="N123" i="4"/>
  <c r="N126" i="12" s="1"/>
  <c r="N159" i="4"/>
  <c r="N162" i="12" s="1"/>
  <c r="N161" i="4"/>
  <c r="N164" i="12" s="1"/>
  <c r="N163" i="4"/>
  <c r="N166" i="12" s="1"/>
  <c r="N202" i="4"/>
  <c r="N205" i="12" s="1"/>
  <c r="N204" i="4"/>
  <c r="N207" i="12" s="1"/>
  <c r="N242" i="4"/>
  <c r="N245" i="12" s="1"/>
  <c r="N244" i="4"/>
  <c r="N247" i="12" s="1"/>
  <c r="N246" i="4"/>
  <c r="N249" i="12" s="1"/>
  <c r="M139" i="4"/>
  <c r="M142" i="12" s="1"/>
  <c r="M140" i="4"/>
  <c r="M143" i="12" s="1"/>
  <c r="M141" i="4"/>
  <c r="M144" i="12" s="1"/>
  <c r="M142" i="4"/>
  <c r="M145" i="12" s="1"/>
  <c r="M143" i="4"/>
  <c r="M146" i="12" s="1"/>
  <c r="M180" i="4"/>
  <c r="M183" i="12" s="1"/>
  <c r="M181" i="4"/>
  <c r="M184" i="12" s="1"/>
  <c r="M182" i="4"/>
  <c r="M185" i="12" s="1"/>
  <c r="M183" i="4"/>
  <c r="M186" i="12" s="1"/>
  <c r="M184" i="4"/>
  <c r="M187" i="12" s="1"/>
  <c r="M221" i="4"/>
  <c r="M224" i="12" s="1"/>
  <c r="M222" i="4"/>
  <c r="M225" i="12" s="1"/>
  <c r="M223" i="4"/>
  <c r="M226" i="12" s="1"/>
  <c r="M224" i="4"/>
  <c r="M227" i="12" s="1"/>
  <c r="M97" i="4"/>
  <c r="M100" i="12" s="1"/>
  <c r="M98" i="4"/>
  <c r="M101" i="12" s="1"/>
  <c r="M99" i="4"/>
  <c r="M102" i="12" s="1"/>
  <c r="M100" i="4"/>
  <c r="M103" i="12" s="1"/>
  <c r="M101" i="4"/>
  <c r="M104" i="12" s="1"/>
  <c r="M102" i="4"/>
  <c r="M105" i="12" s="1"/>
  <c r="M225" i="4"/>
  <c r="M228" i="12" s="1"/>
  <c r="M262" i="4"/>
  <c r="M265" i="12" s="1"/>
  <c r="M263" i="4"/>
  <c r="M266" i="12" s="1"/>
  <c r="M264" i="4"/>
  <c r="M267" i="12" s="1"/>
  <c r="M265" i="4"/>
  <c r="M268" i="12" s="1"/>
  <c r="M266" i="4"/>
  <c r="M269" i="12" s="1"/>
  <c r="M78" i="4"/>
  <c r="M81" i="12" s="1"/>
  <c r="M79" i="4"/>
  <c r="M82" i="12" s="1"/>
  <c r="M80" i="4"/>
  <c r="M83" i="12" s="1"/>
  <c r="M81" i="4"/>
  <c r="M84" i="12" s="1"/>
  <c r="M82" i="4"/>
  <c r="M85" i="12" s="1"/>
  <c r="M119" i="4"/>
  <c r="M122" i="12" s="1"/>
  <c r="M120" i="4"/>
  <c r="M123" i="12" s="1"/>
  <c r="M121" i="4"/>
  <c r="M124" i="12" s="1"/>
  <c r="M122" i="4"/>
  <c r="M125" i="12" s="1"/>
  <c r="M123" i="4"/>
  <c r="M126" i="12" s="1"/>
  <c r="M159" i="4"/>
  <c r="M162" i="12" s="1"/>
  <c r="M160" i="4"/>
  <c r="M163" i="12" s="1"/>
  <c r="M161" i="4"/>
  <c r="M164" i="12" s="1"/>
  <c r="M162" i="4"/>
  <c r="M165" i="12" s="1"/>
  <c r="M163" i="4"/>
  <c r="M166" i="12" s="1"/>
  <c r="M164" i="4"/>
  <c r="M167" i="12" s="1"/>
  <c r="M201" i="4"/>
  <c r="M204" i="12" s="1"/>
  <c r="M202" i="4"/>
  <c r="M205" i="12" s="1"/>
  <c r="M203" i="4"/>
  <c r="M206" i="12" s="1"/>
  <c r="M204" i="4"/>
  <c r="M207" i="12" s="1"/>
  <c r="M205" i="4"/>
  <c r="M208" i="12" s="1"/>
  <c r="M242" i="4"/>
  <c r="M245" i="12" s="1"/>
  <c r="M243" i="4"/>
  <c r="M246" i="12" s="1"/>
  <c r="M244" i="4"/>
  <c r="M247" i="12" s="1"/>
  <c r="M245" i="4"/>
  <c r="M248" i="12" s="1"/>
  <c r="M246" i="4"/>
  <c r="M249" i="12" s="1"/>
  <c r="L97" i="4"/>
  <c r="L100" i="12" s="1"/>
  <c r="L99" i="4"/>
  <c r="L102" i="12" s="1"/>
  <c r="L101" i="4"/>
  <c r="L104" i="12" s="1"/>
  <c r="L139" i="4"/>
  <c r="L142" i="12" s="1"/>
  <c r="L141" i="4"/>
  <c r="L144" i="12" s="1"/>
  <c r="L143" i="4"/>
  <c r="L146" i="12" s="1"/>
  <c r="L181" i="4"/>
  <c r="L184" i="12" s="1"/>
  <c r="L183" i="4"/>
  <c r="L186" i="12" s="1"/>
  <c r="L225" i="4"/>
  <c r="L228" i="12" s="1"/>
  <c r="L221" i="4"/>
  <c r="L224" i="12" s="1"/>
  <c r="L223" i="4"/>
  <c r="L226" i="12" s="1"/>
  <c r="L262" i="4"/>
  <c r="L265" i="12" s="1"/>
  <c r="L264" i="4"/>
  <c r="L267" i="12" s="1"/>
  <c r="L266" i="4"/>
  <c r="L269" i="12" s="1"/>
  <c r="L98" i="4"/>
  <c r="L101" i="12" s="1"/>
  <c r="L100" i="4"/>
  <c r="L103" i="12" s="1"/>
  <c r="L102" i="4"/>
  <c r="L105" i="12" s="1"/>
  <c r="L140" i="4"/>
  <c r="L143" i="12" s="1"/>
  <c r="L142" i="4"/>
  <c r="L145" i="12" s="1"/>
  <c r="L180" i="4"/>
  <c r="L183" i="12" s="1"/>
  <c r="L182" i="4"/>
  <c r="L185" i="12" s="1"/>
  <c r="L184" i="4"/>
  <c r="L187" i="12" s="1"/>
  <c r="L222" i="4"/>
  <c r="L225" i="12" s="1"/>
  <c r="L224" i="4"/>
  <c r="L227" i="12" s="1"/>
  <c r="L263" i="4"/>
  <c r="L266" i="12" s="1"/>
  <c r="L265" i="4"/>
  <c r="L268" i="12" s="1"/>
  <c r="L78" i="4"/>
  <c r="L81" i="12" s="1"/>
  <c r="L80" i="4"/>
  <c r="L83" i="12" s="1"/>
  <c r="L82" i="4"/>
  <c r="L85" i="12" s="1"/>
  <c r="L120" i="4"/>
  <c r="L123" i="12" s="1"/>
  <c r="L122" i="4"/>
  <c r="L125" i="12" s="1"/>
  <c r="L160" i="4"/>
  <c r="L163" i="12" s="1"/>
  <c r="L162" i="4"/>
  <c r="L165" i="12" s="1"/>
  <c r="L164" i="4"/>
  <c r="L167" i="12" s="1"/>
  <c r="L201" i="4"/>
  <c r="L204" i="12" s="1"/>
  <c r="L203" i="4"/>
  <c r="L206" i="12" s="1"/>
  <c r="L205" i="4"/>
  <c r="L208" i="12" s="1"/>
  <c r="L243" i="4"/>
  <c r="L246" i="12" s="1"/>
  <c r="L245" i="4"/>
  <c r="L248" i="12" s="1"/>
  <c r="L79" i="4"/>
  <c r="L82" i="12" s="1"/>
  <c r="L81" i="4"/>
  <c r="L84" i="12" s="1"/>
  <c r="L119" i="4"/>
  <c r="L122" i="12" s="1"/>
  <c r="L121" i="4"/>
  <c r="L124" i="12" s="1"/>
  <c r="L123" i="4"/>
  <c r="L126" i="12" s="1"/>
  <c r="L159" i="4"/>
  <c r="L162" i="12" s="1"/>
  <c r="L161" i="4"/>
  <c r="L164" i="12" s="1"/>
  <c r="L163" i="4"/>
  <c r="L166" i="12" s="1"/>
  <c r="L202" i="4"/>
  <c r="L205" i="12" s="1"/>
  <c r="L204" i="4"/>
  <c r="L207" i="12" s="1"/>
  <c r="L242" i="4"/>
  <c r="L245" i="12" s="1"/>
  <c r="L244" i="4"/>
  <c r="L247" i="12" s="1"/>
  <c r="L246" i="4"/>
  <c r="L249" i="12" s="1"/>
  <c r="K139" i="4"/>
  <c r="K142" i="12" s="1"/>
  <c r="K140" i="4"/>
  <c r="K143" i="12" s="1"/>
  <c r="K141" i="4"/>
  <c r="K144" i="12" s="1"/>
  <c r="K142" i="4"/>
  <c r="K145" i="12" s="1"/>
  <c r="K143" i="4"/>
  <c r="K146" i="12" s="1"/>
  <c r="K180" i="4"/>
  <c r="K183" i="12" s="1"/>
  <c r="K181" i="4"/>
  <c r="K184" i="12" s="1"/>
  <c r="K182" i="4"/>
  <c r="K185" i="12" s="1"/>
  <c r="K183" i="4"/>
  <c r="K186" i="12" s="1"/>
  <c r="K184" i="4"/>
  <c r="K187" i="12" s="1"/>
  <c r="K221" i="4"/>
  <c r="K224" i="12" s="1"/>
  <c r="K222" i="4"/>
  <c r="K225" i="12" s="1"/>
  <c r="K223" i="4"/>
  <c r="K226" i="12" s="1"/>
  <c r="K224" i="4"/>
  <c r="K227" i="12" s="1"/>
  <c r="K97" i="4"/>
  <c r="K100" i="12" s="1"/>
  <c r="K98" i="4"/>
  <c r="K101" i="12" s="1"/>
  <c r="K99" i="4"/>
  <c r="K102" i="12" s="1"/>
  <c r="K100" i="4"/>
  <c r="K103" i="12" s="1"/>
  <c r="K101" i="4"/>
  <c r="K104" i="12" s="1"/>
  <c r="K102" i="4"/>
  <c r="K105" i="12" s="1"/>
  <c r="K225" i="4"/>
  <c r="K228" i="12" s="1"/>
  <c r="K262" i="4"/>
  <c r="K265" i="12" s="1"/>
  <c r="K263" i="4"/>
  <c r="K266" i="12" s="1"/>
  <c r="K264" i="4"/>
  <c r="K267" i="12" s="1"/>
  <c r="K265" i="4"/>
  <c r="K268" i="12" s="1"/>
  <c r="K266" i="4"/>
  <c r="K269" i="12" s="1"/>
  <c r="K78" i="4"/>
  <c r="K81" i="12" s="1"/>
  <c r="K79" i="4"/>
  <c r="K82" i="12" s="1"/>
  <c r="K80" i="4"/>
  <c r="K83" i="12" s="1"/>
  <c r="K81" i="4"/>
  <c r="K84" i="12" s="1"/>
  <c r="K82" i="4"/>
  <c r="K85" i="12" s="1"/>
  <c r="K119" i="4"/>
  <c r="K122" i="12" s="1"/>
  <c r="K120" i="4"/>
  <c r="K123" i="12" s="1"/>
  <c r="K121" i="4"/>
  <c r="K124" i="12" s="1"/>
  <c r="K122" i="4"/>
  <c r="K125" i="12" s="1"/>
  <c r="K123" i="4"/>
  <c r="K126" i="12" s="1"/>
  <c r="K159" i="4"/>
  <c r="K162" i="12" s="1"/>
  <c r="K160" i="4"/>
  <c r="K163" i="12" s="1"/>
  <c r="K161" i="4"/>
  <c r="K164" i="12" s="1"/>
  <c r="K162" i="4"/>
  <c r="K165" i="12" s="1"/>
  <c r="K163" i="4"/>
  <c r="K166" i="12" s="1"/>
  <c r="K164" i="4"/>
  <c r="K167" i="12" s="1"/>
  <c r="K201" i="4"/>
  <c r="K204" i="12" s="1"/>
  <c r="K202" i="4"/>
  <c r="K205" i="12" s="1"/>
  <c r="K203" i="4"/>
  <c r="K206" i="12" s="1"/>
  <c r="K204" i="4"/>
  <c r="K207" i="12" s="1"/>
  <c r="K205" i="4"/>
  <c r="K208" i="12" s="1"/>
  <c r="K242" i="4"/>
  <c r="K245" i="12" s="1"/>
  <c r="K243" i="4"/>
  <c r="K246" i="12" s="1"/>
  <c r="K244" i="4"/>
  <c r="K247" i="12" s="1"/>
  <c r="K245" i="4"/>
  <c r="K248" i="12" s="1"/>
  <c r="K246" i="4"/>
  <c r="K249" i="12" s="1"/>
  <c r="J97" i="4"/>
  <c r="J100" i="12" s="1"/>
  <c r="J99" i="4"/>
  <c r="J102" i="12" s="1"/>
  <c r="J101" i="4"/>
  <c r="J104" i="12" s="1"/>
  <c r="J139" i="4"/>
  <c r="J142" i="12" s="1"/>
  <c r="J141" i="4"/>
  <c r="J144" i="12" s="1"/>
  <c r="J143" i="4"/>
  <c r="J146" i="12" s="1"/>
  <c r="J181" i="4"/>
  <c r="J184" i="12" s="1"/>
  <c r="J183" i="4"/>
  <c r="J186" i="12" s="1"/>
  <c r="J225" i="4"/>
  <c r="J228" i="12" s="1"/>
  <c r="J221" i="4"/>
  <c r="J224" i="12" s="1"/>
  <c r="J223" i="4"/>
  <c r="J226" i="12" s="1"/>
  <c r="J262" i="4"/>
  <c r="J265" i="12" s="1"/>
  <c r="J264" i="4"/>
  <c r="J267" i="12" s="1"/>
  <c r="J266" i="4"/>
  <c r="J269" i="12" s="1"/>
  <c r="J98" i="4"/>
  <c r="J101" i="12" s="1"/>
  <c r="J100" i="4"/>
  <c r="J103" i="12" s="1"/>
  <c r="J102" i="4"/>
  <c r="J105" i="12" s="1"/>
  <c r="J140" i="4"/>
  <c r="J143" i="12" s="1"/>
  <c r="J142" i="4"/>
  <c r="J145" i="12" s="1"/>
  <c r="J180" i="4"/>
  <c r="J183" i="12" s="1"/>
  <c r="J182" i="4"/>
  <c r="J185" i="12" s="1"/>
  <c r="J184" i="4"/>
  <c r="J187" i="12" s="1"/>
  <c r="J222" i="4"/>
  <c r="J225" i="12" s="1"/>
  <c r="J224" i="4"/>
  <c r="J227" i="12" s="1"/>
  <c r="J263" i="4"/>
  <c r="J266" i="12" s="1"/>
  <c r="J265" i="4"/>
  <c r="J268" i="12" s="1"/>
  <c r="J78" i="4"/>
  <c r="J81" i="12" s="1"/>
  <c r="J80" i="4"/>
  <c r="J83" i="12" s="1"/>
  <c r="J82" i="4"/>
  <c r="J85" i="12" s="1"/>
  <c r="J120" i="4"/>
  <c r="J123" i="12" s="1"/>
  <c r="J122" i="4"/>
  <c r="J125" i="12" s="1"/>
  <c r="J160" i="4"/>
  <c r="J163" i="12" s="1"/>
  <c r="J162" i="4"/>
  <c r="J165" i="12" s="1"/>
  <c r="J164" i="4"/>
  <c r="J167" i="12" s="1"/>
  <c r="J201" i="4"/>
  <c r="J204" i="12" s="1"/>
  <c r="J203" i="4"/>
  <c r="J206" i="12" s="1"/>
  <c r="J205" i="4"/>
  <c r="J208" i="12" s="1"/>
  <c r="J243" i="4"/>
  <c r="J246" i="12" s="1"/>
  <c r="J245" i="4"/>
  <c r="J248" i="12" s="1"/>
  <c r="J79" i="4"/>
  <c r="J82" i="12" s="1"/>
  <c r="J81" i="4"/>
  <c r="J84" i="12" s="1"/>
  <c r="J119" i="4"/>
  <c r="J122" i="12" s="1"/>
  <c r="J121" i="4"/>
  <c r="J124" i="12" s="1"/>
  <c r="J123" i="4"/>
  <c r="J126" i="12" s="1"/>
  <c r="J159" i="4"/>
  <c r="J162" i="12" s="1"/>
  <c r="J161" i="4"/>
  <c r="J164" i="12" s="1"/>
  <c r="J163" i="4"/>
  <c r="J166" i="12" s="1"/>
  <c r="J202" i="4"/>
  <c r="J205" i="12" s="1"/>
  <c r="J204" i="4"/>
  <c r="J207" i="12" s="1"/>
  <c r="J242" i="4"/>
  <c r="J245" i="12" s="1"/>
  <c r="J244" i="4"/>
  <c r="J247" i="12" s="1"/>
  <c r="J246" i="4"/>
  <c r="J249" i="12" s="1"/>
  <c r="H97" i="4"/>
  <c r="H100" i="12" s="1"/>
  <c r="H99" i="4"/>
  <c r="H102" i="12" s="1"/>
  <c r="H101" i="4"/>
  <c r="H104" i="12" s="1"/>
  <c r="H139" i="4"/>
  <c r="H142" i="12" s="1"/>
  <c r="H141" i="4"/>
  <c r="H144" i="12" s="1"/>
  <c r="H143" i="4"/>
  <c r="H146" i="12" s="1"/>
  <c r="H181" i="4"/>
  <c r="H184" i="12" s="1"/>
  <c r="H183" i="4"/>
  <c r="H186" i="12" s="1"/>
  <c r="H225" i="4"/>
  <c r="H228" i="12" s="1"/>
  <c r="H221" i="4"/>
  <c r="H224" i="12" s="1"/>
  <c r="H223" i="4"/>
  <c r="H226" i="12" s="1"/>
  <c r="H262" i="4"/>
  <c r="H265" i="12" s="1"/>
  <c r="H264" i="4"/>
  <c r="H267" i="12" s="1"/>
  <c r="H266" i="4"/>
  <c r="H269" i="12" s="1"/>
  <c r="H98" i="4"/>
  <c r="H101" i="12" s="1"/>
  <c r="H100" i="4"/>
  <c r="H103" i="12" s="1"/>
  <c r="H102" i="4"/>
  <c r="H105" i="12" s="1"/>
  <c r="H140" i="4"/>
  <c r="H143" i="12" s="1"/>
  <c r="H142" i="4"/>
  <c r="H145" i="12" s="1"/>
  <c r="H180" i="4"/>
  <c r="H183" i="12" s="1"/>
  <c r="H182" i="4"/>
  <c r="H185" i="12" s="1"/>
  <c r="H184" i="4"/>
  <c r="H187" i="12" s="1"/>
  <c r="H222" i="4"/>
  <c r="H225" i="12" s="1"/>
  <c r="H224" i="4"/>
  <c r="H227" i="12" s="1"/>
  <c r="H263" i="4"/>
  <c r="H266" i="12" s="1"/>
  <c r="H265" i="4"/>
  <c r="H268" i="12" s="1"/>
  <c r="H78" i="4"/>
  <c r="H81" i="12" s="1"/>
  <c r="H80" i="4"/>
  <c r="H83" i="12" s="1"/>
  <c r="H82" i="4"/>
  <c r="H85" i="12" s="1"/>
  <c r="H120" i="4"/>
  <c r="H123" i="12" s="1"/>
  <c r="H122" i="4"/>
  <c r="H125" i="12" s="1"/>
  <c r="H160" i="4"/>
  <c r="H163" i="12" s="1"/>
  <c r="H162" i="4"/>
  <c r="H165" i="12" s="1"/>
  <c r="H164" i="4"/>
  <c r="H167" i="12" s="1"/>
  <c r="H201" i="4"/>
  <c r="H204" i="12" s="1"/>
  <c r="H203" i="4"/>
  <c r="H206" i="12" s="1"/>
  <c r="H205" i="4"/>
  <c r="H208" i="12" s="1"/>
  <c r="H243" i="4"/>
  <c r="H246" i="12" s="1"/>
  <c r="H245" i="4"/>
  <c r="H248" i="12" s="1"/>
  <c r="H79" i="4"/>
  <c r="H82" i="12" s="1"/>
  <c r="H81" i="4"/>
  <c r="H84" i="12" s="1"/>
  <c r="H119" i="4"/>
  <c r="H122" i="12" s="1"/>
  <c r="H121" i="4"/>
  <c r="H124" i="12" s="1"/>
  <c r="H123" i="4"/>
  <c r="H126" i="12" s="1"/>
  <c r="H159" i="4"/>
  <c r="H162" i="12" s="1"/>
  <c r="H161" i="4"/>
  <c r="H164" i="12" s="1"/>
  <c r="H163" i="4"/>
  <c r="H166" i="12" s="1"/>
  <c r="H202" i="4"/>
  <c r="H205" i="12" s="1"/>
  <c r="H204" i="4"/>
  <c r="H207" i="12" s="1"/>
  <c r="H242" i="4"/>
  <c r="H245" i="12" s="1"/>
  <c r="H244" i="4"/>
  <c r="H247" i="12" s="1"/>
  <c r="H246" i="4"/>
  <c r="H249" i="12" s="1"/>
  <c r="G139" i="4"/>
  <c r="G142" i="12" s="1"/>
  <c r="G140" i="4"/>
  <c r="G143" i="12" s="1"/>
  <c r="G141" i="4"/>
  <c r="G144" i="12" s="1"/>
  <c r="G142" i="4"/>
  <c r="G145" i="12" s="1"/>
  <c r="G143" i="4"/>
  <c r="G146" i="12" s="1"/>
  <c r="G180" i="4"/>
  <c r="G183" i="12" s="1"/>
  <c r="G181" i="4"/>
  <c r="G184" i="12" s="1"/>
  <c r="G182" i="4"/>
  <c r="G185" i="12" s="1"/>
  <c r="G183" i="4"/>
  <c r="G186" i="12" s="1"/>
  <c r="G184" i="4"/>
  <c r="G187" i="12" s="1"/>
  <c r="G221" i="4"/>
  <c r="G224" i="12" s="1"/>
  <c r="G222" i="4"/>
  <c r="G225" i="12" s="1"/>
  <c r="G223" i="4"/>
  <c r="G226" i="12" s="1"/>
  <c r="G224" i="4"/>
  <c r="G227" i="12" s="1"/>
  <c r="G266" i="4"/>
  <c r="G269" i="12" s="1"/>
  <c r="G97" i="4"/>
  <c r="G100" i="12" s="1"/>
  <c r="G98" i="4"/>
  <c r="G101" i="12" s="1"/>
  <c r="G99" i="4"/>
  <c r="G102" i="12" s="1"/>
  <c r="G100" i="4"/>
  <c r="G103" i="12" s="1"/>
  <c r="G101" i="4"/>
  <c r="G104" i="12" s="1"/>
  <c r="G102" i="4"/>
  <c r="G105" i="12" s="1"/>
  <c r="G225" i="4"/>
  <c r="G228" i="12" s="1"/>
  <c r="G262" i="4"/>
  <c r="G265" i="12" s="1"/>
  <c r="G263" i="4"/>
  <c r="G266" i="12" s="1"/>
  <c r="G264" i="4"/>
  <c r="G267" i="12" s="1"/>
  <c r="G265" i="4"/>
  <c r="G268" i="12" s="1"/>
  <c r="G78" i="4"/>
  <c r="G81" i="12" s="1"/>
  <c r="G79" i="4"/>
  <c r="G82" i="12" s="1"/>
  <c r="G80" i="4"/>
  <c r="G83" i="12" s="1"/>
  <c r="G81" i="4"/>
  <c r="G84" i="12" s="1"/>
  <c r="G82" i="4"/>
  <c r="G85" i="12" s="1"/>
  <c r="G119" i="4"/>
  <c r="G122" i="12" s="1"/>
  <c r="G120" i="4"/>
  <c r="G123" i="12" s="1"/>
  <c r="G121" i="4"/>
  <c r="G124" i="12" s="1"/>
  <c r="G122" i="4"/>
  <c r="G125" i="12" s="1"/>
  <c r="G123" i="4"/>
  <c r="G126" i="12" s="1"/>
  <c r="G159" i="4"/>
  <c r="G162" i="12" s="1"/>
  <c r="G160" i="4"/>
  <c r="G163" i="12" s="1"/>
  <c r="G161" i="4"/>
  <c r="G164" i="12" s="1"/>
  <c r="G162" i="4"/>
  <c r="G165" i="12" s="1"/>
  <c r="G163" i="4"/>
  <c r="G166" i="12" s="1"/>
  <c r="G164" i="4"/>
  <c r="G167" i="12" s="1"/>
  <c r="G201" i="4"/>
  <c r="G204" i="12" s="1"/>
  <c r="G202" i="4"/>
  <c r="G205" i="12" s="1"/>
  <c r="G203" i="4"/>
  <c r="G206" i="12" s="1"/>
  <c r="G204" i="4"/>
  <c r="G207" i="12" s="1"/>
  <c r="G205" i="4"/>
  <c r="G208" i="12" s="1"/>
  <c r="G242" i="4"/>
  <c r="G245" i="12" s="1"/>
  <c r="G243" i="4"/>
  <c r="G246" i="12" s="1"/>
  <c r="G244" i="4"/>
  <c r="G247" i="12" s="1"/>
  <c r="G245" i="4"/>
  <c r="G248" i="12" s="1"/>
  <c r="G246" i="4"/>
  <c r="G249" i="12" s="1"/>
  <c r="F97" i="4"/>
  <c r="F100" i="12" s="1"/>
  <c r="F99" i="4"/>
  <c r="F102" i="12" s="1"/>
  <c r="F101" i="4"/>
  <c r="F104" i="12" s="1"/>
  <c r="F139" i="4"/>
  <c r="F142" i="12" s="1"/>
  <c r="F141" i="4"/>
  <c r="F144" i="12" s="1"/>
  <c r="F143" i="4"/>
  <c r="F146" i="12" s="1"/>
  <c r="F181" i="4"/>
  <c r="F184" i="12" s="1"/>
  <c r="F183" i="4"/>
  <c r="F186" i="12" s="1"/>
  <c r="F225" i="4"/>
  <c r="F228" i="12" s="1"/>
  <c r="F221" i="4"/>
  <c r="F224" i="12" s="1"/>
  <c r="F223" i="4"/>
  <c r="F226" i="12" s="1"/>
  <c r="F262" i="4"/>
  <c r="F265" i="12" s="1"/>
  <c r="F264" i="4"/>
  <c r="F267" i="12" s="1"/>
  <c r="F266" i="4"/>
  <c r="F269" i="12" s="1"/>
  <c r="F98" i="4"/>
  <c r="F101" i="12" s="1"/>
  <c r="F100" i="4"/>
  <c r="F103" i="12" s="1"/>
  <c r="F102" i="4"/>
  <c r="F105" i="12" s="1"/>
  <c r="F140" i="4"/>
  <c r="F143" i="12" s="1"/>
  <c r="F142" i="4"/>
  <c r="F145" i="12" s="1"/>
  <c r="F180" i="4"/>
  <c r="F183" i="12" s="1"/>
  <c r="F182" i="4"/>
  <c r="F185" i="12" s="1"/>
  <c r="F184" i="4"/>
  <c r="F187" i="12" s="1"/>
  <c r="F222" i="4"/>
  <c r="F225" i="12" s="1"/>
  <c r="F224" i="4"/>
  <c r="F227" i="12" s="1"/>
  <c r="F263" i="4"/>
  <c r="F266" i="12" s="1"/>
  <c r="F265" i="4"/>
  <c r="F268" i="12" s="1"/>
  <c r="F78" i="4"/>
  <c r="F81" i="12" s="1"/>
  <c r="F80" i="4"/>
  <c r="F83" i="12" s="1"/>
  <c r="F82" i="4"/>
  <c r="F85" i="12" s="1"/>
  <c r="F120" i="4"/>
  <c r="F123" i="12" s="1"/>
  <c r="F122" i="4"/>
  <c r="F125" i="12" s="1"/>
  <c r="F160" i="4"/>
  <c r="F163" i="12" s="1"/>
  <c r="F162" i="4"/>
  <c r="F165" i="12" s="1"/>
  <c r="F164" i="4"/>
  <c r="F167" i="12" s="1"/>
  <c r="F201" i="4"/>
  <c r="F204" i="12" s="1"/>
  <c r="F203" i="4"/>
  <c r="F206" i="12" s="1"/>
  <c r="F205" i="4"/>
  <c r="F208" i="12" s="1"/>
  <c r="F243" i="4"/>
  <c r="F246" i="12" s="1"/>
  <c r="F245" i="4"/>
  <c r="F248" i="12" s="1"/>
  <c r="F79" i="4"/>
  <c r="F82" i="12" s="1"/>
  <c r="F81" i="4"/>
  <c r="F84" i="12" s="1"/>
  <c r="F119" i="4"/>
  <c r="F122" i="12" s="1"/>
  <c r="F121" i="4"/>
  <c r="F124" i="12" s="1"/>
  <c r="F123" i="4"/>
  <c r="F126" i="12" s="1"/>
  <c r="F159" i="4"/>
  <c r="F162" i="12" s="1"/>
  <c r="F161" i="4"/>
  <c r="F164" i="12" s="1"/>
  <c r="F163" i="4"/>
  <c r="F166" i="12" s="1"/>
  <c r="F202" i="4"/>
  <c r="F205" i="12" s="1"/>
  <c r="F204" i="4"/>
  <c r="F207" i="12" s="1"/>
  <c r="F242" i="4"/>
  <c r="F245" i="12" s="1"/>
  <c r="F244" i="4"/>
  <c r="F247" i="12" s="1"/>
  <c r="F246" i="4"/>
  <c r="F249" i="12" s="1"/>
  <c r="E139" i="4"/>
  <c r="E142" i="12" s="1"/>
  <c r="E140" i="4"/>
  <c r="E143" i="12" s="1"/>
  <c r="E141" i="4"/>
  <c r="E144" i="12" s="1"/>
  <c r="E142" i="4"/>
  <c r="E145" i="12" s="1"/>
  <c r="E143" i="4"/>
  <c r="E146" i="12" s="1"/>
  <c r="E180" i="4"/>
  <c r="E183" i="12" s="1"/>
  <c r="E181" i="4"/>
  <c r="E184" i="12" s="1"/>
  <c r="E182" i="4"/>
  <c r="E185" i="12" s="1"/>
  <c r="E183" i="4"/>
  <c r="E186" i="12" s="1"/>
  <c r="E184" i="4"/>
  <c r="E187" i="12" s="1"/>
  <c r="E221" i="4"/>
  <c r="E224" i="12" s="1"/>
  <c r="E222" i="4"/>
  <c r="E225" i="12" s="1"/>
  <c r="E223" i="4"/>
  <c r="E226" i="12" s="1"/>
  <c r="E224" i="4"/>
  <c r="E227" i="12" s="1"/>
  <c r="E97" i="4"/>
  <c r="E100" i="12" s="1"/>
  <c r="E98" i="4"/>
  <c r="E101" i="12" s="1"/>
  <c r="E99" i="4"/>
  <c r="E102" i="12" s="1"/>
  <c r="E100" i="4"/>
  <c r="E103" i="12" s="1"/>
  <c r="E101" i="4"/>
  <c r="E104" i="12" s="1"/>
  <c r="E102" i="4"/>
  <c r="E105" i="12" s="1"/>
  <c r="E225" i="4"/>
  <c r="E228" i="12" s="1"/>
  <c r="E262" i="4"/>
  <c r="E265" i="12" s="1"/>
  <c r="E263" i="4"/>
  <c r="E266" i="12" s="1"/>
  <c r="E264" i="4"/>
  <c r="E267" i="12" s="1"/>
  <c r="E265" i="4"/>
  <c r="E268" i="12" s="1"/>
  <c r="E266" i="4"/>
  <c r="E269" i="12" s="1"/>
  <c r="E119" i="4"/>
  <c r="E122" i="12" s="1"/>
  <c r="E121" i="4"/>
  <c r="E124" i="12" s="1"/>
  <c r="E123" i="4"/>
  <c r="E126" i="12" s="1"/>
  <c r="E159" i="4"/>
  <c r="E162" i="12" s="1"/>
  <c r="E160" i="4"/>
  <c r="E163" i="12" s="1"/>
  <c r="E161" i="4"/>
  <c r="E164" i="12" s="1"/>
  <c r="E162" i="4"/>
  <c r="E165" i="12" s="1"/>
  <c r="E163" i="4"/>
  <c r="E166" i="12" s="1"/>
  <c r="E164" i="4"/>
  <c r="E167" i="12" s="1"/>
  <c r="E201" i="4"/>
  <c r="E204" i="12" s="1"/>
  <c r="E202" i="4"/>
  <c r="E205" i="12" s="1"/>
  <c r="E203" i="4"/>
  <c r="E206" i="12" s="1"/>
  <c r="E204" i="4"/>
  <c r="E207" i="12" s="1"/>
  <c r="E205" i="4"/>
  <c r="E208" i="12" s="1"/>
  <c r="E78" i="4"/>
  <c r="E81" i="12" s="1"/>
  <c r="E79" i="4"/>
  <c r="E82" i="12" s="1"/>
  <c r="E80" i="4"/>
  <c r="E83" i="12" s="1"/>
  <c r="E81" i="4"/>
  <c r="E84" i="12" s="1"/>
  <c r="E82" i="4"/>
  <c r="E85" i="12" s="1"/>
  <c r="E118" i="4"/>
  <c r="E121" i="12" s="1"/>
  <c r="E120" i="4"/>
  <c r="E123" i="12" s="1"/>
  <c r="E122" i="4"/>
  <c r="E125" i="12" s="1"/>
  <c r="E242" i="4"/>
  <c r="E245" i="12" s="1"/>
  <c r="E243" i="4"/>
  <c r="E246" i="12" s="1"/>
  <c r="E244" i="4"/>
  <c r="E247" i="12" s="1"/>
  <c r="E245" i="4"/>
  <c r="E248" i="12" s="1"/>
  <c r="E246" i="4"/>
  <c r="E249" i="12" s="1"/>
  <c r="D97" i="4"/>
  <c r="D100" i="12" s="1"/>
  <c r="D99" i="4"/>
  <c r="D102" i="12" s="1"/>
  <c r="D101" i="4"/>
  <c r="D104" i="12" s="1"/>
  <c r="D140" i="4"/>
  <c r="D143" i="12" s="1"/>
  <c r="D142" i="4"/>
  <c r="D145" i="12" s="1"/>
  <c r="D180" i="4"/>
  <c r="D183" i="12" s="1"/>
  <c r="D182" i="4"/>
  <c r="D185" i="12" s="1"/>
  <c r="D184" i="4"/>
  <c r="D187" i="12" s="1"/>
  <c r="D222" i="4"/>
  <c r="D225" i="12" s="1"/>
  <c r="D224" i="4"/>
  <c r="D227" i="12" s="1"/>
  <c r="D263" i="4"/>
  <c r="D266" i="12" s="1"/>
  <c r="D265" i="4"/>
  <c r="D268" i="12" s="1"/>
  <c r="D98" i="4"/>
  <c r="D101" i="12" s="1"/>
  <c r="D100" i="4"/>
  <c r="D103" i="12" s="1"/>
  <c r="D102" i="4"/>
  <c r="D105" i="12" s="1"/>
  <c r="D139" i="4"/>
  <c r="D142" i="12" s="1"/>
  <c r="D141" i="4"/>
  <c r="D144" i="12" s="1"/>
  <c r="D143" i="4"/>
  <c r="D146" i="12" s="1"/>
  <c r="D181" i="4"/>
  <c r="D184" i="12" s="1"/>
  <c r="D183" i="4"/>
  <c r="D186" i="12" s="1"/>
  <c r="D225" i="4"/>
  <c r="D228" i="12" s="1"/>
  <c r="D221" i="4"/>
  <c r="D224" i="12" s="1"/>
  <c r="D223" i="4"/>
  <c r="D226" i="12" s="1"/>
  <c r="D262" i="4"/>
  <c r="D265" i="12" s="1"/>
  <c r="D264" i="4"/>
  <c r="D267" i="12" s="1"/>
  <c r="D266" i="4"/>
  <c r="D269" i="12" s="1"/>
  <c r="D78" i="4"/>
  <c r="D81" i="12" s="1"/>
  <c r="D80" i="4"/>
  <c r="D83" i="12" s="1"/>
  <c r="D82" i="4"/>
  <c r="D85" i="12" s="1"/>
  <c r="D159" i="4"/>
  <c r="D162" i="12" s="1"/>
  <c r="D161" i="4"/>
  <c r="D164" i="12" s="1"/>
  <c r="D163" i="4"/>
  <c r="D166" i="12" s="1"/>
  <c r="D202" i="4"/>
  <c r="D205" i="12" s="1"/>
  <c r="D204" i="4"/>
  <c r="D207" i="12" s="1"/>
  <c r="D242" i="4"/>
  <c r="D245" i="12" s="1"/>
  <c r="D244" i="4"/>
  <c r="D247" i="12" s="1"/>
  <c r="D246" i="4"/>
  <c r="D249" i="12" s="1"/>
  <c r="D79" i="4"/>
  <c r="D82" i="12" s="1"/>
  <c r="D81" i="4"/>
  <c r="D84" i="12" s="1"/>
  <c r="D119" i="4"/>
  <c r="D122" i="12" s="1"/>
  <c r="D120" i="4"/>
  <c r="D123" i="12" s="1"/>
  <c r="D121" i="4"/>
  <c r="D124" i="12" s="1"/>
  <c r="D122" i="4"/>
  <c r="D125" i="12" s="1"/>
  <c r="D123" i="4"/>
  <c r="D126" i="12" s="1"/>
  <c r="D160" i="4"/>
  <c r="D163" i="12" s="1"/>
  <c r="D162" i="4"/>
  <c r="D165" i="12" s="1"/>
  <c r="D164" i="4"/>
  <c r="D167" i="12" s="1"/>
  <c r="D201" i="4"/>
  <c r="D204" i="12" s="1"/>
  <c r="D203" i="4"/>
  <c r="D206" i="12" s="1"/>
  <c r="D205" i="4"/>
  <c r="D208" i="12" s="1"/>
  <c r="D243" i="4"/>
  <c r="D246" i="12" s="1"/>
  <c r="D245" i="4"/>
  <c r="D248" i="12" s="1"/>
  <c r="C139" i="4"/>
  <c r="C142" i="12" s="1"/>
  <c r="C141" i="4"/>
  <c r="C144" i="12" s="1"/>
  <c r="C143" i="4"/>
  <c r="C146" i="12" s="1"/>
  <c r="C180" i="4"/>
  <c r="C183" i="12" s="1"/>
  <c r="C181" i="4"/>
  <c r="C184" i="12" s="1"/>
  <c r="C182" i="4"/>
  <c r="C185" i="12" s="1"/>
  <c r="C183" i="4"/>
  <c r="C186" i="12" s="1"/>
  <c r="C184" i="4"/>
  <c r="C187" i="12" s="1"/>
  <c r="C222" i="4"/>
  <c r="C225" i="12" s="1"/>
  <c r="C224" i="4"/>
  <c r="C227" i="12" s="1"/>
  <c r="C97" i="4"/>
  <c r="C100" i="12" s="1"/>
  <c r="C98" i="4"/>
  <c r="C101" i="12" s="1"/>
  <c r="C99" i="4"/>
  <c r="C102" i="12" s="1"/>
  <c r="C100" i="4"/>
  <c r="C103" i="12" s="1"/>
  <c r="C101" i="4"/>
  <c r="C104" i="12" s="1"/>
  <c r="C102" i="4"/>
  <c r="C105" i="12" s="1"/>
  <c r="C138" i="4"/>
  <c r="C141" i="12" s="1"/>
  <c r="C140" i="4"/>
  <c r="C143" i="12" s="1"/>
  <c r="C142" i="4"/>
  <c r="C145" i="12" s="1"/>
  <c r="C221" i="4"/>
  <c r="C224" i="12" s="1"/>
  <c r="C223" i="4"/>
  <c r="C226" i="12" s="1"/>
  <c r="C225" i="4"/>
  <c r="C228" i="12" s="1"/>
  <c r="C262" i="4"/>
  <c r="C265" i="12" s="1"/>
  <c r="C263" i="4"/>
  <c r="C266" i="12" s="1"/>
  <c r="C264" i="4"/>
  <c r="C267" i="12" s="1"/>
  <c r="C265" i="4"/>
  <c r="C268" i="12" s="1"/>
  <c r="C266" i="4"/>
  <c r="C269" i="12" s="1"/>
  <c r="C120" i="4"/>
  <c r="C123" i="12" s="1"/>
  <c r="C122" i="4"/>
  <c r="C125" i="12" s="1"/>
  <c r="C242" i="4"/>
  <c r="C245" i="12" s="1"/>
  <c r="C243" i="4"/>
  <c r="C246" i="12" s="1"/>
  <c r="C244" i="4"/>
  <c r="C247" i="12" s="1"/>
  <c r="C245" i="4"/>
  <c r="C248" i="12" s="1"/>
  <c r="C78" i="4"/>
  <c r="C81" i="12" s="1"/>
  <c r="C79" i="4"/>
  <c r="C82" i="12" s="1"/>
  <c r="C80" i="4"/>
  <c r="C83" i="12" s="1"/>
  <c r="C81" i="4"/>
  <c r="C84" i="12" s="1"/>
  <c r="C82" i="4"/>
  <c r="C85" i="12" s="1"/>
  <c r="C119" i="4"/>
  <c r="C122" i="12" s="1"/>
  <c r="C121" i="4"/>
  <c r="C124" i="12" s="1"/>
  <c r="C123" i="4"/>
  <c r="C126" i="12" s="1"/>
  <c r="C159" i="4"/>
  <c r="C162" i="12" s="1"/>
  <c r="C160" i="4"/>
  <c r="C163" i="12" s="1"/>
  <c r="C161" i="4"/>
  <c r="C164" i="12" s="1"/>
  <c r="C162" i="4"/>
  <c r="C165" i="12" s="1"/>
  <c r="C163" i="4"/>
  <c r="C166" i="12" s="1"/>
  <c r="C164" i="4"/>
  <c r="C167" i="12" s="1"/>
  <c r="C201" i="4"/>
  <c r="C204" i="12" s="1"/>
  <c r="C202" i="4"/>
  <c r="C205" i="12" s="1"/>
  <c r="C203" i="4"/>
  <c r="C206" i="12" s="1"/>
  <c r="C204" i="4"/>
  <c r="C207" i="12" s="1"/>
  <c r="C205" i="4"/>
  <c r="C208" i="12" s="1"/>
  <c r="R269" i="4"/>
  <c r="S269" i="4"/>
  <c r="S160" i="4" s="1"/>
  <c r="S163" i="12" s="1"/>
  <c r="T269" i="4"/>
  <c r="U269" i="4"/>
  <c r="U160" i="4" s="1"/>
  <c r="U163" i="12" s="1"/>
  <c r="V269" i="4"/>
  <c r="W269" i="4"/>
  <c r="W161" i="4" s="1"/>
  <c r="W164" i="12" s="1"/>
  <c r="X269" i="4"/>
  <c r="Y269" i="4"/>
  <c r="Y161" i="4" s="1"/>
  <c r="Y164" i="12" s="1"/>
  <c r="Z269" i="4"/>
  <c r="AA269" i="4"/>
  <c r="AA161" i="4" s="1"/>
  <c r="AA164" i="12" s="1"/>
  <c r="AB269" i="4"/>
  <c r="AC269" i="4"/>
  <c r="AC161" i="4" s="1"/>
  <c r="AC164" i="12" s="1"/>
  <c r="AD269" i="4"/>
  <c r="AE269" i="4"/>
  <c r="AE161" i="4" s="1"/>
  <c r="AE164" i="12" s="1"/>
  <c r="AF269" i="4"/>
  <c r="AG269" i="4"/>
  <c r="AG161" i="4" s="1"/>
  <c r="AG164" i="12" s="1"/>
  <c r="AH269" i="4"/>
  <c r="AI269" i="4"/>
  <c r="AI161" i="4" s="1"/>
  <c r="AI164" i="12" s="1"/>
  <c r="AJ269" i="4"/>
  <c r="AK269" i="4"/>
  <c r="AK78" i="4" s="1"/>
  <c r="AK81" i="12" s="1"/>
  <c r="AL269" i="4"/>
  <c r="AM269" i="4"/>
  <c r="AM78" i="4" s="1"/>
  <c r="AM81" i="12" s="1"/>
  <c r="AN269" i="4"/>
  <c r="AO269" i="4"/>
  <c r="AO78" i="4" s="1"/>
  <c r="AO81" i="12" s="1"/>
  <c r="AP269" i="4"/>
  <c r="AQ269" i="4"/>
  <c r="AQ78" i="4" s="1"/>
  <c r="AQ81" i="12" s="1"/>
  <c r="AR269" i="4"/>
  <c r="AS269" i="4"/>
  <c r="AS78" i="4" s="1"/>
  <c r="AS81" i="12" s="1"/>
  <c r="AT269" i="4"/>
  <c r="AU269" i="4"/>
  <c r="AU78" i="4" s="1"/>
  <c r="AU81" i="12" s="1"/>
  <c r="AV269" i="4"/>
  <c r="R270" i="4"/>
  <c r="R225" i="4" s="1"/>
  <c r="R228" i="12" s="1"/>
  <c r="S270" i="4"/>
  <c r="T270" i="4"/>
  <c r="T99" i="4" s="1"/>
  <c r="T102" i="12" s="1"/>
  <c r="U270" i="4"/>
  <c r="V270" i="4"/>
  <c r="V179" i="4" s="1"/>
  <c r="V182" i="12" s="1"/>
  <c r="W270" i="4"/>
  <c r="X270" i="4"/>
  <c r="X222" i="4" s="1"/>
  <c r="X225" i="12" s="1"/>
  <c r="Y270" i="4"/>
  <c r="Z270" i="4"/>
  <c r="AA270" i="4"/>
  <c r="AB270" i="4"/>
  <c r="AC270" i="4"/>
  <c r="AD270" i="4"/>
  <c r="AE270" i="4"/>
  <c r="AF270" i="4"/>
  <c r="AG270" i="4"/>
  <c r="AH270" i="4"/>
  <c r="AI270" i="4"/>
  <c r="AJ270" i="4"/>
  <c r="AK270" i="4"/>
  <c r="AL270" i="4"/>
  <c r="AL98" i="4" s="1"/>
  <c r="AL101" i="12" s="1"/>
  <c r="AM270" i="4"/>
  <c r="AN270" i="4"/>
  <c r="AN98" i="4" s="1"/>
  <c r="AN101" i="12" s="1"/>
  <c r="AO270" i="4"/>
  <c r="AP270" i="4"/>
  <c r="AP98" i="4" s="1"/>
  <c r="AP101" i="12" s="1"/>
  <c r="AQ270" i="4"/>
  <c r="AR270" i="4"/>
  <c r="AR98" i="4" s="1"/>
  <c r="AR101" i="12" s="1"/>
  <c r="AS270" i="4"/>
  <c r="AT270" i="4"/>
  <c r="AT98" i="4" s="1"/>
  <c r="AT101" i="12" s="1"/>
  <c r="AU270" i="4"/>
  <c r="AV270" i="4"/>
  <c r="AV98" i="4" s="1"/>
  <c r="AV101" i="12" s="1"/>
  <c r="Q270" i="4"/>
  <c r="Q269" i="4"/>
  <c r="Q78" i="4" s="1"/>
  <c r="Q81" i="12" s="1"/>
  <c r="AK180" i="4"/>
  <c r="AK183" i="12" s="1"/>
  <c r="AK182" i="4"/>
  <c r="AK185" i="12" s="1"/>
  <c r="AK184" i="4"/>
  <c r="AK187" i="12" s="1"/>
  <c r="AK179" i="4"/>
  <c r="AK182" i="12" s="1"/>
  <c r="AK181" i="4"/>
  <c r="AK184" i="12" s="1"/>
  <c r="AK183" i="4"/>
  <c r="AK186" i="12" s="1"/>
  <c r="AH160" i="4"/>
  <c r="AH163" i="12" s="1"/>
  <c r="AH162" i="4"/>
  <c r="AH165" i="12" s="1"/>
  <c r="AH164" i="4"/>
  <c r="AH167" i="12" s="1"/>
  <c r="AH159" i="4"/>
  <c r="AH162" i="12" s="1"/>
  <c r="AH161" i="4"/>
  <c r="AH164" i="12" s="1"/>
  <c r="AH163" i="4"/>
  <c r="AH166" i="12" s="1"/>
  <c r="V160" i="4"/>
  <c r="V163" i="12" s="1"/>
  <c r="V162" i="4"/>
  <c r="V165" i="12" s="1"/>
  <c r="V164" i="4"/>
  <c r="V167" i="12" s="1"/>
  <c r="V159" i="4"/>
  <c r="V162" i="12" s="1"/>
  <c r="V161" i="4"/>
  <c r="V164" i="12" s="1"/>
  <c r="V163" i="4"/>
  <c r="V166" i="12" s="1"/>
  <c r="Q225" i="4"/>
  <c r="Q228" i="12" s="1"/>
  <c r="Q98" i="4"/>
  <c r="Q101" i="12" s="1"/>
  <c r="Q99" i="4"/>
  <c r="Q102" i="12" s="1"/>
  <c r="Q100" i="4"/>
  <c r="Q103" i="12" s="1"/>
  <c r="Q101" i="4"/>
  <c r="Q104" i="12" s="1"/>
  <c r="Q102" i="4"/>
  <c r="Q105" i="12" s="1"/>
  <c r="Q262" i="4"/>
  <c r="Q265" i="12" s="1"/>
  <c r="Q264" i="4"/>
  <c r="Q267" i="12" s="1"/>
  <c r="Q266" i="4"/>
  <c r="Q269" i="12" s="1"/>
  <c r="Q139" i="4"/>
  <c r="Q142" i="12" s="1"/>
  <c r="Q140" i="4"/>
  <c r="Q143" i="12" s="1"/>
  <c r="Q141" i="4"/>
  <c r="Q144" i="12" s="1"/>
  <c r="Q142" i="4"/>
  <c r="Q145" i="12" s="1"/>
  <c r="Q143" i="4"/>
  <c r="Q146" i="12" s="1"/>
  <c r="Q263" i="4"/>
  <c r="Q266" i="12" s="1"/>
  <c r="Q265" i="4"/>
  <c r="Q268" i="12" s="1"/>
  <c r="Q220" i="4"/>
  <c r="Q223" i="12" s="1"/>
  <c r="Q221" i="4"/>
  <c r="Q224" i="12" s="1"/>
  <c r="Q222" i="4"/>
  <c r="Q225" i="12" s="1"/>
  <c r="Q223" i="4"/>
  <c r="Q226" i="12" s="1"/>
  <c r="Q224" i="4"/>
  <c r="Q227" i="12" s="1"/>
  <c r="Q180" i="4"/>
  <c r="Q183" i="12" s="1"/>
  <c r="Q182" i="4"/>
  <c r="Q185" i="12" s="1"/>
  <c r="Q184" i="4"/>
  <c r="Q187" i="12" s="1"/>
  <c r="Q181" i="4"/>
  <c r="Q184" i="12" s="1"/>
  <c r="Q183" i="4"/>
  <c r="Q186" i="12" s="1"/>
  <c r="AU98" i="4"/>
  <c r="AU101" i="12" s="1"/>
  <c r="AU99" i="4"/>
  <c r="AU102" i="12" s="1"/>
  <c r="AU100" i="4"/>
  <c r="AU103" i="12" s="1"/>
  <c r="AU101" i="4"/>
  <c r="AU104" i="12" s="1"/>
  <c r="AU102" i="4"/>
  <c r="AU105" i="12" s="1"/>
  <c r="AU225" i="4"/>
  <c r="AU228" i="12" s="1"/>
  <c r="AU263" i="4"/>
  <c r="AU266" i="12" s="1"/>
  <c r="AU265" i="4"/>
  <c r="AU268" i="12" s="1"/>
  <c r="AU264" i="4"/>
  <c r="AU267" i="12" s="1"/>
  <c r="AU266" i="4"/>
  <c r="AU269" i="12" s="1"/>
  <c r="AU139" i="4"/>
  <c r="AU142" i="12" s="1"/>
  <c r="AU140" i="4"/>
  <c r="AU143" i="12" s="1"/>
  <c r="AU141" i="4"/>
  <c r="AU144" i="12" s="1"/>
  <c r="AU142" i="4"/>
  <c r="AU145" i="12" s="1"/>
  <c r="AU143" i="4"/>
  <c r="AU146" i="12" s="1"/>
  <c r="AU262" i="4"/>
  <c r="AU265" i="12" s="1"/>
  <c r="AU220" i="4"/>
  <c r="AU223" i="12" s="1"/>
  <c r="AU221" i="4"/>
  <c r="AU224" i="12" s="1"/>
  <c r="AU222" i="4"/>
  <c r="AU225" i="12" s="1"/>
  <c r="AU223" i="4"/>
  <c r="AU226" i="12" s="1"/>
  <c r="AU224" i="4"/>
  <c r="AU227" i="12" s="1"/>
  <c r="AU181" i="4"/>
  <c r="AU184" i="12" s="1"/>
  <c r="AU183" i="4"/>
  <c r="AU186" i="12" s="1"/>
  <c r="AU180" i="4"/>
  <c r="AU183" i="12" s="1"/>
  <c r="AU182" i="4"/>
  <c r="AU185" i="12" s="1"/>
  <c r="AU184" i="4"/>
  <c r="AU187" i="12" s="1"/>
  <c r="AS98" i="4"/>
  <c r="AS101" i="12" s="1"/>
  <c r="AS99" i="4"/>
  <c r="AS102" i="12" s="1"/>
  <c r="AS100" i="4"/>
  <c r="AS103" i="12" s="1"/>
  <c r="AS101" i="4"/>
  <c r="AS104" i="12" s="1"/>
  <c r="AS102" i="4"/>
  <c r="AS105" i="12" s="1"/>
  <c r="AS225" i="4"/>
  <c r="AS228" i="12" s="1"/>
  <c r="AS263" i="4"/>
  <c r="AS266" i="12" s="1"/>
  <c r="AS265" i="4"/>
  <c r="AS268" i="12" s="1"/>
  <c r="AS139" i="4"/>
  <c r="AS142" i="12" s="1"/>
  <c r="AS140" i="4"/>
  <c r="AS143" i="12" s="1"/>
  <c r="AS141" i="4"/>
  <c r="AS144" i="12" s="1"/>
  <c r="AS142" i="4"/>
  <c r="AS145" i="12" s="1"/>
  <c r="AS143" i="4"/>
  <c r="AS146" i="12" s="1"/>
  <c r="AS262" i="4"/>
  <c r="AS265" i="12" s="1"/>
  <c r="AS266" i="4"/>
  <c r="AS269" i="12" s="1"/>
  <c r="AS264" i="4"/>
  <c r="AS267" i="12" s="1"/>
  <c r="AS220" i="4"/>
  <c r="AS223" i="12" s="1"/>
  <c r="AS221" i="4"/>
  <c r="AS224" i="12" s="1"/>
  <c r="AS222" i="4"/>
  <c r="AS225" i="12" s="1"/>
  <c r="AS223" i="4"/>
  <c r="AS226" i="12" s="1"/>
  <c r="AS224" i="4"/>
  <c r="AS227" i="12" s="1"/>
  <c r="AS181" i="4"/>
  <c r="AS184" i="12" s="1"/>
  <c r="AS183" i="4"/>
  <c r="AS186" i="12" s="1"/>
  <c r="AS180" i="4"/>
  <c r="AS183" i="12" s="1"/>
  <c r="AS182" i="4"/>
  <c r="AS185" i="12" s="1"/>
  <c r="AS184" i="4"/>
  <c r="AS187" i="12" s="1"/>
  <c r="AQ98" i="4"/>
  <c r="AQ101" i="12" s="1"/>
  <c r="AQ99" i="4"/>
  <c r="AQ102" i="12" s="1"/>
  <c r="AQ100" i="4"/>
  <c r="AQ103" i="12" s="1"/>
  <c r="AQ101" i="4"/>
  <c r="AQ104" i="12" s="1"/>
  <c r="AQ102" i="4"/>
  <c r="AQ105" i="12" s="1"/>
  <c r="AQ225" i="4"/>
  <c r="AQ228" i="12" s="1"/>
  <c r="AQ263" i="4"/>
  <c r="AQ266" i="12" s="1"/>
  <c r="AQ265" i="4"/>
  <c r="AQ268" i="12" s="1"/>
  <c r="AQ264" i="4"/>
  <c r="AQ267" i="12" s="1"/>
  <c r="AQ266" i="4"/>
  <c r="AQ269" i="12" s="1"/>
  <c r="AQ139" i="4"/>
  <c r="AQ142" i="12" s="1"/>
  <c r="AQ140" i="4"/>
  <c r="AQ143" i="12" s="1"/>
  <c r="AQ141" i="4"/>
  <c r="AQ144" i="12" s="1"/>
  <c r="AQ142" i="4"/>
  <c r="AQ145" i="12" s="1"/>
  <c r="AQ143" i="4"/>
  <c r="AQ146" i="12" s="1"/>
  <c r="AQ262" i="4"/>
  <c r="AQ265" i="12" s="1"/>
  <c r="AQ220" i="4"/>
  <c r="AQ223" i="12" s="1"/>
  <c r="AQ221" i="4"/>
  <c r="AQ224" i="12" s="1"/>
  <c r="AQ222" i="4"/>
  <c r="AQ225" i="12" s="1"/>
  <c r="AQ223" i="4"/>
  <c r="AQ226" i="12" s="1"/>
  <c r="AQ224" i="4"/>
  <c r="AQ227" i="12" s="1"/>
  <c r="AQ181" i="4"/>
  <c r="AQ184" i="12" s="1"/>
  <c r="AQ183" i="4"/>
  <c r="AQ186" i="12" s="1"/>
  <c r="AQ180" i="4"/>
  <c r="AQ183" i="12" s="1"/>
  <c r="AQ182" i="4"/>
  <c r="AQ185" i="12" s="1"/>
  <c r="AQ184" i="4"/>
  <c r="AQ187" i="12" s="1"/>
  <c r="AO98" i="4"/>
  <c r="AO101" i="12" s="1"/>
  <c r="AO99" i="4"/>
  <c r="AO102" i="12" s="1"/>
  <c r="AO100" i="4"/>
  <c r="AO103" i="12" s="1"/>
  <c r="AO101" i="4"/>
  <c r="AO104" i="12" s="1"/>
  <c r="AO102" i="4"/>
  <c r="AO105" i="12" s="1"/>
  <c r="AO225" i="4"/>
  <c r="AO228" i="12" s="1"/>
  <c r="AO263" i="4"/>
  <c r="AO266" i="12" s="1"/>
  <c r="AO265" i="4"/>
  <c r="AO268" i="12" s="1"/>
  <c r="AO139" i="4"/>
  <c r="AO142" i="12" s="1"/>
  <c r="AO140" i="4"/>
  <c r="AO143" i="12" s="1"/>
  <c r="AO141" i="4"/>
  <c r="AO144" i="12" s="1"/>
  <c r="AO142" i="4"/>
  <c r="AO145" i="12" s="1"/>
  <c r="AO143" i="4"/>
  <c r="AO146" i="12" s="1"/>
  <c r="AO262" i="4"/>
  <c r="AO265" i="12" s="1"/>
  <c r="AO266" i="4"/>
  <c r="AO269" i="12" s="1"/>
  <c r="AO264" i="4"/>
  <c r="AO267" i="12" s="1"/>
  <c r="AO220" i="4"/>
  <c r="AO223" i="12" s="1"/>
  <c r="AO221" i="4"/>
  <c r="AO224" i="12" s="1"/>
  <c r="AO222" i="4"/>
  <c r="AO225" i="12" s="1"/>
  <c r="AO223" i="4"/>
  <c r="AO226" i="12" s="1"/>
  <c r="AO224" i="4"/>
  <c r="AO227" i="12" s="1"/>
  <c r="AO181" i="4"/>
  <c r="AO184" i="12" s="1"/>
  <c r="AO183" i="4"/>
  <c r="AO186" i="12" s="1"/>
  <c r="AO180" i="4"/>
  <c r="AO183" i="12" s="1"/>
  <c r="AO182" i="4"/>
  <c r="AO185" i="12" s="1"/>
  <c r="AO184" i="4"/>
  <c r="AO187" i="12" s="1"/>
  <c r="AM98" i="4"/>
  <c r="AM101" i="12" s="1"/>
  <c r="AM99" i="4"/>
  <c r="AM102" i="12" s="1"/>
  <c r="AM100" i="4"/>
  <c r="AM103" i="12" s="1"/>
  <c r="AM101" i="4"/>
  <c r="AM104" i="12" s="1"/>
  <c r="AM102" i="4"/>
  <c r="AM105" i="12" s="1"/>
  <c r="AM225" i="4"/>
  <c r="AM228" i="12" s="1"/>
  <c r="AM263" i="4"/>
  <c r="AM266" i="12" s="1"/>
  <c r="AM265" i="4"/>
  <c r="AM268" i="12" s="1"/>
  <c r="AM264" i="4"/>
  <c r="AM267" i="12" s="1"/>
  <c r="AM266" i="4"/>
  <c r="AM269" i="12" s="1"/>
  <c r="AM139" i="4"/>
  <c r="AM142" i="12" s="1"/>
  <c r="AM140" i="4"/>
  <c r="AM143" i="12" s="1"/>
  <c r="AM141" i="4"/>
  <c r="AM144" i="12" s="1"/>
  <c r="AM142" i="4"/>
  <c r="AM145" i="12" s="1"/>
  <c r="AM143" i="4"/>
  <c r="AM146" i="12" s="1"/>
  <c r="AM262" i="4"/>
  <c r="AM265" i="12" s="1"/>
  <c r="AM220" i="4"/>
  <c r="AM223" i="12" s="1"/>
  <c r="AM221" i="4"/>
  <c r="AM224" i="12" s="1"/>
  <c r="AM222" i="4"/>
  <c r="AM225" i="12" s="1"/>
  <c r="AM223" i="4"/>
  <c r="AM226" i="12" s="1"/>
  <c r="AM224" i="4"/>
  <c r="AM227" i="12" s="1"/>
  <c r="AM181" i="4"/>
  <c r="AM184" i="12" s="1"/>
  <c r="AM183" i="4"/>
  <c r="AM186" i="12" s="1"/>
  <c r="AM180" i="4"/>
  <c r="AM183" i="12" s="1"/>
  <c r="AM182" i="4"/>
  <c r="AM185" i="12" s="1"/>
  <c r="AM184" i="4"/>
  <c r="AM187" i="12" s="1"/>
  <c r="AK261" i="4"/>
  <c r="AK264" i="12" s="1"/>
  <c r="AK263" i="4"/>
  <c r="AK266" i="12" s="1"/>
  <c r="AK265" i="4"/>
  <c r="AK268" i="12" s="1"/>
  <c r="AK262" i="4"/>
  <c r="AK265" i="12" s="1"/>
  <c r="AK264" i="4"/>
  <c r="AK267" i="12" s="1"/>
  <c r="AK266" i="4"/>
  <c r="AK269" i="12" s="1"/>
  <c r="AK98" i="4"/>
  <c r="AK101" i="12" s="1"/>
  <c r="AK99" i="4"/>
  <c r="AK102" i="12" s="1"/>
  <c r="AK100" i="4"/>
  <c r="AK103" i="12" s="1"/>
  <c r="AK101" i="4"/>
  <c r="AK104" i="12" s="1"/>
  <c r="AK102" i="4"/>
  <c r="AK105" i="12" s="1"/>
  <c r="AK225" i="4"/>
  <c r="AK228" i="12" s="1"/>
  <c r="AK139" i="4"/>
  <c r="AK142" i="12" s="1"/>
  <c r="AK140" i="4"/>
  <c r="AK143" i="12" s="1"/>
  <c r="AK141" i="4"/>
  <c r="AK144" i="12" s="1"/>
  <c r="AK142" i="4"/>
  <c r="AK145" i="12" s="1"/>
  <c r="AK143" i="4"/>
  <c r="AK146" i="12" s="1"/>
  <c r="AK220" i="4"/>
  <c r="AK223" i="12" s="1"/>
  <c r="AK221" i="4"/>
  <c r="AK224" i="12" s="1"/>
  <c r="AK222" i="4"/>
  <c r="AK225" i="12" s="1"/>
  <c r="AK223" i="4"/>
  <c r="AK226" i="12" s="1"/>
  <c r="AK224" i="4"/>
  <c r="AK227" i="12" s="1"/>
  <c r="AI98" i="4"/>
  <c r="AI101" i="12" s="1"/>
  <c r="AI99" i="4"/>
  <c r="AI102" i="12" s="1"/>
  <c r="AI100" i="4"/>
  <c r="AI103" i="12" s="1"/>
  <c r="AI101" i="4"/>
  <c r="AI104" i="12" s="1"/>
  <c r="AI102" i="4"/>
  <c r="AI105" i="12" s="1"/>
  <c r="AI225" i="4"/>
  <c r="AI228" i="12" s="1"/>
  <c r="AI262" i="4"/>
  <c r="AI265" i="12" s="1"/>
  <c r="AI264" i="4"/>
  <c r="AI267" i="12" s="1"/>
  <c r="AI265" i="4"/>
  <c r="AI268" i="12" s="1"/>
  <c r="AI139" i="4"/>
  <c r="AI142" i="12" s="1"/>
  <c r="AI140" i="4"/>
  <c r="AI143" i="12" s="1"/>
  <c r="AI141" i="4"/>
  <c r="AI144" i="12" s="1"/>
  <c r="AI142" i="4"/>
  <c r="AI145" i="12" s="1"/>
  <c r="AI143" i="4"/>
  <c r="AI146" i="12" s="1"/>
  <c r="AI263" i="4"/>
  <c r="AI266" i="12" s="1"/>
  <c r="AI266" i="4"/>
  <c r="AI269" i="12" s="1"/>
  <c r="AI220" i="4"/>
  <c r="AI223" i="12" s="1"/>
  <c r="AI221" i="4"/>
  <c r="AI224" i="12" s="1"/>
  <c r="AI222" i="4"/>
  <c r="AI225" i="12" s="1"/>
  <c r="AI223" i="4"/>
  <c r="AI226" i="12" s="1"/>
  <c r="AI224" i="4"/>
  <c r="AI227" i="12" s="1"/>
  <c r="AI180" i="4"/>
  <c r="AI183" i="12" s="1"/>
  <c r="AI182" i="4"/>
  <c r="AI185" i="12" s="1"/>
  <c r="AI184" i="4"/>
  <c r="AI187" i="12" s="1"/>
  <c r="AI181" i="4"/>
  <c r="AI184" i="12" s="1"/>
  <c r="AI183" i="4"/>
  <c r="AI186" i="12" s="1"/>
  <c r="AG98" i="4"/>
  <c r="AG101" i="12" s="1"/>
  <c r="AG99" i="4"/>
  <c r="AG102" i="12" s="1"/>
  <c r="AG100" i="4"/>
  <c r="AG103" i="12" s="1"/>
  <c r="AG101" i="4"/>
  <c r="AG104" i="12" s="1"/>
  <c r="AG102" i="4"/>
  <c r="AG105" i="12" s="1"/>
  <c r="AG225" i="4"/>
  <c r="AG228" i="12" s="1"/>
  <c r="AG262" i="4"/>
  <c r="AG265" i="12" s="1"/>
  <c r="AG264" i="4"/>
  <c r="AG267" i="12" s="1"/>
  <c r="AG139" i="4"/>
  <c r="AG142" i="12" s="1"/>
  <c r="AG140" i="4"/>
  <c r="AG143" i="12" s="1"/>
  <c r="AG141" i="4"/>
  <c r="AG144" i="12" s="1"/>
  <c r="AG142" i="4"/>
  <c r="AG145" i="12" s="1"/>
  <c r="AG143" i="4"/>
  <c r="AG146" i="12" s="1"/>
  <c r="AG263" i="4"/>
  <c r="AG266" i="12" s="1"/>
  <c r="AG265" i="4"/>
  <c r="AG268" i="12" s="1"/>
  <c r="AG266" i="4"/>
  <c r="AG269" i="12" s="1"/>
  <c r="AG220" i="4"/>
  <c r="AG223" i="12" s="1"/>
  <c r="AG221" i="4"/>
  <c r="AG224" i="12" s="1"/>
  <c r="AG222" i="4"/>
  <c r="AG225" i="12" s="1"/>
  <c r="AG223" i="4"/>
  <c r="AG226" i="12" s="1"/>
  <c r="AG224" i="4"/>
  <c r="AG227" i="12" s="1"/>
  <c r="AG180" i="4"/>
  <c r="AG183" i="12" s="1"/>
  <c r="AG182" i="4"/>
  <c r="AG185" i="12" s="1"/>
  <c r="AG184" i="4"/>
  <c r="AG187" i="12" s="1"/>
  <c r="AG181" i="4"/>
  <c r="AG184" i="12" s="1"/>
  <c r="AG183" i="4"/>
  <c r="AG186" i="12" s="1"/>
  <c r="AE98" i="4"/>
  <c r="AE101" i="12" s="1"/>
  <c r="AE99" i="4"/>
  <c r="AE102" i="12" s="1"/>
  <c r="AE100" i="4"/>
  <c r="AE103" i="12" s="1"/>
  <c r="AE101" i="4"/>
  <c r="AE104" i="12" s="1"/>
  <c r="AE102" i="4"/>
  <c r="AE105" i="12" s="1"/>
  <c r="AE225" i="4"/>
  <c r="AE228" i="12" s="1"/>
  <c r="AE262" i="4"/>
  <c r="AE265" i="12" s="1"/>
  <c r="AE264" i="4"/>
  <c r="AE267" i="12" s="1"/>
  <c r="AE265" i="4"/>
  <c r="AE268" i="12" s="1"/>
  <c r="AE139" i="4"/>
  <c r="AE142" i="12" s="1"/>
  <c r="AE140" i="4"/>
  <c r="AE143" i="12" s="1"/>
  <c r="AE141" i="4"/>
  <c r="AE144" i="12" s="1"/>
  <c r="AE142" i="4"/>
  <c r="AE145" i="12" s="1"/>
  <c r="AE143" i="4"/>
  <c r="AE146" i="12" s="1"/>
  <c r="AE263" i="4"/>
  <c r="AE266" i="12" s="1"/>
  <c r="AE266" i="4"/>
  <c r="AE269" i="12" s="1"/>
  <c r="AC98" i="4"/>
  <c r="AC101" i="12" s="1"/>
  <c r="AC99" i="4"/>
  <c r="AC102" i="12" s="1"/>
  <c r="AC100" i="4"/>
  <c r="AC103" i="12" s="1"/>
  <c r="AC101" i="4"/>
  <c r="AC104" i="12" s="1"/>
  <c r="AC102" i="4"/>
  <c r="AC105" i="12" s="1"/>
  <c r="AC225" i="4"/>
  <c r="AC228" i="12" s="1"/>
  <c r="AC262" i="4"/>
  <c r="AC265" i="12" s="1"/>
  <c r="AC264" i="4"/>
  <c r="AC267" i="12" s="1"/>
  <c r="AC139" i="4"/>
  <c r="AC142" i="12" s="1"/>
  <c r="AC140" i="4"/>
  <c r="AC143" i="12" s="1"/>
  <c r="AC141" i="4"/>
  <c r="AC144" i="12" s="1"/>
  <c r="AC142" i="4"/>
  <c r="AC145" i="12" s="1"/>
  <c r="AC143" i="4"/>
  <c r="AC146" i="12" s="1"/>
  <c r="AC263" i="4"/>
  <c r="AC266" i="12" s="1"/>
  <c r="AC265" i="4"/>
  <c r="AC268" i="12" s="1"/>
  <c r="AC266" i="4"/>
  <c r="AC269" i="12" s="1"/>
  <c r="AA98" i="4"/>
  <c r="AA101" i="12" s="1"/>
  <c r="AA99" i="4"/>
  <c r="AA102" i="12" s="1"/>
  <c r="AA100" i="4"/>
  <c r="AA103" i="12" s="1"/>
  <c r="AA101" i="4"/>
  <c r="AA104" i="12" s="1"/>
  <c r="AA102" i="4"/>
  <c r="AA105" i="12" s="1"/>
  <c r="AA225" i="4"/>
  <c r="AA228" i="12" s="1"/>
  <c r="AA262" i="4"/>
  <c r="AA265" i="12" s="1"/>
  <c r="AA264" i="4"/>
  <c r="AA267" i="12" s="1"/>
  <c r="AA266" i="4"/>
  <c r="AA269" i="12" s="1"/>
  <c r="AA265" i="4"/>
  <c r="AA268" i="12" s="1"/>
  <c r="AA139" i="4"/>
  <c r="AA142" i="12" s="1"/>
  <c r="AA140" i="4"/>
  <c r="AA143" i="12" s="1"/>
  <c r="AA141" i="4"/>
  <c r="AA144" i="12" s="1"/>
  <c r="AA142" i="4"/>
  <c r="AA145" i="12" s="1"/>
  <c r="AA143" i="4"/>
  <c r="AA146" i="12" s="1"/>
  <c r="AA263" i="4"/>
  <c r="AA266" i="12" s="1"/>
  <c r="Y98" i="4"/>
  <c r="Y101" i="12" s="1"/>
  <c r="Y99" i="4"/>
  <c r="Y102" i="12" s="1"/>
  <c r="Y100" i="4"/>
  <c r="Y103" i="12" s="1"/>
  <c r="Y101" i="4"/>
  <c r="Y104" i="12" s="1"/>
  <c r="Y102" i="4"/>
  <c r="Y105" i="12" s="1"/>
  <c r="Y225" i="4"/>
  <c r="Y228" i="12" s="1"/>
  <c r="Y262" i="4"/>
  <c r="Y265" i="12" s="1"/>
  <c r="Y264" i="4"/>
  <c r="Y267" i="12" s="1"/>
  <c r="Y266" i="4"/>
  <c r="Y269" i="12" s="1"/>
  <c r="Y139" i="4"/>
  <c r="Y142" i="12" s="1"/>
  <c r="Y140" i="4"/>
  <c r="Y143" i="12" s="1"/>
  <c r="Y141" i="4"/>
  <c r="Y144" i="12" s="1"/>
  <c r="Y142" i="4"/>
  <c r="Y145" i="12" s="1"/>
  <c r="Y143" i="4"/>
  <c r="Y146" i="12" s="1"/>
  <c r="Y263" i="4"/>
  <c r="Y266" i="12" s="1"/>
  <c r="Y265" i="4"/>
  <c r="Y268" i="12" s="1"/>
  <c r="W98" i="4"/>
  <c r="W101" i="12" s="1"/>
  <c r="W99" i="4"/>
  <c r="W102" i="12" s="1"/>
  <c r="W100" i="4"/>
  <c r="W103" i="12" s="1"/>
  <c r="W101" i="4"/>
  <c r="W104" i="12" s="1"/>
  <c r="W102" i="4"/>
  <c r="W105" i="12" s="1"/>
  <c r="W225" i="4"/>
  <c r="W228" i="12" s="1"/>
  <c r="W262" i="4"/>
  <c r="W265" i="12" s="1"/>
  <c r="W264" i="4"/>
  <c r="W267" i="12" s="1"/>
  <c r="W266" i="4"/>
  <c r="W269" i="12" s="1"/>
  <c r="W265" i="4"/>
  <c r="W268" i="12" s="1"/>
  <c r="W139" i="4"/>
  <c r="W142" i="12" s="1"/>
  <c r="W140" i="4"/>
  <c r="W143" i="12" s="1"/>
  <c r="W141" i="4"/>
  <c r="W144" i="12" s="1"/>
  <c r="W142" i="4"/>
  <c r="W145" i="12" s="1"/>
  <c r="W143" i="4"/>
  <c r="W146" i="12" s="1"/>
  <c r="W263" i="4"/>
  <c r="W266" i="12" s="1"/>
  <c r="U98" i="4"/>
  <c r="U101" i="12" s="1"/>
  <c r="U99" i="4"/>
  <c r="U102" i="12" s="1"/>
  <c r="U100" i="4"/>
  <c r="U103" i="12" s="1"/>
  <c r="U101" i="4"/>
  <c r="U104" i="12" s="1"/>
  <c r="U102" i="4"/>
  <c r="U105" i="12" s="1"/>
  <c r="U225" i="4"/>
  <c r="U228" i="12" s="1"/>
  <c r="U262" i="4"/>
  <c r="U265" i="12" s="1"/>
  <c r="U264" i="4"/>
  <c r="U267" i="12" s="1"/>
  <c r="U266" i="4"/>
  <c r="U269" i="12" s="1"/>
  <c r="U139" i="4"/>
  <c r="U142" i="12" s="1"/>
  <c r="U140" i="4"/>
  <c r="U143" i="12" s="1"/>
  <c r="U141" i="4"/>
  <c r="U144" i="12" s="1"/>
  <c r="U142" i="4"/>
  <c r="U145" i="12" s="1"/>
  <c r="U143" i="4"/>
  <c r="U146" i="12" s="1"/>
  <c r="U263" i="4"/>
  <c r="U266" i="12" s="1"/>
  <c r="U265" i="4"/>
  <c r="U268" i="12" s="1"/>
  <c r="S225" i="4"/>
  <c r="S228" i="12" s="1"/>
  <c r="S98" i="4"/>
  <c r="S101" i="12" s="1"/>
  <c r="S99" i="4"/>
  <c r="S102" i="12" s="1"/>
  <c r="S100" i="4"/>
  <c r="S103" i="12" s="1"/>
  <c r="S101" i="4"/>
  <c r="S104" i="12" s="1"/>
  <c r="S102" i="4"/>
  <c r="S105" i="12" s="1"/>
  <c r="S262" i="4"/>
  <c r="S265" i="12" s="1"/>
  <c r="S264" i="4"/>
  <c r="S267" i="12" s="1"/>
  <c r="S266" i="4"/>
  <c r="S269" i="12" s="1"/>
  <c r="S265" i="4"/>
  <c r="S268" i="12" s="1"/>
  <c r="S139" i="4"/>
  <c r="S142" i="12" s="1"/>
  <c r="S140" i="4"/>
  <c r="S143" i="12" s="1"/>
  <c r="S141" i="4"/>
  <c r="S144" i="12" s="1"/>
  <c r="S142" i="4"/>
  <c r="S145" i="12" s="1"/>
  <c r="S143" i="4"/>
  <c r="S146" i="12" s="1"/>
  <c r="S263" i="4"/>
  <c r="S266" i="12" s="1"/>
  <c r="AV119" i="4"/>
  <c r="AV122" i="12" s="1"/>
  <c r="AV120" i="4"/>
  <c r="AV123" i="12" s="1"/>
  <c r="AV121" i="4"/>
  <c r="AV124" i="12" s="1"/>
  <c r="AV78" i="4"/>
  <c r="AV81" i="12" s="1"/>
  <c r="AV79" i="4"/>
  <c r="AV82" i="12" s="1"/>
  <c r="AV80" i="4"/>
  <c r="AV83" i="12" s="1"/>
  <c r="AV81" i="4"/>
  <c r="AV84" i="12" s="1"/>
  <c r="AV82" i="4"/>
  <c r="AV85" i="12" s="1"/>
  <c r="AV122" i="4"/>
  <c r="AV125" i="12" s="1"/>
  <c r="AV123" i="4"/>
  <c r="AV126" i="12" s="1"/>
  <c r="AV242" i="4"/>
  <c r="AV245" i="12" s="1"/>
  <c r="AV243" i="4"/>
  <c r="AV246" i="12" s="1"/>
  <c r="AV244" i="4"/>
  <c r="AV247" i="12" s="1"/>
  <c r="AT78" i="4"/>
  <c r="AT81" i="12" s="1"/>
  <c r="AT79" i="4"/>
  <c r="AT82" i="12" s="1"/>
  <c r="AT80" i="4"/>
  <c r="AT83" i="12" s="1"/>
  <c r="AT81" i="4"/>
  <c r="AT84" i="12" s="1"/>
  <c r="AT82" i="4"/>
  <c r="AT85" i="12" s="1"/>
  <c r="AT119" i="4"/>
  <c r="AT122" i="12" s="1"/>
  <c r="AT120" i="4"/>
  <c r="AT123" i="12" s="1"/>
  <c r="AT121" i="4"/>
  <c r="AT124" i="12" s="1"/>
  <c r="AT122" i="4"/>
  <c r="AT125" i="12" s="1"/>
  <c r="AT123" i="4"/>
  <c r="AT126" i="12" s="1"/>
  <c r="AT242" i="4"/>
  <c r="AT245" i="12" s="1"/>
  <c r="AT243" i="4"/>
  <c r="AT246" i="12" s="1"/>
  <c r="AT244" i="4"/>
  <c r="AT247" i="12" s="1"/>
  <c r="AR119" i="4"/>
  <c r="AR122" i="12" s="1"/>
  <c r="AR120" i="4"/>
  <c r="AR123" i="12" s="1"/>
  <c r="AR121" i="4"/>
  <c r="AR124" i="12" s="1"/>
  <c r="AR78" i="4"/>
  <c r="AR81" i="12" s="1"/>
  <c r="AR79" i="4"/>
  <c r="AR82" i="12" s="1"/>
  <c r="AR80" i="4"/>
  <c r="AR83" i="12" s="1"/>
  <c r="AR81" i="4"/>
  <c r="AR84" i="12" s="1"/>
  <c r="AR82" i="4"/>
  <c r="AR85" i="12" s="1"/>
  <c r="AR122" i="4"/>
  <c r="AR125" i="12" s="1"/>
  <c r="AR123" i="4"/>
  <c r="AR126" i="12" s="1"/>
  <c r="AR242" i="4"/>
  <c r="AR245" i="12" s="1"/>
  <c r="AR243" i="4"/>
  <c r="AR246" i="12" s="1"/>
  <c r="AR244" i="4"/>
  <c r="AR247" i="12" s="1"/>
  <c r="AP78" i="4"/>
  <c r="AP81" i="12" s="1"/>
  <c r="AP79" i="4"/>
  <c r="AP82" i="12" s="1"/>
  <c r="AP80" i="4"/>
  <c r="AP83" i="12" s="1"/>
  <c r="AP81" i="4"/>
  <c r="AP84" i="12" s="1"/>
  <c r="AP82" i="4"/>
  <c r="AP85" i="12" s="1"/>
  <c r="AP119" i="4"/>
  <c r="AP122" i="12" s="1"/>
  <c r="AP120" i="4"/>
  <c r="AP123" i="12" s="1"/>
  <c r="AP121" i="4"/>
  <c r="AP124" i="12" s="1"/>
  <c r="AP122" i="4"/>
  <c r="AP125" i="12" s="1"/>
  <c r="AP123" i="4"/>
  <c r="AP126" i="12" s="1"/>
  <c r="AP242" i="4"/>
  <c r="AP245" i="12" s="1"/>
  <c r="AP243" i="4"/>
  <c r="AP246" i="12" s="1"/>
  <c r="AP244" i="4"/>
  <c r="AP247" i="12" s="1"/>
  <c r="AN119" i="4"/>
  <c r="AN122" i="12" s="1"/>
  <c r="AN120" i="4"/>
  <c r="AN123" i="12" s="1"/>
  <c r="AN121" i="4"/>
  <c r="AN124" i="12" s="1"/>
  <c r="AN78" i="4"/>
  <c r="AN81" i="12" s="1"/>
  <c r="AN79" i="4"/>
  <c r="AN82" i="12" s="1"/>
  <c r="AN80" i="4"/>
  <c r="AN83" i="12" s="1"/>
  <c r="AN81" i="4"/>
  <c r="AN84" i="12" s="1"/>
  <c r="AN82" i="4"/>
  <c r="AN85" i="12" s="1"/>
  <c r="AN122" i="4"/>
  <c r="AN125" i="12" s="1"/>
  <c r="AN123" i="4"/>
  <c r="AN126" i="12" s="1"/>
  <c r="AN242" i="4"/>
  <c r="AN245" i="12" s="1"/>
  <c r="AN243" i="4"/>
  <c r="AN246" i="12" s="1"/>
  <c r="AN244" i="4"/>
  <c r="AN247" i="12" s="1"/>
  <c r="AL78" i="4"/>
  <c r="AL81" i="12" s="1"/>
  <c r="AL79" i="4"/>
  <c r="AL82" i="12" s="1"/>
  <c r="AL80" i="4"/>
  <c r="AL83" i="12" s="1"/>
  <c r="AL81" i="4"/>
  <c r="AL84" i="12" s="1"/>
  <c r="AL82" i="4"/>
  <c r="AL85" i="12" s="1"/>
  <c r="AL119" i="4"/>
  <c r="AL122" i="12" s="1"/>
  <c r="AL120" i="4"/>
  <c r="AL123" i="12" s="1"/>
  <c r="AL121" i="4"/>
  <c r="AL124" i="12" s="1"/>
  <c r="AL122" i="4"/>
  <c r="AL125" i="12" s="1"/>
  <c r="AL123" i="4"/>
  <c r="AL126" i="12" s="1"/>
  <c r="AL242" i="4"/>
  <c r="AL245" i="12" s="1"/>
  <c r="AL243" i="4"/>
  <c r="AL246" i="12" s="1"/>
  <c r="AL244" i="4"/>
  <c r="AL247" i="12" s="1"/>
  <c r="AL245" i="4"/>
  <c r="AL248" i="12" s="1"/>
  <c r="AJ119" i="4"/>
  <c r="AJ122" i="12" s="1"/>
  <c r="AJ120" i="4"/>
  <c r="AJ123" i="12" s="1"/>
  <c r="AJ121" i="4"/>
  <c r="AJ124" i="12" s="1"/>
  <c r="AJ78" i="4"/>
  <c r="AJ81" i="12" s="1"/>
  <c r="AJ79" i="4"/>
  <c r="AJ82" i="12" s="1"/>
  <c r="AJ80" i="4"/>
  <c r="AJ83" i="12" s="1"/>
  <c r="AJ81" i="4"/>
  <c r="AJ84" i="12" s="1"/>
  <c r="AJ82" i="4"/>
  <c r="AJ85" i="12" s="1"/>
  <c r="AJ122" i="4"/>
  <c r="AJ125" i="12" s="1"/>
  <c r="AJ123" i="4"/>
  <c r="AJ126" i="12" s="1"/>
  <c r="AJ242" i="4"/>
  <c r="AJ245" i="12" s="1"/>
  <c r="AJ243" i="4"/>
  <c r="AJ246" i="12" s="1"/>
  <c r="AJ244" i="4"/>
  <c r="AJ247" i="12" s="1"/>
  <c r="AJ245" i="4"/>
  <c r="AJ248" i="12" s="1"/>
  <c r="AH78" i="4"/>
  <c r="AH81" i="12" s="1"/>
  <c r="AH79" i="4"/>
  <c r="AH82" i="12" s="1"/>
  <c r="AH80" i="4"/>
  <c r="AH83" i="12" s="1"/>
  <c r="AH81" i="4"/>
  <c r="AH84" i="12" s="1"/>
  <c r="AH82" i="4"/>
  <c r="AH85" i="12" s="1"/>
  <c r="AH119" i="4"/>
  <c r="AH122" i="12" s="1"/>
  <c r="AH120" i="4"/>
  <c r="AH123" i="12" s="1"/>
  <c r="AH121" i="4"/>
  <c r="AH124" i="12" s="1"/>
  <c r="AH122" i="4"/>
  <c r="AH125" i="12" s="1"/>
  <c r="AH123" i="4"/>
  <c r="AH126" i="12" s="1"/>
  <c r="AH242" i="4"/>
  <c r="AH245" i="12" s="1"/>
  <c r="AH243" i="4"/>
  <c r="AH246" i="12" s="1"/>
  <c r="AH244" i="4"/>
  <c r="AH247" i="12" s="1"/>
  <c r="AH245" i="4"/>
  <c r="AH248" i="12" s="1"/>
  <c r="AF119" i="4"/>
  <c r="AF122" i="12" s="1"/>
  <c r="AF120" i="4"/>
  <c r="AF123" i="12" s="1"/>
  <c r="AF121" i="4"/>
  <c r="AF124" i="12" s="1"/>
  <c r="AF78" i="4"/>
  <c r="AF81" i="12" s="1"/>
  <c r="AF79" i="4"/>
  <c r="AF82" i="12" s="1"/>
  <c r="AF80" i="4"/>
  <c r="AF83" i="12" s="1"/>
  <c r="AF81" i="4"/>
  <c r="AF84" i="12" s="1"/>
  <c r="AF82" i="4"/>
  <c r="AF85" i="12" s="1"/>
  <c r="AF122" i="4"/>
  <c r="AF125" i="12" s="1"/>
  <c r="AF123" i="4"/>
  <c r="AF126" i="12" s="1"/>
  <c r="AF242" i="4"/>
  <c r="AF245" i="12" s="1"/>
  <c r="AF243" i="4"/>
  <c r="AF246" i="12" s="1"/>
  <c r="AF244" i="4"/>
  <c r="AF247" i="12" s="1"/>
  <c r="AF245" i="4"/>
  <c r="AF248" i="12" s="1"/>
  <c r="AD78" i="4"/>
  <c r="AD81" i="12" s="1"/>
  <c r="AD79" i="4"/>
  <c r="AD82" i="12" s="1"/>
  <c r="AD80" i="4"/>
  <c r="AD83" i="12" s="1"/>
  <c r="AD81" i="4"/>
  <c r="AD84" i="12" s="1"/>
  <c r="AD82" i="4"/>
  <c r="AD85" i="12" s="1"/>
  <c r="AD119" i="4"/>
  <c r="AD122" i="12" s="1"/>
  <c r="AD120" i="4"/>
  <c r="AD123" i="12" s="1"/>
  <c r="AD121" i="4"/>
  <c r="AD124" i="12" s="1"/>
  <c r="AD122" i="4"/>
  <c r="AD125" i="12" s="1"/>
  <c r="AD123" i="4"/>
  <c r="AD126" i="12" s="1"/>
  <c r="AD242" i="4"/>
  <c r="AD245" i="12" s="1"/>
  <c r="AD243" i="4"/>
  <c r="AD246" i="12" s="1"/>
  <c r="AD244" i="4"/>
  <c r="AD247" i="12" s="1"/>
  <c r="AD245" i="4"/>
  <c r="AD248" i="12" s="1"/>
  <c r="AB119" i="4"/>
  <c r="AB122" i="12" s="1"/>
  <c r="AB120" i="4"/>
  <c r="AB123" i="12" s="1"/>
  <c r="AB121" i="4"/>
  <c r="AB124" i="12" s="1"/>
  <c r="AB78" i="4"/>
  <c r="AB81" i="12" s="1"/>
  <c r="AB79" i="4"/>
  <c r="AB82" i="12" s="1"/>
  <c r="AB80" i="4"/>
  <c r="AB83" i="12" s="1"/>
  <c r="AB81" i="4"/>
  <c r="AB84" i="12" s="1"/>
  <c r="AB82" i="4"/>
  <c r="AB85" i="12" s="1"/>
  <c r="AB122" i="4"/>
  <c r="AB125" i="12" s="1"/>
  <c r="AB123" i="4"/>
  <c r="AB126" i="12" s="1"/>
  <c r="AB242" i="4"/>
  <c r="AB245" i="12" s="1"/>
  <c r="AB243" i="4"/>
  <c r="AB246" i="12" s="1"/>
  <c r="AB244" i="4"/>
  <c r="AB247" i="12" s="1"/>
  <c r="AB245" i="4"/>
  <c r="AB248" i="12" s="1"/>
  <c r="Z78" i="4"/>
  <c r="Z81" i="12" s="1"/>
  <c r="Z79" i="4"/>
  <c r="Z82" i="12" s="1"/>
  <c r="Z80" i="4"/>
  <c r="Z83" i="12" s="1"/>
  <c r="Z81" i="4"/>
  <c r="Z84" i="12" s="1"/>
  <c r="Z82" i="4"/>
  <c r="Z85" i="12" s="1"/>
  <c r="Z119" i="4"/>
  <c r="Z122" i="12" s="1"/>
  <c r="Z120" i="4"/>
  <c r="Z123" i="12" s="1"/>
  <c r="Z121" i="4"/>
  <c r="Z124" i="12" s="1"/>
  <c r="Z122" i="4"/>
  <c r="Z125" i="12" s="1"/>
  <c r="Z123" i="4"/>
  <c r="Z126" i="12" s="1"/>
  <c r="Z242" i="4"/>
  <c r="Z245" i="12" s="1"/>
  <c r="Z243" i="4"/>
  <c r="Z246" i="12" s="1"/>
  <c r="Z244" i="4"/>
  <c r="Z247" i="12" s="1"/>
  <c r="Z245" i="4"/>
  <c r="Z248" i="12" s="1"/>
  <c r="X119" i="4"/>
  <c r="X122" i="12" s="1"/>
  <c r="X120" i="4"/>
  <c r="X123" i="12" s="1"/>
  <c r="X121" i="4"/>
  <c r="X124" i="12" s="1"/>
  <c r="X122" i="4"/>
  <c r="X125" i="12" s="1"/>
  <c r="X78" i="4"/>
  <c r="X81" i="12" s="1"/>
  <c r="X79" i="4"/>
  <c r="X82" i="12" s="1"/>
  <c r="X80" i="4"/>
  <c r="X83" i="12" s="1"/>
  <c r="X81" i="4"/>
  <c r="X84" i="12" s="1"/>
  <c r="X82" i="4"/>
  <c r="X85" i="12" s="1"/>
  <c r="X123" i="4"/>
  <c r="X126" i="12" s="1"/>
  <c r="X242" i="4"/>
  <c r="X245" i="12" s="1"/>
  <c r="X243" i="4"/>
  <c r="X246" i="12" s="1"/>
  <c r="X244" i="4"/>
  <c r="X247" i="12" s="1"/>
  <c r="X245" i="4"/>
  <c r="X248" i="12" s="1"/>
  <c r="V78" i="4"/>
  <c r="V81" i="12" s="1"/>
  <c r="V79" i="4"/>
  <c r="V82" i="12" s="1"/>
  <c r="V80" i="4"/>
  <c r="V83" i="12" s="1"/>
  <c r="V81" i="4"/>
  <c r="V84" i="12" s="1"/>
  <c r="V82" i="4"/>
  <c r="V85" i="12" s="1"/>
  <c r="V119" i="4"/>
  <c r="V122" i="12" s="1"/>
  <c r="V120" i="4"/>
  <c r="V123" i="12" s="1"/>
  <c r="V121" i="4"/>
  <c r="V124" i="12" s="1"/>
  <c r="V122" i="4"/>
  <c r="V125" i="12" s="1"/>
  <c r="V123" i="4"/>
  <c r="V126" i="12" s="1"/>
  <c r="V242" i="4"/>
  <c r="V245" i="12" s="1"/>
  <c r="V243" i="4"/>
  <c r="V246" i="12" s="1"/>
  <c r="V244" i="4"/>
  <c r="V247" i="12" s="1"/>
  <c r="V245" i="4"/>
  <c r="V248" i="12" s="1"/>
  <c r="T119" i="4"/>
  <c r="T122" i="12" s="1"/>
  <c r="T120" i="4"/>
  <c r="T123" i="12" s="1"/>
  <c r="T121" i="4"/>
  <c r="T124" i="12" s="1"/>
  <c r="T122" i="4"/>
  <c r="T125" i="12" s="1"/>
  <c r="T78" i="4"/>
  <c r="T81" i="12" s="1"/>
  <c r="T79" i="4"/>
  <c r="T82" i="12" s="1"/>
  <c r="T80" i="4"/>
  <c r="T83" i="12" s="1"/>
  <c r="T81" i="4"/>
  <c r="T84" i="12" s="1"/>
  <c r="T82" i="4"/>
  <c r="T85" i="12" s="1"/>
  <c r="T123" i="4"/>
  <c r="T126" i="12" s="1"/>
  <c r="T242" i="4"/>
  <c r="T245" i="12" s="1"/>
  <c r="T243" i="4"/>
  <c r="T246" i="12" s="1"/>
  <c r="T244" i="4"/>
  <c r="T247" i="12" s="1"/>
  <c r="T245" i="4"/>
  <c r="T248" i="12" s="1"/>
  <c r="R78" i="4"/>
  <c r="R81" i="12" s="1"/>
  <c r="R79" i="4"/>
  <c r="R82" i="12" s="1"/>
  <c r="R80" i="4"/>
  <c r="R83" i="12" s="1"/>
  <c r="R81" i="4"/>
  <c r="R84" i="12" s="1"/>
  <c r="R82" i="4"/>
  <c r="R85" i="12" s="1"/>
  <c r="R119" i="4"/>
  <c r="R122" i="12" s="1"/>
  <c r="R120" i="4"/>
  <c r="R123" i="12" s="1"/>
  <c r="R121" i="4"/>
  <c r="R124" i="12" s="1"/>
  <c r="R122" i="4"/>
  <c r="R125" i="12" s="1"/>
  <c r="R123" i="4"/>
  <c r="R126" i="12" s="1"/>
  <c r="R242" i="4"/>
  <c r="R245" i="12" s="1"/>
  <c r="R243" i="4"/>
  <c r="R246" i="12" s="1"/>
  <c r="R244" i="4"/>
  <c r="R247" i="12" s="1"/>
  <c r="R245" i="4"/>
  <c r="R248" i="12" s="1"/>
  <c r="AV164" i="4"/>
  <c r="AV167" i="12" s="1"/>
  <c r="AT164" i="4"/>
  <c r="AT167" i="12" s="1"/>
  <c r="AR164" i="4"/>
  <c r="AR167" i="12" s="1"/>
  <c r="AP164" i="4"/>
  <c r="AP167" i="12" s="1"/>
  <c r="AN164" i="4"/>
  <c r="AN167" i="12" s="1"/>
  <c r="AL164" i="4"/>
  <c r="AL167" i="12" s="1"/>
  <c r="AJ164" i="4"/>
  <c r="AJ167" i="12" s="1"/>
  <c r="AF164" i="4"/>
  <c r="AF167" i="12" s="1"/>
  <c r="AD164" i="4"/>
  <c r="AD167" i="12" s="1"/>
  <c r="AB164" i="4"/>
  <c r="AB167" i="12" s="1"/>
  <c r="Z164" i="4"/>
  <c r="Z167" i="12" s="1"/>
  <c r="X164" i="4"/>
  <c r="X167" i="12" s="1"/>
  <c r="U164" i="4"/>
  <c r="U167" i="12" s="1"/>
  <c r="S164" i="4"/>
  <c r="S167" i="12" s="1"/>
  <c r="AI163" i="4"/>
  <c r="AI166" i="12" s="1"/>
  <c r="AG163" i="4"/>
  <c r="AG166" i="12" s="1"/>
  <c r="AE163" i="4"/>
  <c r="AE166" i="12" s="1"/>
  <c r="AC163" i="4"/>
  <c r="AC166" i="12" s="1"/>
  <c r="AA163" i="4"/>
  <c r="AA166" i="12" s="1"/>
  <c r="Y163" i="4"/>
  <c r="Y166" i="12" s="1"/>
  <c r="W163" i="4"/>
  <c r="W166" i="12" s="1"/>
  <c r="T163" i="4"/>
  <c r="T166" i="12" s="1"/>
  <c r="R163" i="4"/>
  <c r="R166" i="12" s="1"/>
  <c r="AV162" i="4"/>
  <c r="AV165" i="12" s="1"/>
  <c r="AT162" i="4"/>
  <c r="AT165" i="12" s="1"/>
  <c r="AR162" i="4"/>
  <c r="AR165" i="12" s="1"/>
  <c r="AP162" i="4"/>
  <c r="AP165" i="12" s="1"/>
  <c r="AN162" i="4"/>
  <c r="AN165" i="12" s="1"/>
  <c r="AL162" i="4"/>
  <c r="AL165" i="12" s="1"/>
  <c r="AJ162" i="4"/>
  <c r="AJ165" i="12" s="1"/>
  <c r="AF162" i="4"/>
  <c r="AF165" i="12" s="1"/>
  <c r="AD162" i="4"/>
  <c r="AD165" i="12" s="1"/>
  <c r="AB162" i="4"/>
  <c r="AB165" i="12" s="1"/>
  <c r="Z162" i="4"/>
  <c r="Z165" i="12" s="1"/>
  <c r="X162" i="4"/>
  <c r="X165" i="12" s="1"/>
  <c r="U162" i="4"/>
  <c r="U165" i="12" s="1"/>
  <c r="S162" i="4"/>
  <c r="S165" i="12" s="1"/>
  <c r="T161" i="4"/>
  <c r="T164" i="12" s="1"/>
  <c r="R161" i="4"/>
  <c r="R164" i="12" s="1"/>
  <c r="AV160" i="4"/>
  <c r="AV163" i="12" s="1"/>
  <c r="AT160" i="4"/>
  <c r="AT163" i="12" s="1"/>
  <c r="AR160" i="4"/>
  <c r="AR163" i="12" s="1"/>
  <c r="AP160" i="4"/>
  <c r="AP163" i="12" s="1"/>
  <c r="AN160" i="4"/>
  <c r="AN163" i="12" s="1"/>
  <c r="AL160" i="4"/>
  <c r="AL163" i="12" s="1"/>
  <c r="AJ160" i="4"/>
  <c r="AJ163" i="12" s="1"/>
  <c r="AF160" i="4"/>
  <c r="AF163" i="12" s="1"/>
  <c r="AD160" i="4"/>
  <c r="AD163" i="12" s="1"/>
  <c r="AB160" i="4"/>
  <c r="AB163" i="12" s="1"/>
  <c r="Z160" i="4"/>
  <c r="Z163" i="12" s="1"/>
  <c r="X160" i="4"/>
  <c r="X163" i="12" s="1"/>
  <c r="AE183" i="4"/>
  <c r="AE186" i="12" s="1"/>
  <c r="AC183" i="4"/>
  <c r="AC186" i="12" s="1"/>
  <c r="AA183" i="4"/>
  <c r="AA186" i="12" s="1"/>
  <c r="Y183" i="4"/>
  <c r="Y186" i="12" s="1"/>
  <c r="W183" i="4"/>
  <c r="W186" i="12" s="1"/>
  <c r="U183" i="4"/>
  <c r="U186" i="12" s="1"/>
  <c r="S183" i="4"/>
  <c r="S186" i="12" s="1"/>
  <c r="AE181" i="4"/>
  <c r="AE184" i="12" s="1"/>
  <c r="AC181" i="4"/>
  <c r="AC184" i="12" s="1"/>
  <c r="AA181" i="4"/>
  <c r="AA184" i="12" s="1"/>
  <c r="Y181" i="4"/>
  <c r="Y184" i="12" s="1"/>
  <c r="W181" i="4"/>
  <c r="W184" i="12" s="1"/>
  <c r="U181" i="4"/>
  <c r="U184" i="12" s="1"/>
  <c r="S181" i="4"/>
  <c r="S184" i="12" s="1"/>
  <c r="AV205" i="4"/>
  <c r="AV208" i="12" s="1"/>
  <c r="AT205" i="4"/>
  <c r="AT208" i="12" s="1"/>
  <c r="AR205" i="4"/>
  <c r="AR208" i="12" s="1"/>
  <c r="AP205" i="4"/>
  <c r="AP208" i="12" s="1"/>
  <c r="AN205" i="4"/>
  <c r="AN208" i="12" s="1"/>
  <c r="AL205" i="4"/>
  <c r="AL208" i="12" s="1"/>
  <c r="AJ205" i="4"/>
  <c r="AJ208" i="12" s="1"/>
  <c r="AH205" i="4"/>
  <c r="AH208" i="12" s="1"/>
  <c r="AF205" i="4"/>
  <c r="AF208" i="12" s="1"/>
  <c r="AD205" i="4"/>
  <c r="AD208" i="12" s="1"/>
  <c r="AB205" i="4"/>
  <c r="AB208" i="12" s="1"/>
  <c r="Z205" i="4"/>
  <c r="Z208" i="12" s="1"/>
  <c r="X205" i="4"/>
  <c r="X208" i="12" s="1"/>
  <c r="V205" i="4"/>
  <c r="V208" i="12" s="1"/>
  <c r="T205" i="4"/>
  <c r="T208" i="12" s="1"/>
  <c r="R205" i="4"/>
  <c r="R208" i="12" s="1"/>
  <c r="AV204" i="4"/>
  <c r="AV207" i="12" s="1"/>
  <c r="AT204" i="4"/>
  <c r="AT207" i="12" s="1"/>
  <c r="AR204" i="4"/>
  <c r="AR207" i="12" s="1"/>
  <c r="AP204" i="4"/>
  <c r="AP207" i="12" s="1"/>
  <c r="AN204" i="4"/>
  <c r="AN207" i="12" s="1"/>
  <c r="AL204" i="4"/>
  <c r="AL207" i="12" s="1"/>
  <c r="AJ204" i="4"/>
  <c r="AJ207" i="12" s="1"/>
  <c r="AH204" i="4"/>
  <c r="AH207" i="12" s="1"/>
  <c r="AF204" i="4"/>
  <c r="AF207" i="12" s="1"/>
  <c r="AD204" i="4"/>
  <c r="AD207" i="12" s="1"/>
  <c r="AB204" i="4"/>
  <c r="AB207" i="12" s="1"/>
  <c r="Z204" i="4"/>
  <c r="Z207" i="12" s="1"/>
  <c r="X204" i="4"/>
  <c r="X207" i="12" s="1"/>
  <c r="V204" i="4"/>
  <c r="V207" i="12" s="1"/>
  <c r="T204" i="4"/>
  <c r="T207" i="12" s="1"/>
  <c r="R204" i="4"/>
  <c r="R207" i="12" s="1"/>
  <c r="AV203" i="4"/>
  <c r="AV206" i="12" s="1"/>
  <c r="AT203" i="4"/>
  <c r="AT206" i="12" s="1"/>
  <c r="AR203" i="4"/>
  <c r="AR206" i="12" s="1"/>
  <c r="AP203" i="4"/>
  <c r="AP206" i="12" s="1"/>
  <c r="AN203" i="4"/>
  <c r="AN206" i="12" s="1"/>
  <c r="AL203" i="4"/>
  <c r="AL206" i="12" s="1"/>
  <c r="AJ203" i="4"/>
  <c r="AJ206" i="12" s="1"/>
  <c r="AH203" i="4"/>
  <c r="AH206" i="12" s="1"/>
  <c r="AF203" i="4"/>
  <c r="AF206" i="12" s="1"/>
  <c r="AD203" i="4"/>
  <c r="AD206" i="12" s="1"/>
  <c r="AB203" i="4"/>
  <c r="AB206" i="12" s="1"/>
  <c r="Z203" i="4"/>
  <c r="Z206" i="12" s="1"/>
  <c r="X203" i="4"/>
  <c r="X206" i="12" s="1"/>
  <c r="V203" i="4"/>
  <c r="V206" i="12" s="1"/>
  <c r="T203" i="4"/>
  <c r="T206" i="12" s="1"/>
  <c r="R203" i="4"/>
  <c r="R206" i="12" s="1"/>
  <c r="AV202" i="4"/>
  <c r="AV205" i="12" s="1"/>
  <c r="AT202" i="4"/>
  <c r="AT205" i="12" s="1"/>
  <c r="AR202" i="4"/>
  <c r="AR205" i="12" s="1"/>
  <c r="AP202" i="4"/>
  <c r="AP205" i="12" s="1"/>
  <c r="AN202" i="4"/>
  <c r="AN205" i="12" s="1"/>
  <c r="AL202" i="4"/>
  <c r="AL205" i="12" s="1"/>
  <c r="AJ202" i="4"/>
  <c r="AJ205" i="12" s="1"/>
  <c r="AH202" i="4"/>
  <c r="AH205" i="12" s="1"/>
  <c r="AF202" i="4"/>
  <c r="AF205" i="12" s="1"/>
  <c r="AD202" i="4"/>
  <c r="AD205" i="12" s="1"/>
  <c r="AB202" i="4"/>
  <c r="AB205" i="12" s="1"/>
  <c r="Z202" i="4"/>
  <c r="Z205" i="12" s="1"/>
  <c r="X202" i="4"/>
  <c r="X205" i="12" s="1"/>
  <c r="V202" i="4"/>
  <c r="V205" i="12" s="1"/>
  <c r="T202" i="4"/>
  <c r="T205" i="12" s="1"/>
  <c r="R202" i="4"/>
  <c r="R205" i="12" s="1"/>
  <c r="AV201" i="4"/>
  <c r="AV204" i="12" s="1"/>
  <c r="AT201" i="4"/>
  <c r="AT204" i="12" s="1"/>
  <c r="AR201" i="4"/>
  <c r="AR204" i="12" s="1"/>
  <c r="AP201" i="4"/>
  <c r="AP204" i="12" s="1"/>
  <c r="AN201" i="4"/>
  <c r="AN204" i="12" s="1"/>
  <c r="AL201" i="4"/>
  <c r="AL204" i="12" s="1"/>
  <c r="AJ201" i="4"/>
  <c r="AJ204" i="12" s="1"/>
  <c r="AH201" i="4"/>
  <c r="AH204" i="12" s="1"/>
  <c r="AF201" i="4"/>
  <c r="AF204" i="12" s="1"/>
  <c r="AD201" i="4"/>
  <c r="AD204" i="12" s="1"/>
  <c r="AB201" i="4"/>
  <c r="AB204" i="12" s="1"/>
  <c r="Z201" i="4"/>
  <c r="Z204" i="12" s="1"/>
  <c r="X201" i="4"/>
  <c r="X204" i="12" s="1"/>
  <c r="V201" i="4"/>
  <c r="V204" i="12" s="1"/>
  <c r="T201" i="4"/>
  <c r="T204" i="12" s="1"/>
  <c r="R201" i="4"/>
  <c r="R204" i="12" s="1"/>
  <c r="AV246" i="4"/>
  <c r="AV249" i="12" s="1"/>
  <c r="AT246" i="4"/>
  <c r="AT249" i="12" s="1"/>
  <c r="AR246" i="4"/>
  <c r="AR249" i="12" s="1"/>
  <c r="AP246" i="4"/>
  <c r="AP249" i="12" s="1"/>
  <c r="AN246" i="4"/>
  <c r="AN249" i="12" s="1"/>
  <c r="AL246" i="4"/>
  <c r="AL249" i="12" s="1"/>
  <c r="AJ246" i="4"/>
  <c r="AJ249" i="12" s="1"/>
  <c r="AH246" i="4"/>
  <c r="AH249" i="12" s="1"/>
  <c r="AF246" i="4"/>
  <c r="AF249" i="12" s="1"/>
  <c r="AD246" i="4"/>
  <c r="AD249" i="12" s="1"/>
  <c r="AB246" i="4"/>
  <c r="AB249" i="12" s="1"/>
  <c r="Z246" i="4"/>
  <c r="Z249" i="12" s="1"/>
  <c r="X246" i="4"/>
  <c r="X249" i="12" s="1"/>
  <c r="V246" i="4"/>
  <c r="V249" i="12" s="1"/>
  <c r="T246" i="4"/>
  <c r="T249" i="12" s="1"/>
  <c r="AV245" i="4"/>
  <c r="AV248" i="12" s="1"/>
  <c r="AR245" i="4"/>
  <c r="AR248" i="12" s="1"/>
  <c r="AN245" i="4"/>
  <c r="AN248" i="12" s="1"/>
  <c r="AI78" i="4"/>
  <c r="AI81" i="12" s="1"/>
  <c r="AI79" i="4"/>
  <c r="AI82" i="12" s="1"/>
  <c r="AI80" i="4"/>
  <c r="AI83" i="12" s="1"/>
  <c r="AI81" i="4"/>
  <c r="AI84" i="12" s="1"/>
  <c r="AI82" i="4"/>
  <c r="AI85" i="12" s="1"/>
  <c r="AI119" i="4"/>
  <c r="AI122" i="12" s="1"/>
  <c r="AI120" i="4"/>
  <c r="AI123" i="12" s="1"/>
  <c r="AI121" i="4"/>
  <c r="AI124" i="12" s="1"/>
  <c r="AI242" i="4"/>
  <c r="AI245" i="12" s="1"/>
  <c r="AI243" i="4"/>
  <c r="AI246" i="12" s="1"/>
  <c r="AI244" i="4"/>
  <c r="AI247" i="12" s="1"/>
  <c r="AI245" i="4"/>
  <c r="AI248" i="12" s="1"/>
  <c r="AI122" i="4"/>
  <c r="AI125" i="12" s="1"/>
  <c r="AI123" i="4"/>
  <c r="AI126" i="12" s="1"/>
  <c r="AG78" i="4"/>
  <c r="AG81" i="12" s="1"/>
  <c r="AG79" i="4"/>
  <c r="AG82" i="12" s="1"/>
  <c r="AG80" i="4"/>
  <c r="AG83" i="12" s="1"/>
  <c r="AG81" i="4"/>
  <c r="AG84" i="12" s="1"/>
  <c r="AG82" i="4"/>
  <c r="AG85" i="12" s="1"/>
  <c r="AG119" i="4"/>
  <c r="AG122" i="12" s="1"/>
  <c r="AG120" i="4"/>
  <c r="AG123" i="12" s="1"/>
  <c r="AG121" i="4"/>
  <c r="AG124" i="12" s="1"/>
  <c r="AG122" i="4"/>
  <c r="AG125" i="12" s="1"/>
  <c r="AG123" i="4"/>
  <c r="AG126" i="12" s="1"/>
  <c r="AG242" i="4"/>
  <c r="AG245" i="12" s="1"/>
  <c r="AG243" i="4"/>
  <c r="AG246" i="12" s="1"/>
  <c r="AG244" i="4"/>
  <c r="AG247" i="12" s="1"/>
  <c r="AG245" i="4"/>
  <c r="AG248" i="12" s="1"/>
  <c r="AE78" i="4"/>
  <c r="AE81" i="12" s="1"/>
  <c r="AE79" i="4"/>
  <c r="AE82" i="12" s="1"/>
  <c r="AE80" i="4"/>
  <c r="AE83" i="12" s="1"/>
  <c r="AE81" i="4"/>
  <c r="AE84" i="12" s="1"/>
  <c r="AE82" i="4"/>
  <c r="AE85" i="12" s="1"/>
  <c r="AE119" i="4"/>
  <c r="AE122" i="12" s="1"/>
  <c r="AE120" i="4"/>
  <c r="AE123" i="12" s="1"/>
  <c r="AE121" i="4"/>
  <c r="AE124" i="12" s="1"/>
  <c r="AE242" i="4"/>
  <c r="AE245" i="12" s="1"/>
  <c r="AE243" i="4"/>
  <c r="AE246" i="12" s="1"/>
  <c r="AE244" i="4"/>
  <c r="AE247" i="12" s="1"/>
  <c r="AE245" i="4"/>
  <c r="AE248" i="12" s="1"/>
  <c r="AE122" i="4"/>
  <c r="AE125" i="12" s="1"/>
  <c r="AE123" i="4"/>
  <c r="AE126" i="12" s="1"/>
  <c r="AC78" i="4"/>
  <c r="AC81" i="12" s="1"/>
  <c r="AC79" i="4"/>
  <c r="AC82" i="12" s="1"/>
  <c r="AC80" i="4"/>
  <c r="AC83" i="12" s="1"/>
  <c r="AC81" i="4"/>
  <c r="AC84" i="12" s="1"/>
  <c r="AC82" i="4"/>
  <c r="AC85" i="12" s="1"/>
  <c r="AC119" i="4"/>
  <c r="AC122" i="12" s="1"/>
  <c r="AC120" i="4"/>
  <c r="AC123" i="12" s="1"/>
  <c r="AC121" i="4"/>
  <c r="AC124" i="12" s="1"/>
  <c r="AC122" i="4"/>
  <c r="AC125" i="12" s="1"/>
  <c r="AC123" i="4"/>
  <c r="AC126" i="12" s="1"/>
  <c r="AC242" i="4"/>
  <c r="AC245" i="12" s="1"/>
  <c r="AC243" i="4"/>
  <c r="AC246" i="12" s="1"/>
  <c r="AC244" i="4"/>
  <c r="AC247" i="12" s="1"/>
  <c r="AC245" i="4"/>
  <c r="AC248" i="12" s="1"/>
  <c r="AA78" i="4"/>
  <c r="AA81" i="12" s="1"/>
  <c r="AA79" i="4"/>
  <c r="AA82" i="12" s="1"/>
  <c r="AA80" i="4"/>
  <c r="AA83" i="12" s="1"/>
  <c r="AA81" i="4"/>
  <c r="AA84" i="12" s="1"/>
  <c r="AA82" i="4"/>
  <c r="AA85" i="12" s="1"/>
  <c r="AA119" i="4"/>
  <c r="AA122" i="12" s="1"/>
  <c r="AA120" i="4"/>
  <c r="AA123" i="12" s="1"/>
  <c r="AA121" i="4"/>
  <c r="AA124" i="12" s="1"/>
  <c r="AA242" i="4"/>
  <c r="AA245" i="12" s="1"/>
  <c r="AA243" i="4"/>
  <c r="AA246" i="12" s="1"/>
  <c r="AA244" i="4"/>
  <c r="AA247" i="12" s="1"/>
  <c r="AA245" i="4"/>
  <c r="AA248" i="12" s="1"/>
  <c r="AA122" i="4"/>
  <c r="AA125" i="12" s="1"/>
  <c r="AA123" i="4"/>
  <c r="AA126" i="12" s="1"/>
  <c r="Y78" i="4"/>
  <c r="Y81" i="12" s="1"/>
  <c r="Y79" i="4"/>
  <c r="Y82" i="12" s="1"/>
  <c r="Y80" i="4"/>
  <c r="Y83" i="12" s="1"/>
  <c r="Y81" i="4"/>
  <c r="Y84" i="12" s="1"/>
  <c r="Y82" i="4"/>
  <c r="Y85" i="12" s="1"/>
  <c r="Y119" i="4"/>
  <c r="Y122" i="12" s="1"/>
  <c r="Y120" i="4"/>
  <c r="Y123" i="12" s="1"/>
  <c r="Y121" i="4"/>
  <c r="Y124" i="12" s="1"/>
  <c r="Y122" i="4"/>
  <c r="Y125" i="12" s="1"/>
  <c r="Y123" i="4"/>
  <c r="Y126" i="12" s="1"/>
  <c r="Y242" i="4"/>
  <c r="Y245" i="12" s="1"/>
  <c r="Y243" i="4"/>
  <c r="Y246" i="12" s="1"/>
  <c r="Y244" i="4"/>
  <c r="Y247" i="12" s="1"/>
  <c r="Y245" i="4"/>
  <c r="Y248" i="12" s="1"/>
  <c r="W78" i="4"/>
  <c r="W81" i="12" s="1"/>
  <c r="W79" i="4"/>
  <c r="W82" i="12" s="1"/>
  <c r="W80" i="4"/>
  <c r="W83" i="12" s="1"/>
  <c r="W81" i="4"/>
  <c r="W84" i="12" s="1"/>
  <c r="W82" i="4"/>
  <c r="W85" i="12" s="1"/>
  <c r="W119" i="4"/>
  <c r="W122" i="12" s="1"/>
  <c r="W120" i="4"/>
  <c r="W123" i="12" s="1"/>
  <c r="W121" i="4"/>
  <c r="W124" i="12" s="1"/>
  <c r="W122" i="4"/>
  <c r="W125" i="12" s="1"/>
  <c r="W242" i="4"/>
  <c r="W245" i="12" s="1"/>
  <c r="W243" i="4"/>
  <c r="W246" i="12" s="1"/>
  <c r="W244" i="4"/>
  <c r="W247" i="12" s="1"/>
  <c r="W245" i="4"/>
  <c r="W248" i="12" s="1"/>
  <c r="W123" i="4"/>
  <c r="W126" i="12" s="1"/>
  <c r="U78" i="4"/>
  <c r="U81" i="12" s="1"/>
  <c r="U79" i="4"/>
  <c r="U82" i="12" s="1"/>
  <c r="U80" i="4"/>
  <c r="U83" i="12" s="1"/>
  <c r="U81" i="4"/>
  <c r="U84" i="12" s="1"/>
  <c r="U82" i="4"/>
  <c r="U85" i="12" s="1"/>
  <c r="U119" i="4"/>
  <c r="U122" i="12" s="1"/>
  <c r="U120" i="4"/>
  <c r="U123" i="12" s="1"/>
  <c r="U121" i="4"/>
  <c r="U124" i="12" s="1"/>
  <c r="U122" i="4"/>
  <c r="U125" i="12" s="1"/>
  <c r="U123" i="4"/>
  <c r="U126" i="12" s="1"/>
  <c r="U242" i="4"/>
  <c r="U245" i="12" s="1"/>
  <c r="U243" i="4"/>
  <c r="U246" i="12" s="1"/>
  <c r="U244" i="4"/>
  <c r="U247" i="12" s="1"/>
  <c r="U245" i="4"/>
  <c r="U248" i="12" s="1"/>
  <c r="S78" i="4"/>
  <c r="S81" i="12" s="1"/>
  <c r="S79" i="4"/>
  <c r="S82" i="12" s="1"/>
  <c r="S80" i="4"/>
  <c r="S83" i="12" s="1"/>
  <c r="S81" i="4"/>
  <c r="S84" i="12" s="1"/>
  <c r="S82" i="4"/>
  <c r="S85" i="12" s="1"/>
  <c r="S119" i="4"/>
  <c r="S122" i="12" s="1"/>
  <c r="S120" i="4"/>
  <c r="S123" i="12" s="1"/>
  <c r="S121" i="4"/>
  <c r="S124" i="12" s="1"/>
  <c r="S122" i="4"/>
  <c r="S125" i="12" s="1"/>
  <c r="S242" i="4"/>
  <c r="S245" i="12" s="1"/>
  <c r="S243" i="4"/>
  <c r="S246" i="12" s="1"/>
  <c r="S244" i="4"/>
  <c r="S247" i="12" s="1"/>
  <c r="S245" i="4"/>
  <c r="S248" i="12" s="1"/>
  <c r="S246" i="4"/>
  <c r="S249" i="12" s="1"/>
  <c r="S123" i="4"/>
  <c r="S126" i="12" s="1"/>
  <c r="AI164" i="4"/>
  <c r="AI167" i="12" s="1"/>
  <c r="AG164" i="4"/>
  <c r="AG167" i="12" s="1"/>
  <c r="AE164" i="4"/>
  <c r="AE167" i="12" s="1"/>
  <c r="AC164" i="4"/>
  <c r="AC167" i="12" s="1"/>
  <c r="AA164" i="4"/>
  <c r="AA167" i="12" s="1"/>
  <c r="Y164" i="4"/>
  <c r="Y167" i="12" s="1"/>
  <c r="W164" i="4"/>
  <c r="W167" i="12" s="1"/>
  <c r="T164" i="4"/>
  <c r="T167" i="12" s="1"/>
  <c r="R164" i="4"/>
  <c r="R167" i="12" s="1"/>
  <c r="AV163" i="4"/>
  <c r="AV166" i="12" s="1"/>
  <c r="AT163" i="4"/>
  <c r="AT166" i="12" s="1"/>
  <c r="AR163" i="4"/>
  <c r="AR166" i="12" s="1"/>
  <c r="AP163" i="4"/>
  <c r="AP166" i="12" s="1"/>
  <c r="AN163" i="4"/>
  <c r="AN166" i="12" s="1"/>
  <c r="AL163" i="4"/>
  <c r="AL166" i="12" s="1"/>
  <c r="AJ163" i="4"/>
  <c r="AJ166" i="12" s="1"/>
  <c r="AF163" i="4"/>
  <c r="AF166" i="12" s="1"/>
  <c r="AD163" i="4"/>
  <c r="AD166" i="12" s="1"/>
  <c r="AB163" i="4"/>
  <c r="AB166" i="12" s="1"/>
  <c r="Z163" i="4"/>
  <c r="Z166" i="12" s="1"/>
  <c r="X163" i="4"/>
  <c r="X166" i="12" s="1"/>
  <c r="U163" i="4"/>
  <c r="U166" i="12" s="1"/>
  <c r="S163" i="4"/>
  <c r="S166" i="12" s="1"/>
  <c r="AI162" i="4"/>
  <c r="AI165" i="12" s="1"/>
  <c r="AG162" i="4"/>
  <c r="AG165" i="12" s="1"/>
  <c r="AE162" i="4"/>
  <c r="AE165" i="12" s="1"/>
  <c r="AC162" i="4"/>
  <c r="AC165" i="12" s="1"/>
  <c r="AA162" i="4"/>
  <c r="AA165" i="12" s="1"/>
  <c r="Y162" i="4"/>
  <c r="Y165" i="12" s="1"/>
  <c r="W162" i="4"/>
  <c r="W165" i="12" s="1"/>
  <c r="T162" i="4"/>
  <c r="T165" i="12" s="1"/>
  <c r="R162" i="4"/>
  <c r="R165" i="12" s="1"/>
  <c r="AV161" i="4"/>
  <c r="AV164" i="12" s="1"/>
  <c r="AT161" i="4"/>
  <c r="AT164" i="12" s="1"/>
  <c r="AR161" i="4"/>
  <c r="AR164" i="12" s="1"/>
  <c r="AP161" i="4"/>
  <c r="AP164" i="12" s="1"/>
  <c r="AN161" i="4"/>
  <c r="AN164" i="12" s="1"/>
  <c r="AL161" i="4"/>
  <c r="AL164" i="12" s="1"/>
  <c r="AJ161" i="4"/>
  <c r="AJ164" i="12" s="1"/>
  <c r="AF161" i="4"/>
  <c r="AF164" i="12" s="1"/>
  <c r="AD161" i="4"/>
  <c r="AD164" i="12" s="1"/>
  <c r="AB161" i="4"/>
  <c r="AB164" i="12" s="1"/>
  <c r="Z161" i="4"/>
  <c r="Z164" i="12" s="1"/>
  <c r="X161" i="4"/>
  <c r="X164" i="12" s="1"/>
  <c r="U161" i="4"/>
  <c r="U164" i="12" s="1"/>
  <c r="S161" i="4"/>
  <c r="S164" i="12" s="1"/>
  <c r="AI160" i="4"/>
  <c r="AI163" i="12" s="1"/>
  <c r="AG160" i="4"/>
  <c r="AG163" i="12" s="1"/>
  <c r="AE160" i="4"/>
  <c r="AE163" i="12" s="1"/>
  <c r="AC160" i="4"/>
  <c r="AC163" i="12" s="1"/>
  <c r="AA160" i="4"/>
  <c r="AA163" i="12" s="1"/>
  <c r="Y160" i="4"/>
  <c r="Y163" i="12" s="1"/>
  <c r="W160" i="4"/>
  <c r="W163" i="12" s="1"/>
  <c r="T160" i="4"/>
  <c r="T163" i="12" s="1"/>
  <c r="R160" i="4"/>
  <c r="R163" i="12" s="1"/>
  <c r="AE184" i="4"/>
  <c r="AE187" i="12" s="1"/>
  <c r="AC184" i="4"/>
  <c r="AC187" i="12" s="1"/>
  <c r="AA184" i="4"/>
  <c r="AA187" i="12" s="1"/>
  <c r="Y184" i="4"/>
  <c r="Y187" i="12" s="1"/>
  <c r="W184" i="4"/>
  <c r="W187" i="12" s="1"/>
  <c r="U184" i="4"/>
  <c r="U187" i="12" s="1"/>
  <c r="S184" i="4"/>
  <c r="S187" i="12" s="1"/>
  <c r="AE182" i="4"/>
  <c r="AE185" i="12" s="1"/>
  <c r="AC182" i="4"/>
  <c r="AC185" i="12" s="1"/>
  <c r="AA182" i="4"/>
  <c r="AA185" i="12" s="1"/>
  <c r="Y182" i="4"/>
  <c r="Y185" i="12" s="1"/>
  <c r="W182" i="4"/>
  <c r="W185" i="12" s="1"/>
  <c r="U182" i="4"/>
  <c r="U185" i="12" s="1"/>
  <c r="S182" i="4"/>
  <c r="S185" i="12" s="1"/>
  <c r="AE180" i="4"/>
  <c r="AE183" i="12" s="1"/>
  <c r="AC180" i="4"/>
  <c r="AC183" i="12" s="1"/>
  <c r="AA180" i="4"/>
  <c r="AA183" i="12" s="1"/>
  <c r="Y180" i="4"/>
  <c r="Y183" i="12" s="1"/>
  <c r="W180" i="4"/>
  <c r="W183" i="12" s="1"/>
  <c r="U180" i="4"/>
  <c r="U183" i="12" s="1"/>
  <c r="S180" i="4"/>
  <c r="S183" i="12" s="1"/>
  <c r="AI205" i="4"/>
  <c r="AI208" i="12" s="1"/>
  <c r="AG205" i="4"/>
  <c r="AG208" i="12" s="1"/>
  <c r="AE205" i="4"/>
  <c r="AE208" i="12" s="1"/>
  <c r="AC205" i="4"/>
  <c r="AC208" i="12" s="1"/>
  <c r="AA205" i="4"/>
  <c r="AA208" i="12" s="1"/>
  <c r="Y205" i="4"/>
  <c r="Y208" i="12" s="1"/>
  <c r="W205" i="4"/>
  <c r="W208" i="12" s="1"/>
  <c r="U205" i="4"/>
  <c r="U208" i="12" s="1"/>
  <c r="S205" i="4"/>
  <c r="S208" i="12" s="1"/>
  <c r="AI204" i="4"/>
  <c r="AI207" i="12" s="1"/>
  <c r="AG204" i="4"/>
  <c r="AG207" i="12" s="1"/>
  <c r="AE204" i="4"/>
  <c r="AE207" i="12" s="1"/>
  <c r="AC204" i="4"/>
  <c r="AC207" i="12" s="1"/>
  <c r="AA204" i="4"/>
  <c r="AA207" i="12" s="1"/>
  <c r="Y204" i="4"/>
  <c r="Y207" i="12" s="1"/>
  <c r="W204" i="4"/>
  <c r="W207" i="12" s="1"/>
  <c r="U204" i="4"/>
  <c r="U207" i="12" s="1"/>
  <c r="S204" i="4"/>
  <c r="S207" i="12" s="1"/>
  <c r="AI203" i="4"/>
  <c r="AI206" i="12" s="1"/>
  <c r="AG203" i="4"/>
  <c r="AG206" i="12" s="1"/>
  <c r="AE203" i="4"/>
  <c r="AE206" i="12" s="1"/>
  <c r="AC203" i="4"/>
  <c r="AC206" i="12" s="1"/>
  <c r="AA203" i="4"/>
  <c r="AA206" i="12" s="1"/>
  <c r="Y203" i="4"/>
  <c r="Y206" i="12" s="1"/>
  <c r="W203" i="4"/>
  <c r="W206" i="12" s="1"/>
  <c r="U203" i="4"/>
  <c r="U206" i="12" s="1"/>
  <c r="S203" i="4"/>
  <c r="S206" i="12" s="1"/>
  <c r="AI202" i="4"/>
  <c r="AI205" i="12" s="1"/>
  <c r="AG202" i="4"/>
  <c r="AG205" i="12" s="1"/>
  <c r="AE202" i="4"/>
  <c r="AE205" i="12" s="1"/>
  <c r="AC202" i="4"/>
  <c r="AC205" i="12" s="1"/>
  <c r="AA202" i="4"/>
  <c r="AA205" i="12" s="1"/>
  <c r="Y202" i="4"/>
  <c r="Y205" i="12" s="1"/>
  <c r="W202" i="4"/>
  <c r="W205" i="12" s="1"/>
  <c r="U202" i="4"/>
  <c r="U205" i="12" s="1"/>
  <c r="S202" i="4"/>
  <c r="S205" i="12" s="1"/>
  <c r="AI201" i="4"/>
  <c r="AI204" i="12" s="1"/>
  <c r="AG201" i="4"/>
  <c r="AG204" i="12" s="1"/>
  <c r="AE201" i="4"/>
  <c r="AE204" i="12" s="1"/>
  <c r="AC201" i="4"/>
  <c r="AC204" i="12" s="1"/>
  <c r="AA201" i="4"/>
  <c r="AA204" i="12" s="1"/>
  <c r="Y201" i="4"/>
  <c r="Y204" i="12" s="1"/>
  <c r="W201" i="4"/>
  <c r="W204" i="12" s="1"/>
  <c r="U201" i="4"/>
  <c r="U204" i="12" s="1"/>
  <c r="S201" i="4"/>
  <c r="S204" i="12" s="1"/>
  <c r="AE224" i="4"/>
  <c r="AE227" i="12" s="1"/>
  <c r="AC224" i="4"/>
  <c r="AC227" i="12" s="1"/>
  <c r="AA224" i="4"/>
  <c r="AA227" i="12" s="1"/>
  <c r="Y224" i="4"/>
  <c r="Y227" i="12" s="1"/>
  <c r="W224" i="4"/>
  <c r="W227" i="12" s="1"/>
  <c r="U224" i="4"/>
  <c r="U227" i="12" s="1"/>
  <c r="S224" i="4"/>
  <c r="S227" i="12" s="1"/>
  <c r="AE223" i="4"/>
  <c r="AE226" i="12" s="1"/>
  <c r="AC223" i="4"/>
  <c r="AC226" i="12" s="1"/>
  <c r="AA223" i="4"/>
  <c r="AA226" i="12" s="1"/>
  <c r="Y223" i="4"/>
  <c r="Y226" i="12" s="1"/>
  <c r="W223" i="4"/>
  <c r="W226" i="12" s="1"/>
  <c r="U223" i="4"/>
  <c r="U226" i="12" s="1"/>
  <c r="S223" i="4"/>
  <c r="S226" i="12" s="1"/>
  <c r="AE222" i="4"/>
  <c r="AE225" i="12" s="1"/>
  <c r="AC222" i="4"/>
  <c r="AC225" i="12" s="1"/>
  <c r="AA222" i="4"/>
  <c r="AA225" i="12" s="1"/>
  <c r="Y222" i="4"/>
  <c r="Y225" i="12" s="1"/>
  <c r="W222" i="4"/>
  <c r="W225" i="12" s="1"/>
  <c r="U222" i="4"/>
  <c r="U225" i="12" s="1"/>
  <c r="S222" i="4"/>
  <c r="S225" i="12" s="1"/>
  <c r="AE221" i="4"/>
  <c r="AE224" i="12" s="1"/>
  <c r="AC221" i="4"/>
  <c r="AC224" i="12" s="1"/>
  <c r="AA221" i="4"/>
  <c r="AA224" i="12" s="1"/>
  <c r="Y221" i="4"/>
  <c r="Y224" i="12" s="1"/>
  <c r="W221" i="4"/>
  <c r="W224" i="12" s="1"/>
  <c r="U221" i="4"/>
  <c r="U224" i="12" s="1"/>
  <c r="S221" i="4"/>
  <c r="S224" i="12" s="1"/>
  <c r="AE220" i="4"/>
  <c r="AE223" i="12" s="1"/>
  <c r="AC220" i="4"/>
  <c r="AC223" i="12" s="1"/>
  <c r="AA220" i="4"/>
  <c r="AA223" i="12" s="1"/>
  <c r="Y220" i="4"/>
  <c r="Y223" i="12" s="1"/>
  <c r="W220" i="4"/>
  <c r="W223" i="12" s="1"/>
  <c r="U220" i="4"/>
  <c r="U223" i="12" s="1"/>
  <c r="S220" i="4"/>
  <c r="S223" i="12" s="1"/>
  <c r="AI246" i="4"/>
  <c r="AI249" i="12" s="1"/>
  <c r="AG246" i="4"/>
  <c r="AG249" i="12" s="1"/>
  <c r="AE246" i="4"/>
  <c r="AE249" i="12" s="1"/>
  <c r="AC246" i="4"/>
  <c r="AC249" i="12" s="1"/>
  <c r="AA246" i="4"/>
  <c r="AA249" i="12" s="1"/>
  <c r="Y246" i="4"/>
  <c r="Y249" i="12" s="1"/>
  <c r="W246" i="4"/>
  <c r="W249" i="12" s="1"/>
  <c r="U246" i="4"/>
  <c r="U249" i="12" s="1"/>
  <c r="R246" i="4"/>
  <c r="R249" i="12" s="1"/>
  <c r="AT245" i="4"/>
  <c r="AT248" i="12" s="1"/>
  <c r="AP245" i="4"/>
  <c r="AP248" i="12" s="1"/>
  <c r="E147" i="8"/>
  <c r="E146" i="8"/>
  <c r="E145" i="8"/>
  <c r="E144" i="8"/>
  <c r="E143" i="8"/>
  <c r="E142" i="8"/>
  <c r="E141" i="8"/>
  <c r="E140" i="8"/>
  <c r="E139" i="8"/>
  <c r="E138" i="8"/>
  <c r="E137" i="8"/>
  <c r="E136" i="8"/>
  <c r="E135" i="8"/>
  <c r="E134" i="8"/>
  <c r="E133" i="8"/>
  <c r="E132" i="8"/>
  <c r="E126" i="8"/>
  <c r="E125" i="8"/>
  <c r="E124" i="8"/>
  <c r="E123" i="8"/>
  <c r="E122" i="8"/>
  <c r="E121" i="8"/>
  <c r="E120" i="8"/>
  <c r="E119" i="8"/>
  <c r="E118" i="8"/>
  <c r="E117" i="8"/>
  <c r="E116" i="8"/>
  <c r="E115" i="8"/>
  <c r="E114" i="8"/>
  <c r="E113" i="8"/>
  <c r="E112" i="8"/>
  <c r="E111" i="8"/>
  <c r="E104" i="8"/>
  <c r="E103" i="8"/>
  <c r="E102" i="8"/>
  <c r="E101" i="8"/>
  <c r="E100" i="8"/>
  <c r="E99" i="8"/>
  <c r="E98" i="8"/>
  <c r="E97" i="8"/>
  <c r="E96" i="8"/>
  <c r="E95" i="8"/>
  <c r="E94" i="8"/>
  <c r="E93" i="8"/>
  <c r="E92" i="8"/>
  <c r="E91" i="8"/>
  <c r="E90" i="8"/>
  <c r="E89" i="8"/>
  <c r="E69" i="8"/>
  <c r="E70" i="8"/>
  <c r="E71" i="8"/>
  <c r="E72" i="8"/>
  <c r="E73" i="8"/>
  <c r="E74" i="8"/>
  <c r="E75" i="8"/>
  <c r="E76" i="8"/>
  <c r="E77" i="8"/>
  <c r="E78" i="8"/>
  <c r="E79" i="8"/>
  <c r="E80" i="8"/>
  <c r="E81" i="8"/>
  <c r="E82" i="8"/>
  <c r="E83" i="8"/>
  <c r="E68" i="8"/>
  <c r="D104" i="8"/>
  <c r="D103" i="8"/>
  <c r="D102" i="8"/>
  <c r="D101" i="8"/>
  <c r="D100" i="8"/>
  <c r="D99" i="8"/>
  <c r="D98" i="8"/>
  <c r="D97" i="8"/>
  <c r="D96" i="8"/>
  <c r="D95" i="8"/>
  <c r="D94" i="8"/>
  <c r="D93" i="8"/>
  <c r="D92" i="8"/>
  <c r="D91" i="8"/>
  <c r="D90" i="8"/>
  <c r="D89" i="8"/>
  <c r="D69" i="8"/>
  <c r="D70" i="8"/>
  <c r="D71" i="8"/>
  <c r="D72" i="8"/>
  <c r="D73" i="8"/>
  <c r="D74" i="8"/>
  <c r="D75" i="8"/>
  <c r="D76" i="8"/>
  <c r="D77" i="8"/>
  <c r="D78" i="8"/>
  <c r="D79" i="8"/>
  <c r="D80" i="8"/>
  <c r="D81" i="8"/>
  <c r="D82" i="8"/>
  <c r="D83" i="8"/>
  <c r="D68" i="8"/>
  <c r="E85" i="5"/>
  <c r="E84" i="5"/>
  <c r="E83" i="5"/>
  <c r="E82" i="5"/>
  <c r="E81" i="5"/>
  <c r="C276" i="8"/>
  <c r="C275" i="8"/>
  <c r="C274" i="8"/>
  <c r="C273" i="8"/>
  <c r="C272" i="8"/>
  <c r="C271" i="8"/>
  <c r="C270" i="8"/>
  <c r="C269" i="8"/>
  <c r="C268" i="8"/>
  <c r="C267" i="8"/>
  <c r="C266" i="8"/>
  <c r="C265" i="8"/>
  <c r="C264" i="8"/>
  <c r="C263" i="8"/>
  <c r="C262" i="8"/>
  <c r="C261" i="8"/>
  <c r="C255" i="8"/>
  <c r="C254" i="8"/>
  <c r="C253" i="8"/>
  <c r="C252" i="8"/>
  <c r="C251" i="8"/>
  <c r="C250" i="8"/>
  <c r="C249" i="8"/>
  <c r="C248" i="8"/>
  <c r="C247" i="8"/>
  <c r="C246" i="8"/>
  <c r="C245" i="8"/>
  <c r="C244" i="8"/>
  <c r="C243" i="8"/>
  <c r="C242" i="8"/>
  <c r="C241" i="8"/>
  <c r="C240" i="8"/>
  <c r="C233" i="8"/>
  <c r="C232" i="8"/>
  <c r="C231" i="8"/>
  <c r="C230" i="8"/>
  <c r="C229" i="8"/>
  <c r="C228" i="8"/>
  <c r="C227" i="8"/>
  <c r="C226" i="8"/>
  <c r="C225" i="8"/>
  <c r="C224" i="8"/>
  <c r="C223" i="8"/>
  <c r="C222" i="8"/>
  <c r="C221" i="8"/>
  <c r="C220" i="8"/>
  <c r="C219" i="8"/>
  <c r="C218" i="8"/>
  <c r="C212" i="8"/>
  <c r="C211" i="8"/>
  <c r="C210" i="8"/>
  <c r="C209" i="8"/>
  <c r="C208" i="8"/>
  <c r="C207" i="8"/>
  <c r="C206" i="8"/>
  <c r="C205" i="8"/>
  <c r="C204" i="8"/>
  <c r="C203" i="8"/>
  <c r="C202" i="8"/>
  <c r="C201" i="8"/>
  <c r="C200" i="8"/>
  <c r="C199" i="8"/>
  <c r="C198" i="8"/>
  <c r="C197" i="8"/>
  <c r="C190" i="8"/>
  <c r="C189" i="8"/>
  <c r="C188" i="8"/>
  <c r="C187" i="8"/>
  <c r="C186" i="8"/>
  <c r="C185" i="8"/>
  <c r="C184" i="8"/>
  <c r="C183" i="8"/>
  <c r="C182" i="8"/>
  <c r="C181" i="8"/>
  <c r="C180" i="8"/>
  <c r="C179" i="8"/>
  <c r="C178" i="8"/>
  <c r="C177" i="8"/>
  <c r="C176" i="8"/>
  <c r="C175" i="8"/>
  <c r="C169" i="8"/>
  <c r="C168" i="8"/>
  <c r="C167" i="8"/>
  <c r="C166" i="8"/>
  <c r="C165" i="8"/>
  <c r="C164" i="8"/>
  <c r="C163" i="8"/>
  <c r="C162" i="8"/>
  <c r="C161" i="8"/>
  <c r="C160" i="8"/>
  <c r="C159" i="8"/>
  <c r="C158" i="8"/>
  <c r="C157" i="8"/>
  <c r="C156" i="8"/>
  <c r="C155" i="8"/>
  <c r="C154" i="8"/>
  <c r="C147" i="8"/>
  <c r="C146" i="8"/>
  <c r="C145" i="8"/>
  <c r="C144" i="8"/>
  <c r="C143" i="8"/>
  <c r="C142" i="8"/>
  <c r="C141" i="8"/>
  <c r="C140" i="8"/>
  <c r="C139" i="8"/>
  <c r="C138" i="8"/>
  <c r="C137" i="8"/>
  <c r="C136" i="8"/>
  <c r="C135" i="8"/>
  <c r="C134" i="8"/>
  <c r="C133" i="8"/>
  <c r="C132" i="8"/>
  <c r="C126" i="8"/>
  <c r="C125" i="8"/>
  <c r="C124" i="8"/>
  <c r="C123" i="8"/>
  <c r="C122" i="8"/>
  <c r="C121" i="8"/>
  <c r="C120" i="8"/>
  <c r="C119" i="8"/>
  <c r="C118" i="8"/>
  <c r="C117" i="8"/>
  <c r="C116" i="8"/>
  <c r="C115" i="8"/>
  <c r="C114" i="8"/>
  <c r="C113" i="8"/>
  <c r="C112" i="8"/>
  <c r="C111" i="8"/>
  <c r="C100" i="8"/>
  <c r="C101" i="8"/>
  <c r="C102" i="8"/>
  <c r="C103" i="8"/>
  <c r="C104" i="8"/>
  <c r="C79" i="8"/>
  <c r="C80" i="8"/>
  <c r="C81" i="8"/>
  <c r="C82" i="8"/>
  <c r="C83" i="8"/>
  <c r="C99" i="8"/>
  <c r="C98" i="8"/>
  <c r="C97" i="8"/>
  <c r="C96" i="8"/>
  <c r="C95" i="8"/>
  <c r="C94" i="8"/>
  <c r="C93" i="8"/>
  <c r="C92" i="8"/>
  <c r="C91" i="8"/>
  <c r="C90" i="8"/>
  <c r="C89" i="8"/>
  <c r="C69" i="8"/>
  <c r="C70" i="8"/>
  <c r="C71" i="8"/>
  <c r="C72" i="8"/>
  <c r="C73" i="8"/>
  <c r="C74" i="8"/>
  <c r="C75" i="8"/>
  <c r="C76" i="8"/>
  <c r="C77" i="8"/>
  <c r="C78" i="8"/>
  <c r="C68" i="8"/>
  <c r="G192" i="5"/>
  <c r="G171" i="5"/>
  <c r="G149" i="5"/>
  <c r="G128" i="5"/>
  <c r="G106" i="5"/>
  <c r="G85" i="5"/>
  <c r="F214" i="5"/>
  <c r="G214" i="5"/>
  <c r="G235" i="5"/>
  <c r="G257" i="5"/>
  <c r="G274" i="5"/>
  <c r="G275" i="5"/>
  <c r="G276" i="5"/>
  <c r="G277" i="5"/>
  <c r="G278" i="5"/>
  <c r="G253" i="5"/>
  <c r="G254" i="5"/>
  <c r="G255" i="5"/>
  <c r="G256" i="5"/>
  <c r="G231" i="5"/>
  <c r="G232" i="5"/>
  <c r="G233" i="5"/>
  <c r="G234" i="5"/>
  <c r="G210" i="5"/>
  <c r="G211" i="5"/>
  <c r="G212" i="5"/>
  <c r="G213" i="5"/>
  <c r="G188" i="5"/>
  <c r="G189" i="5"/>
  <c r="G190" i="5"/>
  <c r="G191" i="5"/>
  <c r="G167" i="5"/>
  <c r="G168" i="5"/>
  <c r="G169" i="5"/>
  <c r="G170" i="5"/>
  <c r="G145" i="5"/>
  <c r="G146" i="5"/>
  <c r="G147" i="5"/>
  <c r="G148" i="5"/>
  <c r="G124" i="5"/>
  <c r="G125" i="5"/>
  <c r="G126" i="5"/>
  <c r="G127" i="5"/>
  <c r="G102" i="5"/>
  <c r="G103" i="5"/>
  <c r="G104" i="5"/>
  <c r="G105" i="5"/>
  <c r="G81" i="5"/>
  <c r="G40" i="5" s="1"/>
  <c r="G82" i="5"/>
  <c r="G41" i="5" s="1"/>
  <c r="G83" i="5"/>
  <c r="G84" i="5"/>
  <c r="C77" i="4"/>
  <c r="C80" i="12" s="1"/>
  <c r="D77" i="4"/>
  <c r="D80" i="12" s="1"/>
  <c r="E77" i="4"/>
  <c r="E80" i="12" s="1"/>
  <c r="F77" i="4"/>
  <c r="F80" i="12" s="1"/>
  <c r="G77" i="4"/>
  <c r="G80" i="12" s="1"/>
  <c r="H77" i="4"/>
  <c r="H80" i="12" s="1"/>
  <c r="J77" i="4"/>
  <c r="J80" i="12" s="1"/>
  <c r="K77" i="4"/>
  <c r="K80" i="12" s="1"/>
  <c r="L77" i="4"/>
  <c r="L80" i="12" s="1"/>
  <c r="M77" i="4"/>
  <c r="M80" i="12" s="1"/>
  <c r="N77" i="4"/>
  <c r="N80" i="12" s="1"/>
  <c r="O77" i="4"/>
  <c r="O80" i="12" s="1"/>
  <c r="P77" i="4"/>
  <c r="P80" i="12" s="1"/>
  <c r="Q77" i="4"/>
  <c r="Q80" i="12" s="1"/>
  <c r="R77" i="4"/>
  <c r="R80" i="12" s="1"/>
  <c r="S77" i="4"/>
  <c r="S80" i="12" s="1"/>
  <c r="T77" i="4"/>
  <c r="T80" i="12" s="1"/>
  <c r="U77" i="4"/>
  <c r="U80" i="12" s="1"/>
  <c r="V77" i="4"/>
  <c r="V80" i="12" s="1"/>
  <c r="W77" i="4"/>
  <c r="W80" i="12" s="1"/>
  <c r="X77" i="4"/>
  <c r="X80" i="12" s="1"/>
  <c r="Y77" i="4"/>
  <c r="Y80" i="12" s="1"/>
  <c r="Z77" i="4"/>
  <c r="Z80" i="12" s="1"/>
  <c r="AA77" i="4"/>
  <c r="AA80" i="12" s="1"/>
  <c r="AB77" i="4"/>
  <c r="AB80" i="12" s="1"/>
  <c r="AC77" i="4"/>
  <c r="AC80" i="12" s="1"/>
  <c r="AD77" i="4"/>
  <c r="AD80" i="12" s="1"/>
  <c r="AE77" i="4"/>
  <c r="AE80" i="12" s="1"/>
  <c r="AF77" i="4"/>
  <c r="AF80" i="12" s="1"/>
  <c r="AG77" i="4"/>
  <c r="AG80" i="12" s="1"/>
  <c r="AH77" i="4"/>
  <c r="AH80" i="12" s="1"/>
  <c r="AI77" i="4"/>
  <c r="AI80" i="12" s="1"/>
  <c r="AJ77" i="4"/>
  <c r="AJ80" i="12" s="1"/>
  <c r="AK77" i="4"/>
  <c r="AK80" i="12" s="1"/>
  <c r="AL77" i="4"/>
  <c r="AL80" i="12" s="1"/>
  <c r="AM77" i="4"/>
  <c r="AM80" i="12" s="1"/>
  <c r="AN77" i="4"/>
  <c r="AN80" i="12" s="1"/>
  <c r="AO77" i="4"/>
  <c r="AO80" i="12" s="1"/>
  <c r="AP77" i="4"/>
  <c r="AP80" i="12" s="1"/>
  <c r="AQ77" i="4"/>
  <c r="AQ80" i="12" s="1"/>
  <c r="AR77" i="4"/>
  <c r="AR80" i="12" s="1"/>
  <c r="AS77" i="4"/>
  <c r="AS80" i="12" s="1"/>
  <c r="AT77" i="4"/>
  <c r="AT80" i="12" s="1"/>
  <c r="AU77" i="4"/>
  <c r="AU80" i="12" s="1"/>
  <c r="AV77" i="4"/>
  <c r="AV80" i="12" s="1"/>
  <c r="C57" i="4"/>
  <c r="E38" i="4"/>
  <c r="E278" i="5"/>
  <c r="E257" i="5"/>
  <c r="E235" i="5"/>
  <c r="E214" i="5"/>
  <c r="E192" i="5"/>
  <c r="E171" i="5"/>
  <c r="E149" i="5"/>
  <c r="E128" i="5"/>
  <c r="E106" i="5"/>
  <c r="E80" i="5"/>
  <c r="F260" i="5"/>
  <c r="F261" i="5"/>
  <c r="F262" i="5"/>
  <c r="F263" i="5"/>
  <c r="F264" i="5"/>
  <c r="F265" i="5"/>
  <c r="F266" i="5"/>
  <c r="F267" i="5"/>
  <c r="F268" i="5"/>
  <c r="F269" i="5"/>
  <c r="F270" i="5"/>
  <c r="F271" i="5"/>
  <c r="F272" i="5"/>
  <c r="F273" i="5"/>
  <c r="F274" i="5"/>
  <c r="F275" i="5"/>
  <c r="F276" i="5"/>
  <c r="F277" i="5"/>
  <c r="F278" i="5"/>
  <c r="F259" i="5"/>
  <c r="F239" i="5"/>
  <c r="F240" i="5"/>
  <c r="F241" i="5"/>
  <c r="F242" i="5"/>
  <c r="F243" i="5"/>
  <c r="F244" i="5"/>
  <c r="F245" i="5"/>
  <c r="F246" i="5"/>
  <c r="F247" i="5"/>
  <c r="F248" i="5"/>
  <c r="F249" i="5"/>
  <c r="F250" i="5"/>
  <c r="F251" i="5"/>
  <c r="F252" i="5"/>
  <c r="F253" i="5"/>
  <c r="F254" i="5"/>
  <c r="F255" i="5"/>
  <c r="F256" i="5"/>
  <c r="F257" i="5"/>
  <c r="F238" i="5"/>
  <c r="F217" i="5"/>
  <c r="F218" i="5"/>
  <c r="F219" i="5"/>
  <c r="F220" i="5"/>
  <c r="F221" i="5"/>
  <c r="F222" i="5"/>
  <c r="F223" i="5"/>
  <c r="F224" i="5"/>
  <c r="F225" i="5"/>
  <c r="F226" i="5"/>
  <c r="F227" i="5"/>
  <c r="F228" i="5"/>
  <c r="F229" i="5"/>
  <c r="F230" i="5"/>
  <c r="F231" i="5"/>
  <c r="F232" i="5"/>
  <c r="F233" i="5"/>
  <c r="F234" i="5"/>
  <c r="F235" i="5"/>
  <c r="F216" i="5"/>
  <c r="F196" i="5"/>
  <c r="F197" i="5"/>
  <c r="F198" i="5"/>
  <c r="F199" i="5"/>
  <c r="F200" i="5"/>
  <c r="F201" i="5"/>
  <c r="F202" i="5"/>
  <c r="F203" i="5"/>
  <c r="F204" i="5"/>
  <c r="F205" i="5"/>
  <c r="F206" i="5"/>
  <c r="F207" i="5"/>
  <c r="F208" i="5"/>
  <c r="F209" i="5"/>
  <c r="F210" i="5"/>
  <c r="F211" i="5"/>
  <c r="F212" i="5"/>
  <c r="F213" i="5"/>
  <c r="F195" i="5"/>
  <c r="F174" i="5"/>
  <c r="F175" i="5"/>
  <c r="F176" i="5"/>
  <c r="F177" i="5"/>
  <c r="F178" i="5"/>
  <c r="F179" i="5"/>
  <c r="F180" i="5"/>
  <c r="F181" i="5"/>
  <c r="F182" i="5"/>
  <c r="F183" i="5"/>
  <c r="F184" i="5"/>
  <c r="F185" i="5"/>
  <c r="F186" i="5"/>
  <c r="F187" i="5"/>
  <c r="F188" i="5"/>
  <c r="F189" i="5"/>
  <c r="F190" i="5"/>
  <c r="F191" i="5"/>
  <c r="F192" i="5"/>
  <c r="F173" i="5"/>
  <c r="F153" i="5"/>
  <c r="F154" i="5"/>
  <c r="F155" i="5"/>
  <c r="F156" i="5"/>
  <c r="F157" i="5"/>
  <c r="F158" i="5"/>
  <c r="F159" i="5"/>
  <c r="F160" i="5"/>
  <c r="F161" i="5"/>
  <c r="F162" i="5"/>
  <c r="F163" i="5"/>
  <c r="F164" i="5"/>
  <c r="F165" i="5"/>
  <c r="F166" i="5"/>
  <c r="F167" i="5"/>
  <c r="F168" i="5"/>
  <c r="F169" i="5"/>
  <c r="F170" i="5"/>
  <c r="F171" i="5"/>
  <c r="F152" i="5"/>
  <c r="F131" i="5"/>
  <c r="F132" i="5"/>
  <c r="F133" i="5"/>
  <c r="F134" i="5"/>
  <c r="F135" i="5"/>
  <c r="F136" i="5"/>
  <c r="F137" i="5"/>
  <c r="F138" i="5"/>
  <c r="F139" i="5"/>
  <c r="F140" i="5"/>
  <c r="F141" i="5"/>
  <c r="F142" i="5"/>
  <c r="F143" i="5"/>
  <c r="F144" i="5"/>
  <c r="F145" i="5"/>
  <c r="F146" i="5"/>
  <c r="F147" i="5"/>
  <c r="F148" i="5"/>
  <c r="F149" i="5"/>
  <c r="F130" i="5"/>
  <c r="F110" i="5"/>
  <c r="F111" i="5"/>
  <c r="F112" i="5"/>
  <c r="F113" i="5"/>
  <c r="F114" i="5"/>
  <c r="F115" i="5"/>
  <c r="F116" i="5"/>
  <c r="F117" i="5"/>
  <c r="F118" i="5"/>
  <c r="F119" i="5"/>
  <c r="F120" i="5"/>
  <c r="F121" i="5"/>
  <c r="F122" i="5"/>
  <c r="F123" i="5"/>
  <c r="F124" i="5"/>
  <c r="F125" i="5"/>
  <c r="F126" i="5"/>
  <c r="F127" i="5"/>
  <c r="F128" i="5"/>
  <c r="F109" i="5"/>
  <c r="F88" i="5"/>
  <c r="F89" i="5"/>
  <c r="F90" i="5"/>
  <c r="F91" i="5"/>
  <c r="F92" i="5"/>
  <c r="F93" i="5"/>
  <c r="F94" i="5"/>
  <c r="F95" i="5"/>
  <c r="F96" i="5"/>
  <c r="F97" i="5"/>
  <c r="F98" i="5"/>
  <c r="F99" i="5"/>
  <c r="F100" i="5"/>
  <c r="F101" i="5"/>
  <c r="F102" i="5"/>
  <c r="F103" i="5"/>
  <c r="F104" i="5"/>
  <c r="F105" i="5"/>
  <c r="F106" i="5"/>
  <c r="F87" i="5"/>
  <c r="F67" i="5"/>
  <c r="F68" i="5"/>
  <c r="F69" i="5"/>
  <c r="F70" i="5"/>
  <c r="F71" i="5"/>
  <c r="F72" i="5"/>
  <c r="F73" i="5"/>
  <c r="F74" i="5"/>
  <c r="F75" i="5"/>
  <c r="F76" i="5"/>
  <c r="F77" i="5"/>
  <c r="F78" i="5"/>
  <c r="F79" i="5"/>
  <c r="F80" i="5"/>
  <c r="F81" i="5"/>
  <c r="F82" i="5"/>
  <c r="F83" i="5"/>
  <c r="F84" i="5"/>
  <c r="F85" i="5"/>
  <c r="F66" i="5"/>
  <c r="G71" i="5"/>
  <c r="G72" i="5"/>
  <c r="G73" i="5"/>
  <c r="G74" i="5"/>
  <c r="G75" i="5"/>
  <c r="G76" i="5"/>
  <c r="G77" i="5"/>
  <c r="G78" i="5"/>
  <c r="G79" i="5"/>
  <c r="G80" i="5"/>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B2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3" i="7"/>
  <c r="B22" i="7"/>
  <c r="B21" i="7"/>
  <c r="B20" i="7"/>
  <c r="B5" i="7"/>
  <c r="B16" i="7"/>
  <c r="B15" i="7"/>
  <c r="B14" i="7"/>
  <c r="B13" i="7"/>
  <c r="B6" i="7" s="1"/>
  <c r="B7" i="7"/>
  <c r="B9" i="7"/>
  <c r="B8" i="7"/>
  <c r="B11" i="7"/>
  <c r="B18" i="7"/>
  <c r="B4" i="7"/>
  <c r="AU9" i="7"/>
  <c r="AS9" i="7"/>
  <c r="AQ9" i="7"/>
  <c r="AO9" i="7"/>
  <c r="AM9" i="7"/>
  <c r="AK9" i="7"/>
  <c r="AI9" i="7"/>
  <c r="AG9" i="7"/>
  <c r="AE9" i="7"/>
  <c r="AC9" i="7"/>
  <c r="AA9" i="7"/>
  <c r="Y9" i="7"/>
  <c r="W9" i="7"/>
  <c r="U9" i="7"/>
  <c r="S9" i="7"/>
  <c r="Q9" i="7"/>
  <c r="AV9" i="7"/>
  <c r="AT9" i="7"/>
  <c r="AR9" i="7"/>
  <c r="AP9" i="7"/>
  <c r="AN9" i="7"/>
  <c r="AL9" i="7"/>
  <c r="AJ9" i="7"/>
  <c r="AH9" i="7"/>
  <c r="AF9" i="7"/>
  <c r="AD9" i="7"/>
  <c r="AB9" i="7"/>
  <c r="Z9" i="7"/>
  <c r="X9" i="7"/>
  <c r="V9" i="7"/>
  <c r="T9" i="7"/>
  <c r="R9" i="7"/>
  <c r="AU8" i="7"/>
  <c r="AS8" i="7"/>
  <c r="AQ8" i="7"/>
  <c r="AO8" i="7"/>
  <c r="AM8" i="7"/>
  <c r="AK8" i="7"/>
  <c r="AI8" i="7"/>
  <c r="AG8" i="7"/>
  <c r="AE8" i="7"/>
  <c r="AC8" i="7"/>
  <c r="AA8" i="7"/>
  <c r="Y8" i="7"/>
  <c r="W8" i="7"/>
  <c r="U8" i="7"/>
  <c r="S8" i="7"/>
  <c r="Q8" i="7"/>
  <c r="AV8" i="7"/>
  <c r="AT8" i="7"/>
  <c r="AR8" i="7"/>
  <c r="AP8" i="7"/>
  <c r="AN8" i="7"/>
  <c r="AL8" i="7"/>
  <c r="AJ8" i="7"/>
  <c r="AH8" i="7"/>
  <c r="AF8" i="7"/>
  <c r="AD8" i="7"/>
  <c r="AB8" i="7"/>
  <c r="Z8" i="7"/>
  <c r="X8" i="7"/>
  <c r="V8" i="7"/>
  <c r="T8" i="7"/>
  <c r="R8" i="7"/>
  <c r="AU7" i="7"/>
  <c r="AS7" i="7"/>
  <c r="AQ7" i="7"/>
  <c r="AO7" i="7"/>
  <c r="AM7" i="7"/>
  <c r="AK7" i="7"/>
  <c r="AI7" i="7"/>
  <c r="AG7" i="7"/>
  <c r="AE7" i="7"/>
  <c r="AC7" i="7"/>
  <c r="AA7" i="7"/>
  <c r="Y7" i="7"/>
  <c r="W7" i="7"/>
  <c r="U7" i="7"/>
  <c r="S7" i="7"/>
  <c r="Q7" i="7"/>
  <c r="AV7" i="7"/>
  <c r="AT7" i="7"/>
  <c r="AR7" i="7"/>
  <c r="AP7" i="7"/>
  <c r="AN7" i="7"/>
  <c r="AL7" i="7"/>
  <c r="AJ7" i="7"/>
  <c r="AH7" i="7"/>
  <c r="AF7" i="7"/>
  <c r="AD7" i="7"/>
  <c r="AB7" i="7"/>
  <c r="Z7" i="7"/>
  <c r="X7" i="7"/>
  <c r="V7" i="7"/>
  <c r="T7" i="7"/>
  <c r="R7" i="7"/>
  <c r="AU6" i="7"/>
  <c r="AS6" i="7"/>
  <c r="AQ6" i="7"/>
  <c r="AO6" i="7"/>
  <c r="AM6" i="7"/>
  <c r="AK6" i="7"/>
  <c r="AI6" i="7"/>
  <c r="AG6" i="7"/>
  <c r="AE6" i="7"/>
  <c r="AC6" i="7"/>
  <c r="AA6" i="7"/>
  <c r="Y6" i="7"/>
  <c r="W6" i="7"/>
  <c r="U6" i="7"/>
  <c r="S6" i="7"/>
  <c r="Q6" i="7"/>
  <c r="AV6" i="7"/>
  <c r="AT6" i="7"/>
  <c r="AR6" i="7"/>
  <c r="AP6" i="7"/>
  <c r="AN6" i="7"/>
  <c r="AL6" i="7"/>
  <c r="AJ6" i="7"/>
  <c r="AH6" i="7"/>
  <c r="AF6" i="7"/>
  <c r="AD6" i="7"/>
  <c r="AB6" i="7"/>
  <c r="Z6" i="7"/>
  <c r="X6" i="7"/>
  <c r="V6" i="7"/>
  <c r="T6" i="7"/>
  <c r="R6" i="7"/>
  <c r="AU18" i="7"/>
  <c r="AS18" i="7"/>
  <c r="AQ18" i="7"/>
  <c r="AO18" i="7"/>
  <c r="AM18" i="7"/>
  <c r="AK18" i="7"/>
  <c r="AI18" i="7"/>
  <c r="AG18" i="7"/>
  <c r="AE18" i="7"/>
  <c r="AC18" i="7"/>
  <c r="AA18" i="7"/>
  <c r="Y18" i="7"/>
  <c r="W18" i="7"/>
  <c r="U18" i="7"/>
  <c r="S18" i="7"/>
  <c r="Q18" i="7"/>
  <c r="AU11" i="7"/>
  <c r="AS11" i="7"/>
  <c r="AQ11" i="7"/>
  <c r="AO11" i="7"/>
  <c r="AM11" i="7"/>
  <c r="AM4" i="7"/>
  <c r="AK11" i="7"/>
  <c r="AK4" i="7"/>
  <c r="AI11" i="7"/>
  <c r="AG11" i="7"/>
  <c r="AE11" i="7"/>
  <c r="AC11" i="7"/>
  <c r="AA11" i="7"/>
  <c r="Y11" i="7"/>
  <c r="W11" i="7"/>
  <c r="W4" i="7"/>
  <c r="U11" i="7"/>
  <c r="U4" i="7"/>
  <c r="S11" i="7"/>
  <c r="Q11" i="7"/>
  <c r="AU5" i="7"/>
  <c r="AS5" i="7"/>
  <c r="AQ5" i="7"/>
  <c r="AO5" i="7"/>
  <c r="AM5" i="7"/>
  <c r="AK5" i="7"/>
  <c r="AI5" i="7"/>
  <c r="AG5" i="7"/>
  <c r="AE5" i="7"/>
  <c r="AC5" i="7"/>
  <c r="AA5" i="7"/>
  <c r="Y5" i="7"/>
  <c r="W5" i="7"/>
  <c r="U5" i="7"/>
  <c r="S5" i="7"/>
  <c r="Q5" i="7"/>
  <c r="AV18" i="7"/>
  <c r="AT18" i="7"/>
  <c r="AR18" i="7"/>
  <c r="AP18" i="7"/>
  <c r="AN18" i="7"/>
  <c r="AL18" i="7"/>
  <c r="AJ18" i="7"/>
  <c r="AH18" i="7"/>
  <c r="AF18" i="7"/>
  <c r="AD18" i="7"/>
  <c r="AB18" i="7"/>
  <c r="Z18" i="7"/>
  <c r="X18" i="7"/>
  <c r="V18" i="7"/>
  <c r="T18" i="7"/>
  <c r="R18" i="7"/>
  <c r="AV11" i="7"/>
  <c r="AT11" i="7"/>
  <c r="AT4" i="7" s="1"/>
  <c r="AR11" i="7"/>
  <c r="AR4" i="7"/>
  <c r="AP11" i="7"/>
  <c r="AP4" i="7"/>
  <c r="AN11" i="7"/>
  <c r="AN4" i="7"/>
  <c r="AL11" i="7"/>
  <c r="AL4" i="7"/>
  <c r="AJ11" i="7"/>
  <c r="AH11" i="7"/>
  <c r="AH4" i="7" s="1"/>
  <c r="AF11" i="7"/>
  <c r="AD11" i="7"/>
  <c r="AD4" i="7" s="1"/>
  <c r="AB11" i="7"/>
  <c r="AB4" i="7"/>
  <c r="Z11" i="7"/>
  <c r="Z4" i="7"/>
  <c r="X11" i="7"/>
  <c r="X4" i="7"/>
  <c r="V11" i="7"/>
  <c r="V4" i="7"/>
  <c r="T11" i="7"/>
  <c r="R11" i="7"/>
  <c r="R4" i="7" s="1"/>
  <c r="AV5" i="7"/>
  <c r="AT5" i="7"/>
  <c r="AR5" i="7"/>
  <c r="AP5" i="7"/>
  <c r="AN5" i="7"/>
  <c r="AL5" i="7"/>
  <c r="AJ5" i="7"/>
  <c r="AH5" i="7"/>
  <c r="AF5" i="7"/>
  <c r="AD5" i="7"/>
  <c r="AB5" i="7"/>
  <c r="Z5" i="7"/>
  <c r="X5" i="7"/>
  <c r="V5" i="7"/>
  <c r="T5" i="7"/>
  <c r="R5" i="7"/>
  <c r="O9" i="7"/>
  <c r="M9" i="7"/>
  <c r="K9" i="7"/>
  <c r="I9" i="7"/>
  <c r="G9" i="7"/>
  <c r="E9" i="7"/>
  <c r="C9" i="7"/>
  <c r="P9" i="7"/>
  <c r="N9" i="7"/>
  <c r="L9" i="7"/>
  <c r="J9" i="7"/>
  <c r="H9" i="7"/>
  <c r="F9" i="7"/>
  <c r="D9" i="7"/>
  <c r="O8" i="7"/>
  <c r="M8" i="7"/>
  <c r="K8" i="7"/>
  <c r="I8" i="7"/>
  <c r="G8" i="7"/>
  <c r="E8" i="7"/>
  <c r="C8" i="7"/>
  <c r="P8" i="7"/>
  <c r="N8" i="7"/>
  <c r="L8" i="7"/>
  <c r="J8" i="7"/>
  <c r="H8" i="7"/>
  <c r="F8" i="7"/>
  <c r="D8" i="7"/>
  <c r="O7" i="7"/>
  <c r="M7" i="7"/>
  <c r="K7" i="7"/>
  <c r="I7" i="7"/>
  <c r="G7" i="7"/>
  <c r="E7" i="7"/>
  <c r="C7" i="7"/>
  <c r="P7" i="7"/>
  <c r="N7" i="7"/>
  <c r="L7" i="7"/>
  <c r="J7" i="7"/>
  <c r="H7" i="7"/>
  <c r="F7" i="7"/>
  <c r="D7" i="7"/>
  <c r="O6" i="7"/>
  <c r="M6" i="7"/>
  <c r="K6" i="7"/>
  <c r="I6" i="7"/>
  <c r="G6" i="7"/>
  <c r="E6" i="7"/>
  <c r="C6" i="7"/>
  <c r="P6" i="7"/>
  <c r="N6" i="7"/>
  <c r="L6" i="7"/>
  <c r="J6" i="7"/>
  <c r="H6" i="7"/>
  <c r="F6" i="7"/>
  <c r="D6" i="7"/>
  <c r="O18" i="7"/>
  <c r="M18" i="7"/>
  <c r="M4" i="7" s="1"/>
  <c r="K18" i="7"/>
  <c r="I18" i="7"/>
  <c r="I4" i="7" s="1"/>
  <c r="G18" i="7"/>
  <c r="E18" i="7"/>
  <c r="C18" i="7"/>
  <c r="O11" i="7"/>
  <c r="O4" i="7" s="1"/>
  <c r="M11" i="7"/>
  <c r="K11" i="7"/>
  <c r="I11" i="7"/>
  <c r="G11" i="7"/>
  <c r="G4" i="7" s="1"/>
  <c r="E11" i="7"/>
  <c r="C11" i="7"/>
  <c r="O5" i="7"/>
  <c r="M5" i="7"/>
  <c r="K5" i="7"/>
  <c r="I5" i="7"/>
  <c r="G5" i="7"/>
  <c r="E5" i="7"/>
  <c r="C5" i="7"/>
  <c r="P18" i="7"/>
  <c r="N18" i="7"/>
  <c r="L18" i="7"/>
  <c r="J18" i="7"/>
  <c r="H18" i="7"/>
  <c r="F18" i="7"/>
  <c r="D18" i="7"/>
  <c r="D4" i="7" s="1"/>
  <c r="P11" i="7"/>
  <c r="N11" i="7"/>
  <c r="N4" i="7" s="1"/>
  <c r="L11" i="7"/>
  <c r="J11" i="7"/>
  <c r="H11" i="7"/>
  <c r="F11" i="7"/>
  <c r="F4" i="7" s="1"/>
  <c r="D11" i="7"/>
  <c r="P5" i="7"/>
  <c r="N5" i="7"/>
  <c r="L5" i="7"/>
  <c r="J5" i="7"/>
  <c r="H5" i="7"/>
  <c r="F5" i="7"/>
  <c r="D5" i="7"/>
  <c r="AU4" i="7"/>
  <c r="AS4" i="7"/>
  <c r="AQ4" i="7"/>
  <c r="AO4" i="7"/>
  <c r="AI4" i="7"/>
  <c r="AG4" i="7"/>
  <c r="AE4" i="7"/>
  <c r="AC4" i="7"/>
  <c r="AA4" i="7"/>
  <c r="Y4" i="7"/>
  <c r="S4" i="7"/>
  <c r="Q4" i="7"/>
  <c r="AV4" i="7"/>
  <c r="AJ4" i="7"/>
  <c r="AF4" i="7"/>
  <c r="T4" i="7"/>
  <c r="L4" i="7"/>
  <c r="J239" i="4"/>
  <c r="J242" i="12" s="1"/>
  <c r="P4" i="7"/>
  <c r="J4" i="7"/>
  <c r="C4" i="7"/>
  <c r="K4" i="7"/>
  <c r="T109" i="9"/>
  <c r="S109" i="9"/>
  <c r="I109" i="9"/>
  <c r="H109" i="9"/>
  <c r="T90" i="9"/>
  <c r="S90" i="9"/>
  <c r="I90" i="9"/>
  <c r="H90" i="9"/>
  <c r="T71" i="9"/>
  <c r="S71" i="9"/>
  <c r="I71" i="9"/>
  <c r="H71" i="9"/>
  <c r="T52" i="9"/>
  <c r="S52" i="9"/>
  <c r="I52" i="9"/>
  <c r="H52" i="9"/>
  <c r="T33" i="9"/>
  <c r="S33" i="9"/>
  <c r="I33" i="9"/>
  <c r="H33" i="9"/>
  <c r="T14" i="9"/>
  <c r="S14" i="9"/>
  <c r="I14" i="9"/>
  <c r="H14" i="9"/>
  <c r="Q251" i="4"/>
  <c r="Q254" i="12" s="1"/>
  <c r="R251" i="4"/>
  <c r="R254" i="12" s="1"/>
  <c r="S251" i="4"/>
  <c r="S254" i="12" s="1"/>
  <c r="T251" i="4"/>
  <c r="T254" i="12" s="1"/>
  <c r="U251" i="4"/>
  <c r="U254" i="12" s="1"/>
  <c r="V251" i="4"/>
  <c r="V254" i="12" s="1"/>
  <c r="W251" i="4"/>
  <c r="W254" i="12" s="1"/>
  <c r="X251" i="4"/>
  <c r="X254" i="12" s="1"/>
  <c r="Y251" i="4"/>
  <c r="Y254" i="12" s="1"/>
  <c r="Z251" i="4"/>
  <c r="Z254" i="12" s="1"/>
  <c r="AA251" i="4"/>
  <c r="AA254" i="12" s="1"/>
  <c r="AB251" i="4"/>
  <c r="AB254" i="12" s="1"/>
  <c r="AC251" i="4"/>
  <c r="AC254" i="12" s="1"/>
  <c r="AD251" i="4"/>
  <c r="AD254" i="12" s="1"/>
  <c r="AE251" i="4"/>
  <c r="AE254" i="12" s="1"/>
  <c r="AF251" i="4"/>
  <c r="AF254" i="12" s="1"/>
  <c r="AG251" i="4"/>
  <c r="AG254" i="12" s="1"/>
  <c r="AH251" i="4"/>
  <c r="AH254" i="12" s="1"/>
  <c r="AI251" i="4"/>
  <c r="AI254" i="12" s="1"/>
  <c r="AJ251" i="4"/>
  <c r="AJ254" i="12" s="1"/>
  <c r="AK251" i="4"/>
  <c r="AK254" i="12" s="1"/>
  <c r="AL251" i="4"/>
  <c r="AL254" i="12" s="1"/>
  <c r="AM251" i="4"/>
  <c r="AM254" i="12" s="1"/>
  <c r="AN251" i="4"/>
  <c r="AN254" i="12" s="1"/>
  <c r="AO251" i="4"/>
  <c r="AO254" i="12" s="1"/>
  <c r="AP251" i="4"/>
  <c r="AP254" i="12" s="1"/>
  <c r="AQ251" i="4"/>
  <c r="AQ254" i="12" s="1"/>
  <c r="AR251" i="4"/>
  <c r="AR254" i="12" s="1"/>
  <c r="AS251" i="4"/>
  <c r="AS254" i="12" s="1"/>
  <c r="AT251" i="4"/>
  <c r="AT254" i="12" s="1"/>
  <c r="AU251" i="4"/>
  <c r="AU254" i="12" s="1"/>
  <c r="AV251" i="4"/>
  <c r="AV254" i="12" s="1"/>
  <c r="Q252" i="4"/>
  <c r="Q255" i="12" s="1"/>
  <c r="R252" i="4"/>
  <c r="R255" i="12" s="1"/>
  <c r="S252" i="4"/>
  <c r="S255" i="12" s="1"/>
  <c r="T252" i="4"/>
  <c r="T255" i="12" s="1"/>
  <c r="U252" i="4"/>
  <c r="U255" i="12" s="1"/>
  <c r="V252" i="4"/>
  <c r="V255" i="12" s="1"/>
  <c r="W252" i="4"/>
  <c r="W255" i="12" s="1"/>
  <c r="X252" i="4"/>
  <c r="X255" i="12" s="1"/>
  <c r="Y252" i="4"/>
  <c r="Y255" i="12" s="1"/>
  <c r="Z252" i="4"/>
  <c r="Z255" i="12" s="1"/>
  <c r="AA252" i="4"/>
  <c r="AA255" i="12" s="1"/>
  <c r="AB252" i="4"/>
  <c r="AB255" i="12" s="1"/>
  <c r="AC252" i="4"/>
  <c r="AC255" i="12" s="1"/>
  <c r="AD252" i="4"/>
  <c r="AD255" i="12" s="1"/>
  <c r="AE252" i="4"/>
  <c r="AE255" i="12" s="1"/>
  <c r="AF252" i="4"/>
  <c r="AF255" i="12" s="1"/>
  <c r="AG252" i="4"/>
  <c r="AG255" i="12" s="1"/>
  <c r="AH252" i="4"/>
  <c r="AH255" i="12" s="1"/>
  <c r="AI252" i="4"/>
  <c r="AI255" i="12" s="1"/>
  <c r="AJ252" i="4"/>
  <c r="AJ255" i="12" s="1"/>
  <c r="AK252" i="4"/>
  <c r="AK255" i="12" s="1"/>
  <c r="AL252" i="4"/>
  <c r="AL255" i="12" s="1"/>
  <c r="AM252" i="4"/>
  <c r="AM255" i="12" s="1"/>
  <c r="AN252" i="4"/>
  <c r="AN255" i="12" s="1"/>
  <c r="AO252" i="4"/>
  <c r="AO255" i="12" s="1"/>
  <c r="AP252" i="4"/>
  <c r="AP255" i="12" s="1"/>
  <c r="AQ252" i="4"/>
  <c r="AQ255" i="12" s="1"/>
  <c r="AR252" i="4"/>
  <c r="AR255" i="12" s="1"/>
  <c r="AS252" i="4"/>
  <c r="AS255" i="12" s="1"/>
  <c r="AT252" i="4"/>
  <c r="AT255" i="12" s="1"/>
  <c r="AU252" i="4"/>
  <c r="AU255" i="12" s="1"/>
  <c r="AV252" i="4"/>
  <c r="AV255" i="12" s="1"/>
  <c r="Q253" i="4"/>
  <c r="Q256" i="12" s="1"/>
  <c r="R253" i="4"/>
  <c r="R256" i="12" s="1"/>
  <c r="S253" i="4"/>
  <c r="S256" i="12" s="1"/>
  <c r="T253" i="4"/>
  <c r="T256" i="12" s="1"/>
  <c r="U253" i="4"/>
  <c r="U256" i="12" s="1"/>
  <c r="V253" i="4"/>
  <c r="V256" i="12" s="1"/>
  <c r="W253" i="4"/>
  <c r="W256" i="12" s="1"/>
  <c r="X253" i="4"/>
  <c r="X256" i="12" s="1"/>
  <c r="Y253" i="4"/>
  <c r="Y256" i="12" s="1"/>
  <c r="Z253" i="4"/>
  <c r="Z256" i="12" s="1"/>
  <c r="AA253" i="4"/>
  <c r="AA256" i="12" s="1"/>
  <c r="AB253" i="4"/>
  <c r="AB256" i="12" s="1"/>
  <c r="AC253" i="4"/>
  <c r="AC256" i="12" s="1"/>
  <c r="AD253" i="4"/>
  <c r="AD256" i="12" s="1"/>
  <c r="AE253" i="4"/>
  <c r="AE256" i="12" s="1"/>
  <c r="AF253" i="4"/>
  <c r="AF256" i="12" s="1"/>
  <c r="AG253" i="4"/>
  <c r="AG256" i="12" s="1"/>
  <c r="AH253" i="4"/>
  <c r="AH256" i="12" s="1"/>
  <c r="AI253" i="4"/>
  <c r="AI256" i="12" s="1"/>
  <c r="AJ253" i="4"/>
  <c r="AJ256" i="12" s="1"/>
  <c r="AK253" i="4"/>
  <c r="AK256" i="12" s="1"/>
  <c r="AL253" i="4"/>
  <c r="AL256" i="12" s="1"/>
  <c r="AM253" i="4"/>
  <c r="AM256" i="12" s="1"/>
  <c r="AN253" i="4"/>
  <c r="AN256" i="12" s="1"/>
  <c r="AO253" i="4"/>
  <c r="AO256" i="12" s="1"/>
  <c r="AP253" i="4"/>
  <c r="AP256" i="12" s="1"/>
  <c r="AQ253" i="4"/>
  <c r="AQ256" i="12" s="1"/>
  <c r="AR253" i="4"/>
  <c r="AR256" i="12" s="1"/>
  <c r="AS253" i="4"/>
  <c r="AS256" i="12" s="1"/>
  <c r="AT253" i="4"/>
  <c r="AT256" i="12" s="1"/>
  <c r="AU253" i="4"/>
  <c r="AU256" i="12" s="1"/>
  <c r="AV253" i="4"/>
  <c r="AV256" i="12" s="1"/>
  <c r="Q254" i="4"/>
  <c r="Q257" i="12" s="1"/>
  <c r="R254" i="4"/>
  <c r="R257" i="12" s="1"/>
  <c r="S254" i="4"/>
  <c r="S257" i="12" s="1"/>
  <c r="T254" i="4"/>
  <c r="T257" i="12" s="1"/>
  <c r="U254" i="4"/>
  <c r="U257" i="12" s="1"/>
  <c r="V254" i="4"/>
  <c r="V257" i="12" s="1"/>
  <c r="W254" i="4"/>
  <c r="W257" i="12" s="1"/>
  <c r="X254" i="4"/>
  <c r="X257" i="12" s="1"/>
  <c r="Y254" i="4"/>
  <c r="Y257" i="12" s="1"/>
  <c r="Z254" i="4"/>
  <c r="Z257" i="12" s="1"/>
  <c r="AA254" i="4"/>
  <c r="AA257" i="12" s="1"/>
  <c r="AB254" i="4"/>
  <c r="AB257" i="12" s="1"/>
  <c r="AC254" i="4"/>
  <c r="AC257" i="12" s="1"/>
  <c r="AD254" i="4"/>
  <c r="AD257" i="12" s="1"/>
  <c r="AE254" i="4"/>
  <c r="AE257" i="12" s="1"/>
  <c r="AF254" i="4"/>
  <c r="AF257" i="12" s="1"/>
  <c r="AG254" i="4"/>
  <c r="AG257" i="12" s="1"/>
  <c r="AH254" i="4"/>
  <c r="AH257" i="12" s="1"/>
  <c r="AI254" i="4"/>
  <c r="AI257" i="12" s="1"/>
  <c r="AJ254" i="4"/>
  <c r="AJ257" i="12" s="1"/>
  <c r="AK254" i="4"/>
  <c r="AK257" i="12" s="1"/>
  <c r="AL254" i="4"/>
  <c r="AL257" i="12" s="1"/>
  <c r="AM254" i="4"/>
  <c r="AM257" i="12" s="1"/>
  <c r="AN254" i="4"/>
  <c r="AN257" i="12" s="1"/>
  <c r="AO254" i="4"/>
  <c r="AO257" i="12" s="1"/>
  <c r="AP254" i="4"/>
  <c r="AP257" i="12" s="1"/>
  <c r="AQ254" i="4"/>
  <c r="AQ257" i="12" s="1"/>
  <c r="AR254" i="4"/>
  <c r="AR257" i="12" s="1"/>
  <c r="AS254" i="4"/>
  <c r="AS257" i="12" s="1"/>
  <c r="AT254" i="4"/>
  <c r="AT257" i="12" s="1"/>
  <c r="AU254" i="4"/>
  <c r="AU257" i="12" s="1"/>
  <c r="AV254" i="4"/>
  <c r="AV257" i="12" s="1"/>
  <c r="Q255" i="4"/>
  <c r="Q258" i="12" s="1"/>
  <c r="R255" i="4"/>
  <c r="R258" i="12" s="1"/>
  <c r="S255" i="4"/>
  <c r="S258" i="12" s="1"/>
  <c r="T255" i="4"/>
  <c r="T258" i="12" s="1"/>
  <c r="U255" i="4"/>
  <c r="U258" i="12" s="1"/>
  <c r="V255" i="4"/>
  <c r="V258" i="12" s="1"/>
  <c r="W255" i="4"/>
  <c r="W258" i="12" s="1"/>
  <c r="X255" i="4"/>
  <c r="X258" i="12" s="1"/>
  <c r="Y255" i="4"/>
  <c r="Y258" i="12" s="1"/>
  <c r="Z255" i="4"/>
  <c r="Z258" i="12" s="1"/>
  <c r="AA255" i="4"/>
  <c r="AA258" i="12" s="1"/>
  <c r="AB255" i="4"/>
  <c r="AB258" i="12" s="1"/>
  <c r="AC255" i="4"/>
  <c r="AC258" i="12" s="1"/>
  <c r="AD255" i="4"/>
  <c r="AD258" i="12" s="1"/>
  <c r="AE255" i="4"/>
  <c r="AE258" i="12" s="1"/>
  <c r="AF255" i="4"/>
  <c r="AF258" i="12" s="1"/>
  <c r="AG255" i="4"/>
  <c r="AG258" i="12" s="1"/>
  <c r="AH255" i="4"/>
  <c r="AH258" i="12" s="1"/>
  <c r="AI255" i="4"/>
  <c r="AI258" i="12" s="1"/>
  <c r="AJ255" i="4"/>
  <c r="AJ258" i="12" s="1"/>
  <c r="AK255" i="4"/>
  <c r="AK258" i="12" s="1"/>
  <c r="AL255" i="4"/>
  <c r="AL258" i="12" s="1"/>
  <c r="AM255" i="4"/>
  <c r="AM258" i="12" s="1"/>
  <c r="AN255" i="4"/>
  <c r="AN258" i="12" s="1"/>
  <c r="AO255" i="4"/>
  <c r="AO258" i="12" s="1"/>
  <c r="AP255" i="4"/>
  <c r="AP258" i="12" s="1"/>
  <c r="AQ255" i="4"/>
  <c r="AQ258" i="12" s="1"/>
  <c r="AR255" i="4"/>
  <c r="AR258" i="12" s="1"/>
  <c r="AS255" i="4"/>
  <c r="AS258" i="12" s="1"/>
  <c r="AT255" i="4"/>
  <c r="AT258" i="12" s="1"/>
  <c r="AU255" i="4"/>
  <c r="AU258" i="12" s="1"/>
  <c r="AV255" i="4"/>
  <c r="AV258" i="12" s="1"/>
  <c r="Q256" i="4"/>
  <c r="Q259" i="12" s="1"/>
  <c r="R256" i="4"/>
  <c r="R259" i="12" s="1"/>
  <c r="S256" i="4"/>
  <c r="S259" i="12" s="1"/>
  <c r="T256" i="4"/>
  <c r="T259" i="12" s="1"/>
  <c r="U256" i="4"/>
  <c r="U259" i="12" s="1"/>
  <c r="V256" i="4"/>
  <c r="V259" i="12" s="1"/>
  <c r="W256" i="4"/>
  <c r="W259" i="12" s="1"/>
  <c r="X256" i="4"/>
  <c r="X259" i="12" s="1"/>
  <c r="Y256" i="4"/>
  <c r="Y259" i="12" s="1"/>
  <c r="Z256" i="4"/>
  <c r="Z259" i="12" s="1"/>
  <c r="AA256" i="4"/>
  <c r="AA259" i="12" s="1"/>
  <c r="AB256" i="4"/>
  <c r="AB259" i="12" s="1"/>
  <c r="AC256" i="4"/>
  <c r="AC259" i="12" s="1"/>
  <c r="AD256" i="4"/>
  <c r="AD259" i="12" s="1"/>
  <c r="AE256" i="4"/>
  <c r="AE259" i="12" s="1"/>
  <c r="AF256" i="4"/>
  <c r="AF259" i="12" s="1"/>
  <c r="AG256" i="4"/>
  <c r="AG259" i="12" s="1"/>
  <c r="AH256" i="4"/>
  <c r="AH259" i="12" s="1"/>
  <c r="AI256" i="4"/>
  <c r="AI259" i="12" s="1"/>
  <c r="AJ256" i="4"/>
  <c r="AJ259" i="12" s="1"/>
  <c r="AK256" i="4"/>
  <c r="AK259" i="12" s="1"/>
  <c r="AL256" i="4"/>
  <c r="AL259" i="12" s="1"/>
  <c r="AM256" i="4"/>
  <c r="AM259" i="12" s="1"/>
  <c r="AN256" i="4"/>
  <c r="AN259" i="12" s="1"/>
  <c r="AO256" i="4"/>
  <c r="AO259" i="12" s="1"/>
  <c r="AP256" i="4"/>
  <c r="AP259" i="12" s="1"/>
  <c r="AQ256" i="4"/>
  <c r="AQ259" i="12" s="1"/>
  <c r="AR256" i="4"/>
  <c r="AR259" i="12" s="1"/>
  <c r="AS256" i="4"/>
  <c r="AS259" i="12" s="1"/>
  <c r="AT256" i="4"/>
  <c r="AT259" i="12" s="1"/>
  <c r="AU256" i="4"/>
  <c r="AU259" i="12" s="1"/>
  <c r="AV256" i="4"/>
  <c r="AV259" i="12" s="1"/>
  <c r="Q257" i="4"/>
  <c r="Q260" i="12" s="1"/>
  <c r="R257" i="4"/>
  <c r="R260" i="12" s="1"/>
  <c r="S257" i="4"/>
  <c r="S260" i="12" s="1"/>
  <c r="T257" i="4"/>
  <c r="T260" i="12" s="1"/>
  <c r="U257" i="4"/>
  <c r="U260" i="12" s="1"/>
  <c r="V257" i="4"/>
  <c r="V260" i="12" s="1"/>
  <c r="W257" i="4"/>
  <c r="W260" i="12" s="1"/>
  <c r="X257" i="4"/>
  <c r="X260" i="12" s="1"/>
  <c r="Y257" i="4"/>
  <c r="Y260" i="12" s="1"/>
  <c r="Z257" i="4"/>
  <c r="Z260" i="12" s="1"/>
  <c r="AA257" i="4"/>
  <c r="AA260" i="12" s="1"/>
  <c r="AB257" i="4"/>
  <c r="AB260" i="12" s="1"/>
  <c r="AC257" i="4"/>
  <c r="AC260" i="12" s="1"/>
  <c r="AD257" i="4"/>
  <c r="AD260" i="12" s="1"/>
  <c r="AE257" i="4"/>
  <c r="AE260" i="12" s="1"/>
  <c r="AF257" i="4"/>
  <c r="AF260" i="12" s="1"/>
  <c r="AG257" i="4"/>
  <c r="AG260" i="12" s="1"/>
  <c r="AH257" i="4"/>
  <c r="AH260" i="12" s="1"/>
  <c r="AI257" i="4"/>
  <c r="AI260" i="12" s="1"/>
  <c r="AJ257" i="4"/>
  <c r="AJ260" i="12" s="1"/>
  <c r="AK257" i="4"/>
  <c r="AK260" i="12" s="1"/>
  <c r="AL257" i="4"/>
  <c r="AL260" i="12" s="1"/>
  <c r="AM257" i="4"/>
  <c r="AM260" i="12" s="1"/>
  <c r="AN257" i="4"/>
  <c r="AN260" i="12" s="1"/>
  <c r="AO257" i="4"/>
  <c r="AO260" i="12" s="1"/>
  <c r="AP257" i="4"/>
  <c r="AP260" i="12" s="1"/>
  <c r="AQ257" i="4"/>
  <c r="AQ260" i="12" s="1"/>
  <c r="AR257" i="4"/>
  <c r="AR260" i="12" s="1"/>
  <c r="AS257" i="4"/>
  <c r="AS260" i="12" s="1"/>
  <c r="AT257" i="4"/>
  <c r="AT260" i="12" s="1"/>
  <c r="AU257" i="4"/>
  <c r="AU260" i="12" s="1"/>
  <c r="AV257" i="4"/>
  <c r="AV260" i="12" s="1"/>
  <c r="Q258" i="4"/>
  <c r="Q261" i="12" s="1"/>
  <c r="R258" i="4"/>
  <c r="R261" i="12" s="1"/>
  <c r="S258" i="4"/>
  <c r="S261" i="12" s="1"/>
  <c r="T258" i="4"/>
  <c r="T261" i="12" s="1"/>
  <c r="U258" i="4"/>
  <c r="U261" i="12" s="1"/>
  <c r="V258" i="4"/>
  <c r="V261" i="12" s="1"/>
  <c r="W258" i="4"/>
  <c r="W261" i="12" s="1"/>
  <c r="X258" i="4"/>
  <c r="X261" i="12" s="1"/>
  <c r="Y258" i="4"/>
  <c r="Y261" i="12" s="1"/>
  <c r="Z258" i="4"/>
  <c r="Z261" i="12" s="1"/>
  <c r="AA258" i="4"/>
  <c r="AA261" i="12" s="1"/>
  <c r="AB258" i="4"/>
  <c r="AB261" i="12" s="1"/>
  <c r="AC258" i="4"/>
  <c r="AC261" i="12" s="1"/>
  <c r="AD258" i="4"/>
  <c r="AD261" i="12" s="1"/>
  <c r="AE258" i="4"/>
  <c r="AE261" i="12" s="1"/>
  <c r="AF258" i="4"/>
  <c r="AF261" i="12" s="1"/>
  <c r="AG258" i="4"/>
  <c r="AG261" i="12" s="1"/>
  <c r="AH258" i="4"/>
  <c r="AH261" i="12" s="1"/>
  <c r="AI258" i="4"/>
  <c r="AI261" i="12" s="1"/>
  <c r="AJ258" i="4"/>
  <c r="AJ261" i="12" s="1"/>
  <c r="AK258" i="4"/>
  <c r="AK261" i="12" s="1"/>
  <c r="AL258" i="4"/>
  <c r="AL261" i="12" s="1"/>
  <c r="AM258" i="4"/>
  <c r="AM261" i="12" s="1"/>
  <c r="AN258" i="4"/>
  <c r="AN261" i="12" s="1"/>
  <c r="AO258" i="4"/>
  <c r="AO261" i="12" s="1"/>
  <c r="AP258" i="4"/>
  <c r="AP261" i="12" s="1"/>
  <c r="AQ258" i="4"/>
  <c r="AQ261" i="12" s="1"/>
  <c r="AR258" i="4"/>
  <c r="AR261" i="12" s="1"/>
  <c r="AS258" i="4"/>
  <c r="AS261" i="12" s="1"/>
  <c r="AT258" i="4"/>
  <c r="AT261" i="12" s="1"/>
  <c r="AU258" i="4"/>
  <c r="AU261" i="12" s="1"/>
  <c r="AV258" i="4"/>
  <c r="AV261" i="12" s="1"/>
  <c r="Q259" i="4"/>
  <c r="Q262" i="12" s="1"/>
  <c r="R259" i="4"/>
  <c r="R262" i="12" s="1"/>
  <c r="S259" i="4"/>
  <c r="S262" i="12" s="1"/>
  <c r="T259" i="4"/>
  <c r="T262" i="12" s="1"/>
  <c r="U259" i="4"/>
  <c r="U262" i="12" s="1"/>
  <c r="V259" i="4"/>
  <c r="V262" i="12" s="1"/>
  <c r="W259" i="4"/>
  <c r="W262" i="12" s="1"/>
  <c r="X259" i="4"/>
  <c r="X262" i="12" s="1"/>
  <c r="Y259" i="4"/>
  <c r="Y262" i="12" s="1"/>
  <c r="Z259" i="4"/>
  <c r="Z262" i="12" s="1"/>
  <c r="AA259" i="4"/>
  <c r="AA262" i="12" s="1"/>
  <c r="AB259" i="4"/>
  <c r="AB262" i="12" s="1"/>
  <c r="AC259" i="4"/>
  <c r="AC262" i="12" s="1"/>
  <c r="AD259" i="4"/>
  <c r="AD262" i="12" s="1"/>
  <c r="AE259" i="4"/>
  <c r="AE262" i="12" s="1"/>
  <c r="AF259" i="4"/>
  <c r="AF262" i="12" s="1"/>
  <c r="AG259" i="4"/>
  <c r="AG262" i="12" s="1"/>
  <c r="AH259" i="4"/>
  <c r="AH262" i="12" s="1"/>
  <c r="AI259" i="4"/>
  <c r="AI262" i="12" s="1"/>
  <c r="AJ259" i="4"/>
  <c r="AJ262" i="12" s="1"/>
  <c r="AK259" i="4"/>
  <c r="AK262" i="12" s="1"/>
  <c r="AL259" i="4"/>
  <c r="AL262" i="12" s="1"/>
  <c r="AM259" i="4"/>
  <c r="AM262" i="12" s="1"/>
  <c r="AN259" i="4"/>
  <c r="AN262" i="12" s="1"/>
  <c r="AO259" i="4"/>
  <c r="AO262" i="12" s="1"/>
  <c r="AP259" i="4"/>
  <c r="AP262" i="12" s="1"/>
  <c r="AQ259" i="4"/>
  <c r="AQ262" i="12" s="1"/>
  <c r="AR259" i="4"/>
  <c r="AR262" i="12" s="1"/>
  <c r="AS259" i="4"/>
  <c r="AS262" i="12" s="1"/>
  <c r="AT259" i="4"/>
  <c r="AT262" i="12" s="1"/>
  <c r="AU259" i="4"/>
  <c r="AU262" i="12" s="1"/>
  <c r="AV259" i="4"/>
  <c r="AV262" i="12" s="1"/>
  <c r="Q260" i="4"/>
  <c r="Q263" i="12" s="1"/>
  <c r="R260" i="4"/>
  <c r="R263" i="12" s="1"/>
  <c r="S260" i="4"/>
  <c r="S263" i="12" s="1"/>
  <c r="T260" i="4"/>
  <c r="T263" i="12" s="1"/>
  <c r="U260" i="4"/>
  <c r="U263" i="12" s="1"/>
  <c r="V260" i="4"/>
  <c r="V263" i="12" s="1"/>
  <c r="W260" i="4"/>
  <c r="W263" i="12" s="1"/>
  <c r="X260" i="4"/>
  <c r="X263" i="12" s="1"/>
  <c r="Y260" i="4"/>
  <c r="Y263" i="12" s="1"/>
  <c r="Z260" i="4"/>
  <c r="Z263" i="12" s="1"/>
  <c r="AA260" i="4"/>
  <c r="AA263" i="12" s="1"/>
  <c r="AB260" i="4"/>
  <c r="AB263" i="12" s="1"/>
  <c r="AC260" i="4"/>
  <c r="AC263" i="12" s="1"/>
  <c r="AD260" i="4"/>
  <c r="AD263" i="12" s="1"/>
  <c r="AE260" i="4"/>
  <c r="AE263" i="12" s="1"/>
  <c r="AF260" i="4"/>
  <c r="AF263" i="12" s="1"/>
  <c r="AG260" i="4"/>
  <c r="AG263" i="12" s="1"/>
  <c r="AH260" i="4"/>
  <c r="AH263" i="12" s="1"/>
  <c r="AI260" i="4"/>
  <c r="AI263" i="12" s="1"/>
  <c r="AJ260" i="4"/>
  <c r="AJ263" i="12" s="1"/>
  <c r="AK260" i="4"/>
  <c r="AK263" i="12" s="1"/>
  <c r="AL260" i="4"/>
  <c r="AL263" i="12" s="1"/>
  <c r="AM260" i="4"/>
  <c r="AM263" i="12" s="1"/>
  <c r="AN260" i="4"/>
  <c r="AN263" i="12" s="1"/>
  <c r="AO260" i="4"/>
  <c r="AO263" i="12" s="1"/>
  <c r="AP260" i="4"/>
  <c r="AP263" i="12" s="1"/>
  <c r="AQ260" i="4"/>
  <c r="AQ263" i="12" s="1"/>
  <c r="AR260" i="4"/>
  <c r="AR263" i="12" s="1"/>
  <c r="AS260" i="4"/>
  <c r="AS263" i="12" s="1"/>
  <c r="AT260" i="4"/>
  <c r="AT263" i="12" s="1"/>
  <c r="AU260" i="4"/>
  <c r="AU263" i="12" s="1"/>
  <c r="AV260" i="4"/>
  <c r="AV263" i="12" s="1"/>
  <c r="Q261" i="4"/>
  <c r="Q264" i="12" s="1"/>
  <c r="R261" i="4"/>
  <c r="R264" i="12" s="1"/>
  <c r="S261" i="4"/>
  <c r="S264" i="12" s="1"/>
  <c r="T261" i="4"/>
  <c r="T264" i="12" s="1"/>
  <c r="U261" i="4"/>
  <c r="U264" i="12" s="1"/>
  <c r="V261" i="4"/>
  <c r="V264" i="12" s="1"/>
  <c r="W261" i="4"/>
  <c r="W264" i="12" s="1"/>
  <c r="X261" i="4"/>
  <c r="X264" i="12" s="1"/>
  <c r="Y261" i="4"/>
  <c r="Y264" i="12" s="1"/>
  <c r="Z261" i="4"/>
  <c r="Z264" i="12" s="1"/>
  <c r="AA261" i="4"/>
  <c r="AA264" i="12" s="1"/>
  <c r="AB261" i="4"/>
  <c r="AB264" i="12" s="1"/>
  <c r="AC261" i="4"/>
  <c r="AC264" i="12" s="1"/>
  <c r="AD261" i="4"/>
  <c r="AD264" i="12" s="1"/>
  <c r="AE261" i="4"/>
  <c r="AE264" i="12" s="1"/>
  <c r="AF261" i="4"/>
  <c r="AF264" i="12" s="1"/>
  <c r="AG261" i="4"/>
  <c r="AG264" i="12" s="1"/>
  <c r="AH261" i="4"/>
  <c r="AH264" i="12" s="1"/>
  <c r="AI261" i="4"/>
  <c r="AI264" i="12" s="1"/>
  <c r="AJ261" i="4"/>
  <c r="AJ264" i="12" s="1"/>
  <c r="AL261" i="4"/>
  <c r="AL264" i="12" s="1"/>
  <c r="AM261" i="4"/>
  <c r="AM264" i="12" s="1"/>
  <c r="AN261" i="4"/>
  <c r="AN264" i="12" s="1"/>
  <c r="AO261" i="4"/>
  <c r="AO264" i="12" s="1"/>
  <c r="AP261" i="4"/>
  <c r="AP264" i="12" s="1"/>
  <c r="AQ261" i="4"/>
  <c r="AQ264" i="12" s="1"/>
  <c r="AR261" i="4"/>
  <c r="AR264" i="12" s="1"/>
  <c r="AS261" i="4"/>
  <c r="AS264" i="12" s="1"/>
  <c r="AT261" i="4"/>
  <c r="AT264" i="12" s="1"/>
  <c r="AU261" i="4"/>
  <c r="AU264" i="12" s="1"/>
  <c r="AV261" i="4"/>
  <c r="AV264" i="12" s="1"/>
  <c r="Q231" i="4"/>
  <c r="Q234" i="12" s="1"/>
  <c r="R231" i="4"/>
  <c r="R234" i="12" s="1"/>
  <c r="S231" i="4"/>
  <c r="S234" i="12" s="1"/>
  <c r="T231" i="4"/>
  <c r="T234" i="12" s="1"/>
  <c r="U231" i="4"/>
  <c r="U234" i="12" s="1"/>
  <c r="V231" i="4"/>
  <c r="V234" i="12" s="1"/>
  <c r="W231" i="4"/>
  <c r="W234" i="12" s="1"/>
  <c r="X231" i="4"/>
  <c r="X234" i="12" s="1"/>
  <c r="Y231" i="4"/>
  <c r="Y234" i="12" s="1"/>
  <c r="Z231" i="4"/>
  <c r="Z234" i="12" s="1"/>
  <c r="AA231" i="4"/>
  <c r="AA234" i="12" s="1"/>
  <c r="AB231" i="4"/>
  <c r="AB234" i="12" s="1"/>
  <c r="AC231" i="4"/>
  <c r="AC234" i="12" s="1"/>
  <c r="AD231" i="4"/>
  <c r="AD234" i="12" s="1"/>
  <c r="AE231" i="4"/>
  <c r="AE234" i="12" s="1"/>
  <c r="AF231" i="4"/>
  <c r="AF234" i="12" s="1"/>
  <c r="AG231" i="4"/>
  <c r="AG234" i="12" s="1"/>
  <c r="AH231" i="4"/>
  <c r="AH234" i="12" s="1"/>
  <c r="AI231" i="4"/>
  <c r="AI234" i="12" s="1"/>
  <c r="AJ231" i="4"/>
  <c r="AJ234" i="12" s="1"/>
  <c r="AK231" i="4"/>
  <c r="AK234" i="12" s="1"/>
  <c r="AL231" i="4"/>
  <c r="AL234" i="12" s="1"/>
  <c r="AM231" i="4"/>
  <c r="AM234" i="12" s="1"/>
  <c r="AN231" i="4"/>
  <c r="AN234" i="12" s="1"/>
  <c r="AO231" i="4"/>
  <c r="AO234" i="12" s="1"/>
  <c r="AP231" i="4"/>
  <c r="AP234" i="12" s="1"/>
  <c r="AQ231" i="4"/>
  <c r="AQ234" i="12" s="1"/>
  <c r="AR231" i="4"/>
  <c r="AR234" i="12" s="1"/>
  <c r="AS231" i="4"/>
  <c r="AS234" i="12" s="1"/>
  <c r="AT231" i="4"/>
  <c r="AT234" i="12" s="1"/>
  <c r="AU231" i="4"/>
  <c r="AU234" i="12" s="1"/>
  <c r="AV231" i="4"/>
  <c r="AV234" i="12" s="1"/>
  <c r="Q232" i="4"/>
  <c r="Q235" i="12" s="1"/>
  <c r="R232" i="4"/>
  <c r="R235" i="12" s="1"/>
  <c r="S232" i="4"/>
  <c r="S235" i="12" s="1"/>
  <c r="T232" i="4"/>
  <c r="T235" i="12" s="1"/>
  <c r="U232" i="4"/>
  <c r="U235" i="12" s="1"/>
  <c r="V232" i="4"/>
  <c r="V235" i="12" s="1"/>
  <c r="W232" i="4"/>
  <c r="W235" i="12" s="1"/>
  <c r="X232" i="4"/>
  <c r="X235" i="12" s="1"/>
  <c r="Y232" i="4"/>
  <c r="Y235" i="12" s="1"/>
  <c r="Z232" i="4"/>
  <c r="Z235" i="12" s="1"/>
  <c r="AA232" i="4"/>
  <c r="AA235" i="12" s="1"/>
  <c r="AB232" i="4"/>
  <c r="AB235" i="12" s="1"/>
  <c r="AC232" i="4"/>
  <c r="AC235" i="12" s="1"/>
  <c r="AD232" i="4"/>
  <c r="AD235" i="12" s="1"/>
  <c r="AE232" i="4"/>
  <c r="AE235" i="12" s="1"/>
  <c r="AF232" i="4"/>
  <c r="AF235" i="12" s="1"/>
  <c r="AG232" i="4"/>
  <c r="AG235" i="12" s="1"/>
  <c r="AH232" i="4"/>
  <c r="AH235" i="12" s="1"/>
  <c r="AI232" i="4"/>
  <c r="AI235" i="12" s="1"/>
  <c r="AJ232" i="4"/>
  <c r="AJ235" i="12" s="1"/>
  <c r="AK232" i="4"/>
  <c r="AK235" i="12" s="1"/>
  <c r="AL232" i="4"/>
  <c r="AL235" i="12" s="1"/>
  <c r="AM232" i="4"/>
  <c r="AM235" i="12" s="1"/>
  <c r="AN232" i="4"/>
  <c r="AN235" i="12" s="1"/>
  <c r="AO232" i="4"/>
  <c r="AO235" i="12" s="1"/>
  <c r="AP232" i="4"/>
  <c r="AP235" i="12" s="1"/>
  <c r="AQ232" i="4"/>
  <c r="AQ235" i="12" s="1"/>
  <c r="AR232" i="4"/>
  <c r="AR235" i="12" s="1"/>
  <c r="AS232" i="4"/>
  <c r="AS235" i="12" s="1"/>
  <c r="AT232" i="4"/>
  <c r="AT235" i="12" s="1"/>
  <c r="AU232" i="4"/>
  <c r="AU235" i="12" s="1"/>
  <c r="AV232" i="4"/>
  <c r="AV235" i="12" s="1"/>
  <c r="Q233" i="4"/>
  <c r="Q236" i="12" s="1"/>
  <c r="R233" i="4"/>
  <c r="R236" i="12" s="1"/>
  <c r="S233" i="4"/>
  <c r="S236" i="12" s="1"/>
  <c r="T233" i="4"/>
  <c r="T236" i="12" s="1"/>
  <c r="U233" i="4"/>
  <c r="U236" i="12" s="1"/>
  <c r="V233" i="4"/>
  <c r="V236" i="12" s="1"/>
  <c r="W233" i="4"/>
  <c r="W236" i="12" s="1"/>
  <c r="X233" i="4"/>
  <c r="X236" i="12" s="1"/>
  <c r="Y233" i="4"/>
  <c r="Y236" i="12" s="1"/>
  <c r="Z233" i="4"/>
  <c r="Z236" i="12" s="1"/>
  <c r="AA233" i="4"/>
  <c r="AA236" i="12" s="1"/>
  <c r="AB233" i="4"/>
  <c r="AB236" i="12" s="1"/>
  <c r="AC233" i="4"/>
  <c r="AC236" i="12" s="1"/>
  <c r="AD233" i="4"/>
  <c r="AD236" i="12" s="1"/>
  <c r="AE233" i="4"/>
  <c r="AE236" i="12" s="1"/>
  <c r="AF233" i="4"/>
  <c r="AF236" i="12" s="1"/>
  <c r="AG233" i="4"/>
  <c r="AG236" i="12" s="1"/>
  <c r="AH233" i="4"/>
  <c r="AH236" i="12" s="1"/>
  <c r="AI233" i="4"/>
  <c r="AI236" i="12" s="1"/>
  <c r="AJ233" i="4"/>
  <c r="AJ236" i="12" s="1"/>
  <c r="AK233" i="4"/>
  <c r="AK236" i="12" s="1"/>
  <c r="AL233" i="4"/>
  <c r="AL236" i="12" s="1"/>
  <c r="AM233" i="4"/>
  <c r="AM236" i="12" s="1"/>
  <c r="AN233" i="4"/>
  <c r="AN236" i="12" s="1"/>
  <c r="AO233" i="4"/>
  <c r="AO236" i="12" s="1"/>
  <c r="AP233" i="4"/>
  <c r="AP236" i="12" s="1"/>
  <c r="AQ233" i="4"/>
  <c r="AQ236" i="12" s="1"/>
  <c r="AR233" i="4"/>
  <c r="AR236" i="12" s="1"/>
  <c r="AS233" i="4"/>
  <c r="AS236" i="12" s="1"/>
  <c r="AT233" i="4"/>
  <c r="AT236" i="12" s="1"/>
  <c r="AU233" i="4"/>
  <c r="AU236" i="12" s="1"/>
  <c r="AV233" i="4"/>
  <c r="AV236" i="12" s="1"/>
  <c r="Q234" i="4"/>
  <c r="Q237" i="12" s="1"/>
  <c r="R234" i="4"/>
  <c r="R237" i="12" s="1"/>
  <c r="S234" i="4"/>
  <c r="S237" i="12" s="1"/>
  <c r="T234" i="4"/>
  <c r="T237" i="12" s="1"/>
  <c r="U234" i="4"/>
  <c r="U237" i="12" s="1"/>
  <c r="V234" i="4"/>
  <c r="V237" i="12" s="1"/>
  <c r="W234" i="4"/>
  <c r="W237" i="12" s="1"/>
  <c r="X234" i="4"/>
  <c r="X237" i="12" s="1"/>
  <c r="Y234" i="4"/>
  <c r="Y237" i="12" s="1"/>
  <c r="Z234" i="4"/>
  <c r="Z237" i="12" s="1"/>
  <c r="AA234" i="4"/>
  <c r="AA237" i="12" s="1"/>
  <c r="AB234" i="4"/>
  <c r="AB237" i="12" s="1"/>
  <c r="AC234" i="4"/>
  <c r="AC237" i="12" s="1"/>
  <c r="AD234" i="4"/>
  <c r="AD237" i="12" s="1"/>
  <c r="AE234" i="4"/>
  <c r="AE237" i="12" s="1"/>
  <c r="AF234" i="4"/>
  <c r="AF237" i="12" s="1"/>
  <c r="AG234" i="4"/>
  <c r="AG237" i="12" s="1"/>
  <c r="AH234" i="4"/>
  <c r="AH237" i="12" s="1"/>
  <c r="AI234" i="4"/>
  <c r="AI237" i="12" s="1"/>
  <c r="AJ234" i="4"/>
  <c r="AJ237" i="12" s="1"/>
  <c r="AK234" i="4"/>
  <c r="AK237" i="12" s="1"/>
  <c r="AL234" i="4"/>
  <c r="AL237" i="12" s="1"/>
  <c r="AM234" i="4"/>
  <c r="AM237" i="12" s="1"/>
  <c r="AN234" i="4"/>
  <c r="AN237" i="12" s="1"/>
  <c r="AO234" i="4"/>
  <c r="AO237" i="12" s="1"/>
  <c r="AP234" i="4"/>
  <c r="AP237" i="12" s="1"/>
  <c r="AQ234" i="4"/>
  <c r="AQ237" i="12" s="1"/>
  <c r="AR234" i="4"/>
  <c r="AR237" i="12" s="1"/>
  <c r="AS234" i="4"/>
  <c r="AS237" i="12" s="1"/>
  <c r="AT234" i="4"/>
  <c r="AT237" i="12" s="1"/>
  <c r="AU234" i="4"/>
  <c r="AU237" i="12" s="1"/>
  <c r="AV234" i="4"/>
  <c r="AV237" i="12" s="1"/>
  <c r="Q235" i="4"/>
  <c r="Q238" i="12" s="1"/>
  <c r="R235" i="4"/>
  <c r="R238" i="12" s="1"/>
  <c r="S235" i="4"/>
  <c r="S238" i="12" s="1"/>
  <c r="T235" i="4"/>
  <c r="T238" i="12" s="1"/>
  <c r="U235" i="4"/>
  <c r="U238" i="12" s="1"/>
  <c r="V235" i="4"/>
  <c r="V238" i="12" s="1"/>
  <c r="W235" i="4"/>
  <c r="W238" i="12" s="1"/>
  <c r="X235" i="4"/>
  <c r="X238" i="12" s="1"/>
  <c r="Y235" i="4"/>
  <c r="Y238" i="12" s="1"/>
  <c r="Z235" i="4"/>
  <c r="Z238" i="12" s="1"/>
  <c r="AA235" i="4"/>
  <c r="AA238" i="12" s="1"/>
  <c r="AB235" i="4"/>
  <c r="AB238" i="12" s="1"/>
  <c r="AC235" i="4"/>
  <c r="AC238" i="12" s="1"/>
  <c r="AD235" i="4"/>
  <c r="AD238" i="12" s="1"/>
  <c r="AE235" i="4"/>
  <c r="AE238" i="12" s="1"/>
  <c r="AF235" i="4"/>
  <c r="AF238" i="12" s="1"/>
  <c r="AG235" i="4"/>
  <c r="AG238" i="12" s="1"/>
  <c r="AH235" i="4"/>
  <c r="AH238" i="12" s="1"/>
  <c r="AI235" i="4"/>
  <c r="AI238" i="12" s="1"/>
  <c r="AJ235" i="4"/>
  <c r="AJ238" i="12" s="1"/>
  <c r="AK235" i="4"/>
  <c r="AK238" i="12" s="1"/>
  <c r="AL235" i="4"/>
  <c r="AL238" i="12" s="1"/>
  <c r="AM235" i="4"/>
  <c r="AM238" i="12" s="1"/>
  <c r="AN235" i="4"/>
  <c r="AN238" i="12" s="1"/>
  <c r="AO235" i="4"/>
  <c r="AO238" i="12" s="1"/>
  <c r="AP235" i="4"/>
  <c r="AP238" i="12" s="1"/>
  <c r="AQ235" i="4"/>
  <c r="AQ238" i="12" s="1"/>
  <c r="AR235" i="4"/>
  <c r="AR238" i="12" s="1"/>
  <c r="AS235" i="4"/>
  <c r="AS238" i="12" s="1"/>
  <c r="AT235" i="4"/>
  <c r="AT238" i="12" s="1"/>
  <c r="AU235" i="4"/>
  <c r="AU238" i="12" s="1"/>
  <c r="AV235" i="4"/>
  <c r="AV238" i="12" s="1"/>
  <c r="Q236" i="4"/>
  <c r="Q239" i="12" s="1"/>
  <c r="R236" i="4"/>
  <c r="R239" i="12" s="1"/>
  <c r="S236" i="4"/>
  <c r="S239" i="12" s="1"/>
  <c r="T236" i="4"/>
  <c r="T239" i="12" s="1"/>
  <c r="U236" i="4"/>
  <c r="U239" i="12" s="1"/>
  <c r="V236" i="4"/>
  <c r="V239" i="12" s="1"/>
  <c r="W236" i="4"/>
  <c r="W239" i="12" s="1"/>
  <c r="X236" i="4"/>
  <c r="X239" i="12" s="1"/>
  <c r="Y236" i="4"/>
  <c r="Y239" i="12" s="1"/>
  <c r="Z236" i="4"/>
  <c r="Z239" i="12" s="1"/>
  <c r="AA236" i="4"/>
  <c r="AA239" i="12" s="1"/>
  <c r="AB236" i="4"/>
  <c r="AB239" i="12" s="1"/>
  <c r="AC236" i="4"/>
  <c r="AC239" i="12" s="1"/>
  <c r="AD236" i="4"/>
  <c r="AD239" i="12" s="1"/>
  <c r="AE236" i="4"/>
  <c r="AE239" i="12" s="1"/>
  <c r="AF236" i="4"/>
  <c r="AF239" i="12" s="1"/>
  <c r="AG236" i="4"/>
  <c r="AG239" i="12" s="1"/>
  <c r="AH236" i="4"/>
  <c r="AH239" i="12" s="1"/>
  <c r="AI236" i="4"/>
  <c r="AI239" i="12" s="1"/>
  <c r="AJ236" i="4"/>
  <c r="AJ239" i="12" s="1"/>
  <c r="AK236" i="4"/>
  <c r="AK239" i="12" s="1"/>
  <c r="AL236" i="4"/>
  <c r="AL239" i="12" s="1"/>
  <c r="AM236" i="4"/>
  <c r="AM239" i="12" s="1"/>
  <c r="AN236" i="4"/>
  <c r="AN239" i="12" s="1"/>
  <c r="AO236" i="4"/>
  <c r="AO239" i="12" s="1"/>
  <c r="AP236" i="4"/>
  <c r="AP239" i="12" s="1"/>
  <c r="AQ236" i="4"/>
  <c r="AQ239" i="12" s="1"/>
  <c r="AR236" i="4"/>
  <c r="AR239" i="12" s="1"/>
  <c r="AS236" i="4"/>
  <c r="AS239" i="12" s="1"/>
  <c r="AT236" i="4"/>
  <c r="AT239" i="12" s="1"/>
  <c r="AU236" i="4"/>
  <c r="AU239" i="12" s="1"/>
  <c r="AV236" i="4"/>
  <c r="AV239" i="12" s="1"/>
  <c r="Q237" i="4"/>
  <c r="Q240" i="12" s="1"/>
  <c r="R237" i="4"/>
  <c r="R240" i="12" s="1"/>
  <c r="S237" i="4"/>
  <c r="S240" i="12" s="1"/>
  <c r="T237" i="4"/>
  <c r="T240" i="12" s="1"/>
  <c r="U237" i="4"/>
  <c r="U240" i="12" s="1"/>
  <c r="V237" i="4"/>
  <c r="V240" i="12" s="1"/>
  <c r="W237" i="4"/>
  <c r="W240" i="12" s="1"/>
  <c r="X237" i="4"/>
  <c r="X240" i="12" s="1"/>
  <c r="Y237" i="4"/>
  <c r="Y240" i="12" s="1"/>
  <c r="Z237" i="4"/>
  <c r="Z240" i="12" s="1"/>
  <c r="AA237" i="4"/>
  <c r="AA240" i="12" s="1"/>
  <c r="AB237" i="4"/>
  <c r="AB240" i="12" s="1"/>
  <c r="AC237" i="4"/>
  <c r="AC240" i="12" s="1"/>
  <c r="AD237" i="4"/>
  <c r="AD240" i="12" s="1"/>
  <c r="AE237" i="4"/>
  <c r="AE240" i="12" s="1"/>
  <c r="AF237" i="4"/>
  <c r="AF240" i="12" s="1"/>
  <c r="AG237" i="4"/>
  <c r="AG240" i="12" s="1"/>
  <c r="AH237" i="4"/>
  <c r="AH240" i="12" s="1"/>
  <c r="AI237" i="4"/>
  <c r="AI240" i="12" s="1"/>
  <c r="AJ237" i="4"/>
  <c r="AJ240" i="12" s="1"/>
  <c r="AK237" i="4"/>
  <c r="AK240" i="12" s="1"/>
  <c r="AL237" i="4"/>
  <c r="AL240" i="12" s="1"/>
  <c r="AM237" i="4"/>
  <c r="AM240" i="12" s="1"/>
  <c r="AN237" i="4"/>
  <c r="AN240" i="12" s="1"/>
  <c r="AO237" i="4"/>
  <c r="AO240" i="12" s="1"/>
  <c r="AP237" i="4"/>
  <c r="AP240" i="12" s="1"/>
  <c r="AQ237" i="4"/>
  <c r="AQ240" i="12" s="1"/>
  <c r="AR237" i="4"/>
  <c r="AR240" i="12" s="1"/>
  <c r="AS237" i="4"/>
  <c r="AS240" i="12" s="1"/>
  <c r="AT237" i="4"/>
  <c r="AT240" i="12" s="1"/>
  <c r="AU237" i="4"/>
  <c r="AU240" i="12" s="1"/>
  <c r="AV237" i="4"/>
  <c r="AV240" i="12" s="1"/>
  <c r="Q238" i="4"/>
  <c r="Q241" i="12" s="1"/>
  <c r="R238" i="4"/>
  <c r="R241" i="12" s="1"/>
  <c r="S238" i="4"/>
  <c r="S241" i="12" s="1"/>
  <c r="T238" i="4"/>
  <c r="T241" i="12" s="1"/>
  <c r="U238" i="4"/>
  <c r="U241" i="12" s="1"/>
  <c r="V238" i="4"/>
  <c r="V241" i="12" s="1"/>
  <c r="W238" i="4"/>
  <c r="W241" i="12" s="1"/>
  <c r="X238" i="4"/>
  <c r="X241" i="12" s="1"/>
  <c r="Y238" i="4"/>
  <c r="Y241" i="12" s="1"/>
  <c r="Z238" i="4"/>
  <c r="Z241" i="12" s="1"/>
  <c r="AA238" i="4"/>
  <c r="AA241" i="12" s="1"/>
  <c r="AB238" i="4"/>
  <c r="AB241" i="12" s="1"/>
  <c r="AC238" i="4"/>
  <c r="AC241" i="12" s="1"/>
  <c r="AD238" i="4"/>
  <c r="AD241" i="12" s="1"/>
  <c r="AE238" i="4"/>
  <c r="AE241" i="12" s="1"/>
  <c r="AF238" i="4"/>
  <c r="AF241" i="12" s="1"/>
  <c r="AG238" i="4"/>
  <c r="AG241" i="12" s="1"/>
  <c r="AH238" i="4"/>
  <c r="AH241" i="12" s="1"/>
  <c r="AI238" i="4"/>
  <c r="AI241" i="12" s="1"/>
  <c r="AJ238" i="4"/>
  <c r="AJ241" i="12" s="1"/>
  <c r="AK238" i="4"/>
  <c r="AK241" i="12" s="1"/>
  <c r="AL238" i="4"/>
  <c r="AL241" i="12" s="1"/>
  <c r="AM238" i="4"/>
  <c r="AM241" i="12" s="1"/>
  <c r="AN238" i="4"/>
  <c r="AN241" i="12" s="1"/>
  <c r="AO238" i="4"/>
  <c r="AO241" i="12" s="1"/>
  <c r="AP238" i="4"/>
  <c r="AP241" i="12" s="1"/>
  <c r="AQ238" i="4"/>
  <c r="AQ241" i="12" s="1"/>
  <c r="AR238" i="4"/>
  <c r="AR241" i="12" s="1"/>
  <c r="AS238" i="4"/>
  <c r="AS241" i="12" s="1"/>
  <c r="AT238" i="4"/>
  <c r="AT241" i="12" s="1"/>
  <c r="AU238" i="4"/>
  <c r="AU241" i="12" s="1"/>
  <c r="AV238" i="4"/>
  <c r="AV241" i="12" s="1"/>
  <c r="Q239" i="4"/>
  <c r="Q242" i="12" s="1"/>
  <c r="R239" i="4"/>
  <c r="R242" i="12" s="1"/>
  <c r="S239" i="4"/>
  <c r="S242" i="12" s="1"/>
  <c r="T239" i="4"/>
  <c r="T242" i="12" s="1"/>
  <c r="U239" i="4"/>
  <c r="U242" i="12" s="1"/>
  <c r="V239" i="4"/>
  <c r="V242" i="12" s="1"/>
  <c r="W239" i="4"/>
  <c r="W242" i="12" s="1"/>
  <c r="X239" i="4"/>
  <c r="X242" i="12" s="1"/>
  <c r="Y239" i="4"/>
  <c r="Y242" i="12" s="1"/>
  <c r="Z239" i="4"/>
  <c r="Z242" i="12" s="1"/>
  <c r="AA239" i="4"/>
  <c r="AA242" i="12" s="1"/>
  <c r="AB239" i="4"/>
  <c r="AB242" i="12" s="1"/>
  <c r="AC239" i="4"/>
  <c r="AC242" i="12" s="1"/>
  <c r="AD239" i="4"/>
  <c r="AD242" i="12" s="1"/>
  <c r="AE239" i="4"/>
  <c r="AE242" i="12" s="1"/>
  <c r="AF239" i="4"/>
  <c r="AF242" i="12" s="1"/>
  <c r="AG239" i="4"/>
  <c r="AG242" i="12" s="1"/>
  <c r="AH239" i="4"/>
  <c r="AH242" i="12" s="1"/>
  <c r="AI239" i="4"/>
  <c r="AI242" i="12" s="1"/>
  <c r="AJ239" i="4"/>
  <c r="AJ242" i="12" s="1"/>
  <c r="AK239" i="4"/>
  <c r="AK242" i="12" s="1"/>
  <c r="AL239" i="4"/>
  <c r="AL242" i="12" s="1"/>
  <c r="AM239" i="4"/>
  <c r="AM242" i="12" s="1"/>
  <c r="AN239" i="4"/>
  <c r="AN242" i="12" s="1"/>
  <c r="AO239" i="4"/>
  <c r="AO242" i="12" s="1"/>
  <c r="AP239" i="4"/>
  <c r="AP242" i="12" s="1"/>
  <c r="AQ239" i="4"/>
  <c r="AQ242" i="12" s="1"/>
  <c r="AR239" i="4"/>
  <c r="AR242" i="12" s="1"/>
  <c r="AS239" i="4"/>
  <c r="AS242" i="12" s="1"/>
  <c r="AT239" i="4"/>
  <c r="AT242" i="12" s="1"/>
  <c r="AU239" i="4"/>
  <c r="AU242" i="12" s="1"/>
  <c r="AV239" i="4"/>
  <c r="AV242" i="12" s="1"/>
  <c r="Q240" i="4"/>
  <c r="Q243" i="12" s="1"/>
  <c r="R240" i="4"/>
  <c r="R243" i="12" s="1"/>
  <c r="S240" i="4"/>
  <c r="S243" i="12" s="1"/>
  <c r="T240" i="4"/>
  <c r="T243" i="12" s="1"/>
  <c r="U240" i="4"/>
  <c r="U243" i="12" s="1"/>
  <c r="V240" i="4"/>
  <c r="V243" i="12" s="1"/>
  <c r="W240" i="4"/>
  <c r="W243" i="12" s="1"/>
  <c r="X240" i="4"/>
  <c r="X243" i="12" s="1"/>
  <c r="Y240" i="4"/>
  <c r="Y243" i="12" s="1"/>
  <c r="Z240" i="4"/>
  <c r="Z243" i="12" s="1"/>
  <c r="AA240" i="4"/>
  <c r="AA243" i="12" s="1"/>
  <c r="AB240" i="4"/>
  <c r="AB243" i="12" s="1"/>
  <c r="AC240" i="4"/>
  <c r="AC243" i="12" s="1"/>
  <c r="AD240" i="4"/>
  <c r="AD243" i="12" s="1"/>
  <c r="AE240" i="4"/>
  <c r="AE243" i="12" s="1"/>
  <c r="AF240" i="4"/>
  <c r="AF243" i="12" s="1"/>
  <c r="AG240" i="4"/>
  <c r="AG243" i="12" s="1"/>
  <c r="AH240" i="4"/>
  <c r="AH243" i="12" s="1"/>
  <c r="AI240" i="4"/>
  <c r="AI243" i="12" s="1"/>
  <c r="AJ240" i="4"/>
  <c r="AJ243" i="12" s="1"/>
  <c r="AK240" i="4"/>
  <c r="AK243" i="12" s="1"/>
  <c r="AL240" i="4"/>
  <c r="AL243" i="12" s="1"/>
  <c r="AM240" i="4"/>
  <c r="AM243" i="12" s="1"/>
  <c r="AN240" i="4"/>
  <c r="AN243" i="12" s="1"/>
  <c r="AO240" i="4"/>
  <c r="AO243" i="12" s="1"/>
  <c r="AP240" i="4"/>
  <c r="AP243" i="12" s="1"/>
  <c r="AQ240" i="4"/>
  <c r="AQ243" i="12" s="1"/>
  <c r="AR240" i="4"/>
  <c r="AR243" i="12" s="1"/>
  <c r="AS240" i="4"/>
  <c r="AS243" i="12" s="1"/>
  <c r="AT240" i="4"/>
  <c r="AT243" i="12" s="1"/>
  <c r="AU240" i="4"/>
  <c r="AU243" i="12" s="1"/>
  <c r="AV240" i="4"/>
  <c r="AV243" i="12" s="1"/>
  <c r="Q241" i="4"/>
  <c r="Q244" i="12" s="1"/>
  <c r="R241" i="4"/>
  <c r="R244" i="12" s="1"/>
  <c r="S241" i="4"/>
  <c r="S244" i="12" s="1"/>
  <c r="T241" i="4"/>
  <c r="T244" i="12" s="1"/>
  <c r="U241" i="4"/>
  <c r="U244" i="12" s="1"/>
  <c r="V241" i="4"/>
  <c r="V244" i="12" s="1"/>
  <c r="W241" i="4"/>
  <c r="W244" i="12" s="1"/>
  <c r="X241" i="4"/>
  <c r="X244" i="12" s="1"/>
  <c r="Y241" i="4"/>
  <c r="Y244" i="12" s="1"/>
  <c r="Z241" i="4"/>
  <c r="Z244" i="12" s="1"/>
  <c r="AA241" i="4"/>
  <c r="AA244" i="12" s="1"/>
  <c r="AB241" i="4"/>
  <c r="AB244" i="12" s="1"/>
  <c r="AC241" i="4"/>
  <c r="AC244" i="12" s="1"/>
  <c r="AD241" i="4"/>
  <c r="AD244" i="12" s="1"/>
  <c r="AE241" i="4"/>
  <c r="AE244" i="12" s="1"/>
  <c r="AF241" i="4"/>
  <c r="AF244" i="12" s="1"/>
  <c r="AG241" i="4"/>
  <c r="AG244" i="12" s="1"/>
  <c r="AH241" i="4"/>
  <c r="AH244" i="12" s="1"/>
  <c r="AI241" i="4"/>
  <c r="AI244" i="12" s="1"/>
  <c r="AJ241" i="4"/>
  <c r="AJ244" i="12" s="1"/>
  <c r="AK241" i="4"/>
  <c r="AK244" i="12" s="1"/>
  <c r="AL241" i="4"/>
  <c r="AL244" i="12" s="1"/>
  <c r="AM241" i="4"/>
  <c r="AM244" i="12" s="1"/>
  <c r="AN241" i="4"/>
  <c r="AN244" i="12" s="1"/>
  <c r="AO241" i="4"/>
  <c r="AO244" i="12" s="1"/>
  <c r="AP241" i="4"/>
  <c r="AP244" i="12" s="1"/>
  <c r="AQ241" i="4"/>
  <c r="AQ244" i="12" s="1"/>
  <c r="AR241" i="4"/>
  <c r="AR244" i="12" s="1"/>
  <c r="AS241" i="4"/>
  <c r="AS244" i="12" s="1"/>
  <c r="AT241" i="4"/>
  <c r="AT244" i="12" s="1"/>
  <c r="AU241" i="4"/>
  <c r="AU244" i="12" s="1"/>
  <c r="AV241" i="4"/>
  <c r="AV244" i="12" s="1"/>
  <c r="Q210" i="4"/>
  <c r="Q213" i="12" s="1"/>
  <c r="R210" i="4"/>
  <c r="R213" i="12" s="1"/>
  <c r="S210" i="4"/>
  <c r="S213" i="12" s="1"/>
  <c r="T210" i="4"/>
  <c r="T213" i="12" s="1"/>
  <c r="U210" i="4"/>
  <c r="U213" i="12" s="1"/>
  <c r="V210" i="4"/>
  <c r="V213" i="12" s="1"/>
  <c r="W210" i="4"/>
  <c r="W213" i="12" s="1"/>
  <c r="X210" i="4"/>
  <c r="X213" i="12" s="1"/>
  <c r="Y210" i="4"/>
  <c r="Y213" i="12" s="1"/>
  <c r="Z210" i="4"/>
  <c r="Z213" i="12" s="1"/>
  <c r="AA210" i="4"/>
  <c r="AA213" i="12" s="1"/>
  <c r="AB210" i="4"/>
  <c r="AB213" i="12" s="1"/>
  <c r="AC210" i="4"/>
  <c r="AC213" i="12" s="1"/>
  <c r="AD210" i="4"/>
  <c r="AD213" i="12" s="1"/>
  <c r="AE210" i="4"/>
  <c r="AE213" i="12" s="1"/>
  <c r="AF210" i="4"/>
  <c r="AF213" i="12" s="1"/>
  <c r="AG210" i="4"/>
  <c r="AG213" i="12" s="1"/>
  <c r="AH210" i="4"/>
  <c r="AH213" i="12" s="1"/>
  <c r="AI210" i="4"/>
  <c r="AI213" i="12" s="1"/>
  <c r="AJ210" i="4"/>
  <c r="AJ213" i="12" s="1"/>
  <c r="AK210" i="4"/>
  <c r="AK213" i="12" s="1"/>
  <c r="AL210" i="4"/>
  <c r="AL213" i="12" s="1"/>
  <c r="AM210" i="4"/>
  <c r="AM213" i="12" s="1"/>
  <c r="AN210" i="4"/>
  <c r="AN213" i="12" s="1"/>
  <c r="AO210" i="4"/>
  <c r="AO213" i="12" s="1"/>
  <c r="AP210" i="4"/>
  <c r="AP213" i="12" s="1"/>
  <c r="AQ210" i="4"/>
  <c r="AQ213" i="12" s="1"/>
  <c r="AR210" i="4"/>
  <c r="AR213" i="12" s="1"/>
  <c r="AS210" i="4"/>
  <c r="AS213" i="12" s="1"/>
  <c r="AT210" i="4"/>
  <c r="AT213" i="12" s="1"/>
  <c r="AU210" i="4"/>
  <c r="AU213" i="12" s="1"/>
  <c r="AV210" i="4"/>
  <c r="AV213" i="12" s="1"/>
  <c r="Q211" i="4"/>
  <c r="Q214" i="12" s="1"/>
  <c r="R211" i="4"/>
  <c r="R214" i="12" s="1"/>
  <c r="S211" i="4"/>
  <c r="S214" i="12" s="1"/>
  <c r="T211" i="4"/>
  <c r="T214" i="12" s="1"/>
  <c r="U211" i="4"/>
  <c r="U214" i="12" s="1"/>
  <c r="V211" i="4"/>
  <c r="V214" i="12" s="1"/>
  <c r="W211" i="4"/>
  <c r="W214" i="12" s="1"/>
  <c r="X211" i="4"/>
  <c r="X214" i="12" s="1"/>
  <c r="Y211" i="4"/>
  <c r="Y214" i="12" s="1"/>
  <c r="Z211" i="4"/>
  <c r="Z214" i="12" s="1"/>
  <c r="AA211" i="4"/>
  <c r="AA214" i="12" s="1"/>
  <c r="AB211" i="4"/>
  <c r="AB214" i="12" s="1"/>
  <c r="AC211" i="4"/>
  <c r="AC214" i="12" s="1"/>
  <c r="AD211" i="4"/>
  <c r="AD214" i="12" s="1"/>
  <c r="AE211" i="4"/>
  <c r="AE214" i="12" s="1"/>
  <c r="AF211" i="4"/>
  <c r="AF214" i="12" s="1"/>
  <c r="AG211" i="4"/>
  <c r="AG214" i="12" s="1"/>
  <c r="AH211" i="4"/>
  <c r="AH214" i="12" s="1"/>
  <c r="AI211" i="4"/>
  <c r="AI214" i="12" s="1"/>
  <c r="AJ211" i="4"/>
  <c r="AJ214" i="12" s="1"/>
  <c r="AK211" i="4"/>
  <c r="AK214" i="12" s="1"/>
  <c r="AL211" i="4"/>
  <c r="AL214" i="12" s="1"/>
  <c r="AM211" i="4"/>
  <c r="AM214" i="12" s="1"/>
  <c r="AN211" i="4"/>
  <c r="AN214" i="12" s="1"/>
  <c r="AO211" i="4"/>
  <c r="AO214" i="12" s="1"/>
  <c r="AP211" i="4"/>
  <c r="AP214" i="12" s="1"/>
  <c r="AQ211" i="4"/>
  <c r="AQ214" i="12" s="1"/>
  <c r="AR211" i="4"/>
  <c r="AR214" i="12" s="1"/>
  <c r="AS211" i="4"/>
  <c r="AS214" i="12" s="1"/>
  <c r="AT211" i="4"/>
  <c r="AT214" i="12" s="1"/>
  <c r="AU211" i="4"/>
  <c r="AU214" i="12" s="1"/>
  <c r="AV211" i="4"/>
  <c r="AV214" i="12" s="1"/>
  <c r="Q212" i="4"/>
  <c r="Q215" i="12" s="1"/>
  <c r="R212" i="4"/>
  <c r="R215" i="12" s="1"/>
  <c r="S212" i="4"/>
  <c r="S215" i="12" s="1"/>
  <c r="T212" i="4"/>
  <c r="T215" i="12" s="1"/>
  <c r="U212" i="4"/>
  <c r="U215" i="12" s="1"/>
  <c r="V212" i="4"/>
  <c r="V215" i="12" s="1"/>
  <c r="W212" i="4"/>
  <c r="W215" i="12" s="1"/>
  <c r="X212" i="4"/>
  <c r="X215" i="12" s="1"/>
  <c r="Y212" i="4"/>
  <c r="Y215" i="12" s="1"/>
  <c r="Z212" i="4"/>
  <c r="Z215" i="12" s="1"/>
  <c r="AA212" i="4"/>
  <c r="AA215" i="12" s="1"/>
  <c r="AB212" i="4"/>
  <c r="AB215" i="12" s="1"/>
  <c r="AC212" i="4"/>
  <c r="AC215" i="12" s="1"/>
  <c r="AD212" i="4"/>
  <c r="AD215" i="12" s="1"/>
  <c r="AE212" i="4"/>
  <c r="AE215" i="12" s="1"/>
  <c r="AF212" i="4"/>
  <c r="AF215" i="12" s="1"/>
  <c r="AG212" i="4"/>
  <c r="AG215" i="12" s="1"/>
  <c r="AH212" i="4"/>
  <c r="AH215" i="12" s="1"/>
  <c r="AI212" i="4"/>
  <c r="AI215" i="12" s="1"/>
  <c r="AJ212" i="4"/>
  <c r="AJ215" i="12" s="1"/>
  <c r="AK212" i="4"/>
  <c r="AK215" i="12" s="1"/>
  <c r="AL212" i="4"/>
  <c r="AL215" i="12" s="1"/>
  <c r="AM212" i="4"/>
  <c r="AM215" i="12" s="1"/>
  <c r="AN212" i="4"/>
  <c r="AN215" i="12" s="1"/>
  <c r="AO212" i="4"/>
  <c r="AO215" i="12" s="1"/>
  <c r="AP212" i="4"/>
  <c r="AP215" i="12" s="1"/>
  <c r="AQ212" i="4"/>
  <c r="AQ215" i="12" s="1"/>
  <c r="AR212" i="4"/>
  <c r="AR215" i="12" s="1"/>
  <c r="AS212" i="4"/>
  <c r="AS215" i="12" s="1"/>
  <c r="AT212" i="4"/>
  <c r="AT215" i="12" s="1"/>
  <c r="AU212" i="4"/>
  <c r="AU215" i="12" s="1"/>
  <c r="AV212" i="4"/>
  <c r="AV215" i="12" s="1"/>
  <c r="Q213" i="4"/>
  <c r="Q216" i="12" s="1"/>
  <c r="R213" i="4"/>
  <c r="R216" i="12" s="1"/>
  <c r="S213" i="4"/>
  <c r="S216" i="12" s="1"/>
  <c r="T213" i="4"/>
  <c r="T216" i="12" s="1"/>
  <c r="U213" i="4"/>
  <c r="U216" i="12" s="1"/>
  <c r="V213" i="4"/>
  <c r="V216" i="12" s="1"/>
  <c r="W213" i="4"/>
  <c r="W216" i="12" s="1"/>
  <c r="X213" i="4"/>
  <c r="X216" i="12" s="1"/>
  <c r="Y213" i="4"/>
  <c r="Y216" i="12" s="1"/>
  <c r="Z213" i="4"/>
  <c r="Z216" i="12" s="1"/>
  <c r="AA213" i="4"/>
  <c r="AA216" i="12" s="1"/>
  <c r="AB213" i="4"/>
  <c r="AB216" i="12" s="1"/>
  <c r="AC213" i="4"/>
  <c r="AC216" i="12" s="1"/>
  <c r="AD213" i="4"/>
  <c r="AD216" i="12" s="1"/>
  <c r="AE213" i="4"/>
  <c r="AE216" i="12" s="1"/>
  <c r="AF213" i="4"/>
  <c r="AF216" i="12" s="1"/>
  <c r="AG213" i="4"/>
  <c r="AG216" i="12" s="1"/>
  <c r="AH213" i="4"/>
  <c r="AH216" i="12" s="1"/>
  <c r="AI213" i="4"/>
  <c r="AI216" i="12" s="1"/>
  <c r="AJ213" i="4"/>
  <c r="AJ216" i="12" s="1"/>
  <c r="AK213" i="4"/>
  <c r="AK216" i="12" s="1"/>
  <c r="AL213" i="4"/>
  <c r="AL216" i="12" s="1"/>
  <c r="AM213" i="4"/>
  <c r="AM216" i="12" s="1"/>
  <c r="AN213" i="4"/>
  <c r="AN216" i="12" s="1"/>
  <c r="AO213" i="4"/>
  <c r="AO216" i="12" s="1"/>
  <c r="AP213" i="4"/>
  <c r="AP216" i="12" s="1"/>
  <c r="AQ213" i="4"/>
  <c r="AQ216" i="12" s="1"/>
  <c r="AR213" i="4"/>
  <c r="AR216" i="12" s="1"/>
  <c r="AS213" i="4"/>
  <c r="AS216" i="12" s="1"/>
  <c r="AT213" i="4"/>
  <c r="AT216" i="12" s="1"/>
  <c r="AU213" i="4"/>
  <c r="AU216" i="12" s="1"/>
  <c r="AV213" i="4"/>
  <c r="AV216" i="12" s="1"/>
  <c r="Q214" i="4"/>
  <c r="Q217" i="12" s="1"/>
  <c r="R214" i="4"/>
  <c r="R217" i="12" s="1"/>
  <c r="S214" i="4"/>
  <c r="S217" i="12" s="1"/>
  <c r="T214" i="4"/>
  <c r="T217" i="12" s="1"/>
  <c r="U214" i="4"/>
  <c r="U217" i="12" s="1"/>
  <c r="V214" i="4"/>
  <c r="V217" i="12" s="1"/>
  <c r="W214" i="4"/>
  <c r="W217" i="12" s="1"/>
  <c r="X214" i="4"/>
  <c r="X217" i="12" s="1"/>
  <c r="Y214" i="4"/>
  <c r="Y217" i="12" s="1"/>
  <c r="Z214" i="4"/>
  <c r="Z217" i="12" s="1"/>
  <c r="AA214" i="4"/>
  <c r="AA217" i="12" s="1"/>
  <c r="AB214" i="4"/>
  <c r="AB217" i="12" s="1"/>
  <c r="AC214" i="4"/>
  <c r="AC217" i="12" s="1"/>
  <c r="AD214" i="4"/>
  <c r="AD217" i="12" s="1"/>
  <c r="AE214" i="4"/>
  <c r="AE217" i="12" s="1"/>
  <c r="AF214" i="4"/>
  <c r="AF217" i="12" s="1"/>
  <c r="AG214" i="4"/>
  <c r="AG217" i="12" s="1"/>
  <c r="AH214" i="4"/>
  <c r="AH217" i="12" s="1"/>
  <c r="AI214" i="4"/>
  <c r="AI217" i="12" s="1"/>
  <c r="AJ214" i="4"/>
  <c r="AJ217" i="12" s="1"/>
  <c r="AK214" i="4"/>
  <c r="AK217" i="12" s="1"/>
  <c r="AL214" i="4"/>
  <c r="AL217" i="12" s="1"/>
  <c r="AM214" i="4"/>
  <c r="AM217" i="12" s="1"/>
  <c r="AN214" i="4"/>
  <c r="AN217" i="12" s="1"/>
  <c r="AO214" i="4"/>
  <c r="AO217" i="12" s="1"/>
  <c r="AP214" i="4"/>
  <c r="AP217" i="12" s="1"/>
  <c r="AQ214" i="4"/>
  <c r="AQ217" i="12" s="1"/>
  <c r="AR214" i="4"/>
  <c r="AR217" i="12" s="1"/>
  <c r="AS214" i="4"/>
  <c r="AS217" i="12" s="1"/>
  <c r="AT214" i="4"/>
  <c r="AT217" i="12" s="1"/>
  <c r="AU214" i="4"/>
  <c r="AU217" i="12" s="1"/>
  <c r="AV214" i="4"/>
  <c r="AV217" i="12" s="1"/>
  <c r="Q215" i="4"/>
  <c r="Q218" i="12" s="1"/>
  <c r="R215" i="4"/>
  <c r="R218" i="12" s="1"/>
  <c r="S215" i="4"/>
  <c r="S218" i="12" s="1"/>
  <c r="T215" i="4"/>
  <c r="T218" i="12" s="1"/>
  <c r="U215" i="4"/>
  <c r="U218" i="12" s="1"/>
  <c r="V215" i="4"/>
  <c r="V218" i="12" s="1"/>
  <c r="W215" i="4"/>
  <c r="W218" i="12" s="1"/>
  <c r="X215" i="4"/>
  <c r="X218" i="12" s="1"/>
  <c r="Y215" i="4"/>
  <c r="Y218" i="12" s="1"/>
  <c r="Z215" i="4"/>
  <c r="Z218" i="12" s="1"/>
  <c r="AA215" i="4"/>
  <c r="AA218" i="12" s="1"/>
  <c r="AB215" i="4"/>
  <c r="AB218" i="12" s="1"/>
  <c r="AC215" i="4"/>
  <c r="AC218" i="12" s="1"/>
  <c r="AD215" i="4"/>
  <c r="AD218" i="12" s="1"/>
  <c r="AE215" i="4"/>
  <c r="AE218" i="12" s="1"/>
  <c r="AF215" i="4"/>
  <c r="AF218" i="12" s="1"/>
  <c r="AG215" i="4"/>
  <c r="AG218" i="12" s="1"/>
  <c r="AH215" i="4"/>
  <c r="AH218" i="12" s="1"/>
  <c r="AI215" i="4"/>
  <c r="AI218" i="12" s="1"/>
  <c r="AJ215" i="4"/>
  <c r="AJ218" i="12" s="1"/>
  <c r="AK215" i="4"/>
  <c r="AK218" i="12" s="1"/>
  <c r="AL215" i="4"/>
  <c r="AL218" i="12" s="1"/>
  <c r="AM215" i="4"/>
  <c r="AM218" i="12" s="1"/>
  <c r="AN215" i="4"/>
  <c r="AN218" i="12" s="1"/>
  <c r="AO215" i="4"/>
  <c r="AO218" i="12" s="1"/>
  <c r="AP215" i="4"/>
  <c r="AP218" i="12" s="1"/>
  <c r="AQ215" i="4"/>
  <c r="AQ218" i="12" s="1"/>
  <c r="AR215" i="4"/>
  <c r="AR218" i="12" s="1"/>
  <c r="AS215" i="4"/>
  <c r="AS218" i="12" s="1"/>
  <c r="AT215" i="4"/>
  <c r="AT218" i="12" s="1"/>
  <c r="AU215" i="4"/>
  <c r="AU218" i="12" s="1"/>
  <c r="AV215" i="4"/>
  <c r="AV218" i="12" s="1"/>
  <c r="Q216" i="4"/>
  <c r="Q219" i="12" s="1"/>
  <c r="R216" i="4"/>
  <c r="R219" i="12" s="1"/>
  <c r="S216" i="4"/>
  <c r="S219" i="12" s="1"/>
  <c r="T216" i="4"/>
  <c r="T219" i="12" s="1"/>
  <c r="U216" i="4"/>
  <c r="U219" i="12" s="1"/>
  <c r="V216" i="4"/>
  <c r="V219" i="12" s="1"/>
  <c r="W216" i="4"/>
  <c r="W219" i="12" s="1"/>
  <c r="X216" i="4"/>
  <c r="X219" i="12" s="1"/>
  <c r="Y216" i="4"/>
  <c r="Y219" i="12" s="1"/>
  <c r="Z216" i="4"/>
  <c r="Z219" i="12" s="1"/>
  <c r="AA216" i="4"/>
  <c r="AA219" i="12" s="1"/>
  <c r="AB216" i="4"/>
  <c r="AB219" i="12" s="1"/>
  <c r="AC216" i="4"/>
  <c r="AC219" i="12" s="1"/>
  <c r="AD216" i="4"/>
  <c r="AD219" i="12" s="1"/>
  <c r="AE216" i="4"/>
  <c r="AE219" i="12" s="1"/>
  <c r="AF216" i="4"/>
  <c r="AF219" i="12" s="1"/>
  <c r="AG216" i="4"/>
  <c r="AG219" i="12" s="1"/>
  <c r="AH216" i="4"/>
  <c r="AH219" i="12" s="1"/>
  <c r="AI216" i="4"/>
  <c r="AI219" i="12" s="1"/>
  <c r="AJ216" i="4"/>
  <c r="AJ219" i="12" s="1"/>
  <c r="AK216" i="4"/>
  <c r="AK219" i="12" s="1"/>
  <c r="AL216" i="4"/>
  <c r="AL219" i="12" s="1"/>
  <c r="AM216" i="4"/>
  <c r="AM219" i="12" s="1"/>
  <c r="AN216" i="4"/>
  <c r="AN219" i="12" s="1"/>
  <c r="AO216" i="4"/>
  <c r="AO219" i="12" s="1"/>
  <c r="AP216" i="4"/>
  <c r="AP219" i="12" s="1"/>
  <c r="AQ216" i="4"/>
  <c r="AQ219" i="12" s="1"/>
  <c r="AR216" i="4"/>
  <c r="AR219" i="12" s="1"/>
  <c r="AS216" i="4"/>
  <c r="AS219" i="12" s="1"/>
  <c r="AT216" i="4"/>
  <c r="AT219" i="12" s="1"/>
  <c r="AU216" i="4"/>
  <c r="AU219" i="12" s="1"/>
  <c r="AV216" i="4"/>
  <c r="AV219" i="12" s="1"/>
  <c r="Q217" i="4"/>
  <c r="Q220" i="12" s="1"/>
  <c r="R217" i="4"/>
  <c r="R220" i="12" s="1"/>
  <c r="S217" i="4"/>
  <c r="S220" i="12" s="1"/>
  <c r="T217" i="4"/>
  <c r="T220" i="12" s="1"/>
  <c r="U217" i="4"/>
  <c r="U220" i="12" s="1"/>
  <c r="V217" i="4"/>
  <c r="V220" i="12" s="1"/>
  <c r="W217" i="4"/>
  <c r="W220" i="12" s="1"/>
  <c r="X217" i="4"/>
  <c r="X220" i="12" s="1"/>
  <c r="Y217" i="4"/>
  <c r="Y220" i="12" s="1"/>
  <c r="Z217" i="4"/>
  <c r="Z220" i="12" s="1"/>
  <c r="AA217" i="4"/>
  <c r="AA220" i="12" s="1"/>
  <c r="AB217" i="4"/>
  <c r="AB220" i="12" s="1"/>
  <c r="AC217" i="4"/>
  <c r="AC220" i="12" s="1"/>
  <c r="AD217" i="4"/>
  <c r="AD220" i="12" s="1"/>
  <c r="AE217" i="4"/>
  <c r="AE220" i="12" s="1"/>
  <c r="AF217" i="4"/>
  <c r="AF220" i="12" s="1"/>
  <c r="AG217" i="4"/>
  <c r="AG220" i="12" s="1"/>
  <c r="AH217" i="4"/>
  <c r="AH220" i="12" s="1"/>
  <c r="AI217" i="4"/>
  <c r="AI220" i="12" s="1"/>
  <c r="AJ217" i="4"/>
  <c r="AJ220" i="12" s="1"/>
  <c r="AK217" i="4"/>
  <c r="AK220" i="12" s="1"/>
  <c r="AL217" i="4"/>
  <c r="AL220" i="12" s="1"/>
  <c r="AM217" i="4"/>
  <c r="AM220" i="12" s="1"/>
  <c r="AN217" i="4"/>
  <c r="AN220" i="12" s="1"/>
  <c r="AO217" i="4"/>
  <c r="AO220" i="12" s="1"/>
  <c r="AP217" i="4"/>
  <c r="AP220" i="12" s="1"/>
  <c r="AQ217" i="4"/>
  <c r="AQ220" i="12" s="1"/>
  <c r="AR217" i="4"/>
  <c r="AR220" i="12" s="1"/>
  <c r="AS217" i="4"/>
  <c r="AS220" i="12" s="1"/>
  <c r="AT217" i="4"/>
  <c r="AT220" i="12" s="1"/>
  <c r="AU217" i="4"/>
  <c r="AU220" i="12" s="1"/>
  <c r="AV217" i="4"/>
  <c r="AV220" i="12" s="1"/>
  <c r="Q218" i="4"/>
  <c r="Q221" i="12" s="1"/>
  <c r="R218" i="4"/>
  <c r="R221" i="12" s="1"/>
  <c r="S218" i="4"/>
  <c r="S221" i="12" s="1"/>
  <c r="T218" i="4"/>
  <c r="T221" i="12" s="1"/>
  <c r="U218" i="4"/>
  <c r="U221" i="12" s="1"/>
  <c r="V218" i="4"/>
  <c r="V221" i="12" s="1"/>
  <c r="W218" i="4"/>
  <c r="W221" i="12" s="1"/>
  <c r="X218" i="4"/>
  <c r="X221" i="12" s="1"/>
  <c r="Y218" i="4"/>
  <c r="Y221" i="12" s="1"/>
  <c r="Z218" i="4"/>
  <c r="Z221" i="12" s="1"/>
  <c r="AA218" i="4"/>
  <c r="AA221" i="12" s="1"/>
  <c r="AB218" i="4"/>
  <c r="AB221" i="12" s="1"/>
  <c r="AC218" i="4"/>
  <c r="AC221" i="12" s="1"/>
  <c r="AD218" i="4"/>
  <c r="AD221" i="12" s="1"/>
  <c r="AE218" i="4"/>
  <c r="AE221" i="12" s="1"/>
  <c r="AF218" i="4"/>
  <c r="AF221" i="12" s="1"/>
  <c r="AG218" i="4"/>
  <c r="AG221" i="12" s="1"/>
  <c r="AH218" i="4"/>
  <c r="AH221" i="12" s="1"/>
  <c r="AI218" i="4"/>
  <c r="AI221" i="12" s="1"/>
  <c r="AJ218" i="4"/>
  <c r="AJ221" i="12" s="1"/>
  <c r="AK218" i="4"/>
  <c r="AK221" i="12" s="1"/>
  <c r="AL218" i="4"/>
  <c r="AL221" i="12" s="1"/>
  <c r="AM218" i="4"/>
  <c r="AM221" i="12" s="1"/>
  <c r="AN218" i="4"/>
  <c r="AN221" i="12" s="1"/>
  <c r="AO218" i="4"/>
  <c r="AO221" i="12" s="1"/>
  <c r="AP218" i="4"/>
  <c r="AP221" i="12" s="1"/>
  <c r="AQ218" i="4"/>
  <c r="AQ221" i="12" s="1"/>
  <c r="AR218" i="4"/>
  <c r="AR221" i="12" s="1"/>
  <c r="AS218" i="4"/>
  <c r="AS221" i="12" s="1"/>
  <c r="AT218" i="4"/>
  <c r="AT221" i="12" s="1"/>
  <c r="AU218" i="4"/>
  <c r="AU221" i="12" s="1"/>
  <c r="AV218" i="4"/>
  <c r="AV221" i="12" s="1"/>
  <c r="Q219" i="4"/>
  <c r="Q222" i="12" s="1"/>
  <c r="R219" i="4"/>
  <c r="R222" i="12" s="1"/>
  <c r="S219" i="4"/>
  <c r="S222" i="12" s="1"/>
  <c r="T219" i="4"/>
  <c r="T222" i="12" s="1"/>
  <c r="U219" i="4"/>
  <c r="U222" i="12" s="1"/>
  <c r="V219" i="4"/>
  <c r="V222" i="12" s="1"/>
  <c r="W219" i="4"/>
  <c r="W222" i="12" s="1"/>
  <c r="X219" i="4"/>
  <c r="X222" i="12" s="1"/>
  <c r="Y219" i="4"/>
  <c r="Y222" i="12" s="1"/>
  <c r="Z219" i="4"/>
  <c r="Z222" i="12" s="1"/>
  <c r="AA219" i="4"/>
  <c r="AA222" i="12" s="1"/>
  <c r="AB219" i="4"/>
  <c r="AB222" i="12" s="1"/>
  <c r="AC219" i="4"/>
  <c r="AC222" i="12" s="1"/>
  <c r="AD219" i="4"/>
  <c r="AD222" i="12" s="1"/>
  <c r="AE219" i="4"/>
  <c r="AE222" i="12" s="1"/>
  <c r="AF219" i="4"/>
  <c r="AF222" i="12" s="1"/>
  <c r="AG219" i="4"/>
  <c r="AG222" i="12" s="1"/>
  <c r="AH219" i="4"/>
  <c r="AH222" i="12" s="1"/>
  <c r="AI219" i="4"/>
  <c r="AI222" i="12" s="1"/>
  <c r="AJ219" i="4"/>
  <c r="AJ222" i="12" s="1"/>
  <c r="AK219" i="4"/>
  <c r="AK222" i="12" s="1"/>
  <c r="AL219" i="4"/>
  <c r="AL222" i="12" s="1"/>
  <c r="AM219" i="4"/>
  <c r="AM222" i="12" s="1"/>
  <c r="AN219" i="4"/>
  <c r="AN222" i="12" s="1"/>
  <c r="AO219" i="4"/>
  <c r="AO222" i="12" s="1"/>
  <c r="AP219" i="4"/>
  <c r="AP222" i="12" s="1"/>
  <c r="AQ219" i="4"/>
  <c r="AQ222" i="12" s="1"/>
  <c r="AR219" i="4"/>
  <c r="AR222" i="12" s="1"/>
  <c r="AS219" i="4"/>
  <c r="AS222" i="12" s="1"/>
  <c r="AT219" i="4"/>
  <c r="AT222" i="12" s="1"/>
  <c r="AU219" i="4"/>
  <c r="AU222" i="12" s="1"/>
  <c r="AV219" i="4"/>
  <c r="AV222" i="12" s="1"/>
  <c r="Q190" i="4"/>
  <c r="Q193" i="12" s="1"/>
  <c r="R190" i="4"/>
  <c r="R193" i="12" s="1"/>
  <c r="S190" i="4"/>
  <c r="S193" i="12" s="1"/>
  <c r="T190" i="4"/>
  <c r="T193" i="12" s="1"/>
  <c r="U190" i="4"/>
  <c r="U193" i="12" s="1"/>
  <c r="V190" i="4"/>
  <c r="V193" i="12" s="1"/>
  <c r="W190" i="4"/>
  <c r="W193" i="12" s="1"/>
  <c r="X190" i="4"/>
  <c r="X193" i="12" s="1"/>
  <c r="Y190" i="4"/>
  <c r="Y193" i="12" s="1"/>
  <c r="Z190" i="4"/>
  <c r="Z193" i="12" s="1"/>
  <c r="AA190" i="4"/>
  <c r="AA193" i="12" s="1"/>
  <c r="AB190" i="4"/>
  <c r="AB193" i="12" s="1"/>
  <c r="AC190" i="4"/>
  <c r="AC193" i="12" s="1"/>
  <c r="AD190" i="4"/>
  <c r="AD193" i="12" s="1"/>
  <c r="AE190" i="4"/>
  <c r="AE193" i="12" s="1"/>
  <c r="AF190" i="4"/>
  <c r="AF193" i="12" s="1"/>
  <c r="AG190" i="4"/>
  <c r="AG193" i="12" s="1"/>
  <c r="AH190" i="4"/>
  <c r="AH193" i="12" s="1"/>
  <c r="AI190" i="4"/>
  <c r="AI193" i="12" s="1"/>
  <c r="AJ190" i="4"/>
  <c r="AJ193" i="12" s="1"/>
  <c r="AK190" i="4"/>
  <c r="AK193" i="12" s="1"/>
  <c r="AL190" i="4"/>
  <c r="AL193" i="12" s="1"/>
  <c r="AM190" i="4"/>
  <c r="AM193" i="12" s="1"/>
  <c r="AN190" i="4"/>
  <c r="AN193" i="12" s="1"/>
  <c r="AO190" i="4"/>
  <c r="AO193" i="12" s="1"/>
  <c r="AP190" i="4"/>
  <c r="AP193" i="12" s="1"/>
  <c r="AQ190" i="4"/>
  <c r="AQ193" i="12" s="1"/>
  <c r="AR190" i="4"/>
  <c r="AR193" i="12" s="1"/>
  <c r="AS190" i="4"/>
  <c r="AS193" i="12" s="1"/>
  <c r="AT190" i="4"/>
  <c r="AT193" i="12" s="1"/>
  <c r="AU190" i="4"/>
  <c r="AU193" i="12" s="1"/>
  <c r="AV190" i="4"/>
  <c r="AV193" i="12" s="1"/>
  <c r="Q191" i="4"/>
  <c r="Q194" i="12" s="1"/>
  <c r="R191" i="4"/>
  <c r="R194" i="12" s="1"/>
  <c r="S191" i="4"/>
  <c r="S194" i="12" s="1"/>
  <c r="T191" i="4"/>
  <c r="T194" i="12" s="1"/>
  <c r="U191" i="4"/>
  <c r="U194" i="12" s="1"/>
  <c r="V191" i="4"/>
  <c r="V194" i="12" s="1"/>
  <c r="W191" i="4"/>
  <c r="W194" i="12" s="1"/>
  <c r="X191" i="4"/>
  <c r="X194" i="12" s="1"/>
  <c r="Y191" i="4"/>
  <c r="Y194" i="12" s="1"/>
  <c r="Z191" i="4"/>
  <c r="Z194" i="12" s="1"/>
  <c r="AA191" i="4"/>
  <c r="AA194" i="12" s="1"/>
  <c r="AB191" i="4"/>
  <c r="AB194" i="12" s="1"/>
  <c r="AC191" i="4"/>
  <c r="AC194" i="12" s="1"/>
  <c r="AD191" i="4"/>
  <c r="AD194" i="12" s="1"/>
  <c r="AE191" i="4"/>
  <c r="AE194" i="12" s="1"/>
  <c r="AF191" i="4"/>
  <c r="AF194" i="12" s="1"/>
  <c r="AG191" i="4"/>
  <c r="AG194" i="12" s="1"/>
  <c r="AH191" i="4"/>
  <c r="AH194" i="12" s="1"/>
  <c r="AI191" i="4"/>
  <c r="AI194" i="12" s="1"/>
  <c r="AJ191" i="4"/>
  <c r="AJ194" i="12" s="1"/>
  <c r="AK191" i="4"/>
  <c r="AK194" i="12" s="1"/>
  <c r="AL191" i="4"/>
  <c r="AL194" i="12" s="1"/>
  <c r="AM191" i="4"/>
  <c r="AM194" i="12" s="1"/>
  <c r="AN191" i="4"/>
  <c r="AN194" i="12" s="1"/>
  <c r="AO191" i="4"/>
  <c r="AO194" i="12" s="1"/>
  <c r="AP191" i="4"/>
  <c r="AP194" i="12" s="1"/>
  <c r="AQ191" i="4"/>
  <c r="AQ194" i="12" s="1"/>
  <c r="AR191" i="4"/>
  <c r="AR194" i="12" s="1"/>
  <c r="AS191" i="4"/>
  <c r="AS194" i="12" s="1"/>
  <c r="AT191" i="4"/>
  <c r="AT194" i="12" s="1"/>
  <c r="AU191" i="4"/>
  <c r="AU194" i="12" s="1"/>
  <c r="AV191" i="4"/>
  <c r="AV194" i="12" s="1"/>
  <c r="Q192" i="4"/>
  <c r="Q195" i="12" s="1"/>
  <c r="R192" i="4"/>
  <c r="R195" i="12" s="1"/>
  <c r="S192" i="4"/>
  <c r="S195" i="12" s="1"/>
  <c r="T192" i="4"/>
  <c r="T195" i="12" s="1"/>
  <c r="U192" i="4"/>
  <c r="U195" i="12" s="1"/>
  <c r="V192" i="4"/>
  <c r="V195" i="12" s="1"/>
  <c r="W192" i="4"/>
  <c r="W195" i="12" s="1"/>
  <c r="X192" i="4"/>
  <c r="X195" i="12" s="1"/>
  <c r="Y192" i="4"/>
  <c r="Y195" i="12" s="1"/>
  <c r="Z192" i="4"/>
  <c r="Z195" i="12" s="1"/>
  <c r="AA192" i="4"/>
  <c r="AA195" i="12" s="1"/>
  <c r="AB192" i="4"/>
  <c r="AB195" i="12" s="1"/>
  <c r="AC192" i="4"/>
  <c r="AC195" i="12" s="1"/>
  <c r="AD192" i="4"/>
  <c r="AD195" i="12" s="1"/>
  <c r="AE192" i="4"/>
  <c r="AE195" i="12" s="1"/>
  <c r="AF192" i="4"/>
  <c r="AF195" i="12" s="1"/>
  <c r="AG192" i="4"/>
  <c r="AG195" i="12" s="1"/>
  <c r="AH192" i="4"/>
  <c r="AH195" i="12" s="1"/>
  <c r="AI192" i="4"/>
  <c r="AI195" i="12" s="1"/>
  <c r="AJ192" i="4"/>
  <c r="AJ195" i="12" s="1"/>
  <c r="AK192" i="4"/>
  <c r="AK195" i="12" s="1"/>
  <c r="AL192" i="4"/>
  <c r="AL195" i="12" s="1"/>
  <c r="AM192" i="4"/>
  <c r="AM195" i="12" s="1"/>
  <c r="AN192" i="4"/>
  <c r="AN195" i="12" s="1"/>
  <c r="AO192" i="4"/>
  <c r="AO195" i="12" s="1"/>
  <c r="AP192" i="4"/>
  <c r="AP195" i="12" s="1"/>
  <c r="AQ192" i="4"/>
  <c r="AQ195" i="12" s="1"/>
  <c r="AR192" i="4"/>
  <c r="AR195" i="12" s="1"/>
  <c r="AS192" i="4"/>
  <c r="AS195" i="12" s="1"/>
  <c r="AT192" i="4"/>
  <c r="AT195" i="12" s="1"/>
  <c r="AU192" i="4"/>
  <c r="AU195" i="12" s="1"/>
  <c r="AV192" i="4"/>
  <c r="AV195" i="12" s="1"/>
  <c r="Q193" i="4"/>
  <c r="Q196" i="12" s="1"/>
  <c r="R193" i="4"/>
  <c r="R196" i="12" s="1"/>
  <c r="S193" i="4"/>
  <c r="S196" i="12" s="1"/>
  <c r="T193" i="4"/>
  <c r="T196" i="12" s="1"/>
  <c r="U193" i="4"/>
  <c r="U196" i="12" s="1"/>
  <c r="V193" i="4"/>
  <c r="V196" i="12" s="1"/>
  <c r="W193" i="4"/>
  <c r="W196" i="12" s="1"/>
  <c r="X193" i="4"/>
  <c r="X196" i="12" s="1"/>
  <c r="Y193" i="4"/>
  <c r="Y196" i="12" s="1"/>
  <c r="Z193" i="4"/>
  <c r="Z196" i="12" s="1"/>
  <c r="AA193" i="4"/>
  <c r="AA196" i="12" s="1"/>
  <c r="AB193" i="4"/>
  <c r="AB196" i="12" s="1"/>
  <c r="AC193" i="4"/>
  <c r="AC196" i="12" s="1"/>
  <c r="AD193" i="4"/>
  <c r="AD196" i="12" s="1"/>
  <c r="AE193" i="4"/>
  <c r="AE196" i="12" s="1"/>
  <c r="AF193" i="4"/>
  <c r="AF196" i="12" s="1"/>
  <c r="AG193" i="4"/>
  <c r="AG196" i="12" s="1"/>
  <c r="AH193" i="4"/>
  <c r="AH196" i="12" s="1"/>
  <c r="AI193" i="4"/>
  <c r="AI196" i="12" s="1"/>
  <c r="AJ193" i="4"/>
  <c r="AJ196" i="12" s="1"/>
  <c r="AK193" i="4"/>
  <c r="AK196" i="12" s="1"/>
  <c r="AL193" i="4"/>
  <c r="AL196" i="12" s="1"/>
  <c r="AM193" i="4"/>
  <c r="AM196" i="12" s="1"/>
  <c r="AN193" i="4"/>
  <c r="AN196" i="12" s="1"/>
  <c r="AO193" i="4"/>
  <c r="AO196" i="12" s="1"/>
  <c r="AP193" i="4"/>
  <c r="AP196" i="12" s="1"/>
  <c r="AQ193" i="4"/>
  <c r="AQ196" i="12" s="1"/>
  <c r="AR193" i="4"/>
  <c r="AR196" i="12" s="1"/>
  <c r="AS193" i="4"/>
  <c r="AS196" i="12" s="1"/>
  <c r="AT193" i="4"/>
  <c r="AT196" i="12" s="1"/>
  <c r="AU193" i="4"/>
  <c r="AU196" i="12" s="1"/>
  <c r="AV193" i="4"/>
  <c r="AV196" i="12" s="1"/>
  <c r="Q194" i="4"/>
  <c r="Q197" i="12" s="1"/>
  <c r="R194" i="4"/>
  <c r="R197" i="12" s="1"/>
  <c r="S194" i="4"/>
  <c r="S197" i="12" s="1"/>
  <c r="T194" i="4"/>
  <c r="T197" i="12" s="1"/>
  <c r="U194" i="4"/>
  <c r="U197" i="12" s="1"/>
  <c r="V194" i="4"/>
  <c r="V197" i="12" s="1"/>
  <c r="W194" i="4"/>
  <c r="W197" i="12" s="1"/>
  <c r="X194" i="4"/>
  <c r="X197" i="12" s="1"/>
  <c r="Y194" i="4"/>
  <c r="Y197" i="12" s="1"/>
  <c r="Z194" i="4"/>
  <c r="Z197" i="12" s="1"/>
  <c r="AA194" i="4"/>
  <c r="AA197" i="12" s="1"/>
  <c r="AB194" i="4"/>
  <c r="AB197" i="12" s="1"/>
  <c r="AC194" i="4"/>
  <c r="AC197" i="12" s="1"/>
  <c r="AD194" i="4"/>
  <c r="AD197" i="12" s="1"/>
  <c r="AE194" i="4"/>
  <c r="AE197" i="12" s="1"/>
  <c r="AF194" i="4"/>
  <c r="AF197" i="12" s="1"/>
  <c r="AG194" i="4"/>
  <c r="AG197" i="12" s="1"/>
  <c r="AH194" i="4"/>
  <c r="AH197" i="12" s="1"/>
  <c r="AI194" i="4"/>
  <c r="AI197" i="12" s="1"/>
  <c r="AJ194" i="4"/>
  <c r="AJ197" i="12" s="1"/>
  <c r="AK194" i="4"/>
  <c r="AK197" i="12" s="1"/>
  <c r="AL194" i="4"/>
  <c r="AL197" i="12" s="1"/>
  <c r="AM194" i="4"/>
  <c r="AM197" i="12" s="1"/>
  <c r="AN194" i="4"/>
  <c r="AN197" i="12" s="1"/>
  <c r="AO194" i="4"/>
  <c r="AO197" i="12" s="1"/>
  <c r="AP194" i="4"/>
  <c r="AP197" i="12" s="1"/>
  <c r="AQ194" i="4"/>
  <c r="AQ197" i="12" s="1"/>
  <c r="AR194" i="4"/>
  <c r="AR197" i="12" s="1"/>
  <c r="AS194" i="4"/>
  <c r="AS197" i="12" s="1"/>
  <c r="AT194" i="4"/>
  <c r="AT197" i="12" s="1"/>
  <c r="AU194" i="4"/>
  <c r="AU197" i="12" s="1"/>
  <c r="AV194" i="4"/>
  <c r="AV197" i="12" s="1"/>
  <c r="Q195" i="4"/>
  <c r="Q198" i="12" s="1"/>
  <c r="R195" i="4"/>
  <c r="R198" i="12" s="1"/>
  <c r="S195" i="4"/>
  <c r="S198" i="12" s="1"/>
  <c r="T195" i="4"/>
  <c r="T198" i="12" s="1"/>
  <c r="U195" i="4"/>
  <c r="U198" i="12" s="1"/>
  <c r="V195" i="4"/>
  <c r="V198" i="12" s="1"/>
  <c r="W195" i="4"/>
  <c r="W198" i="12" s="1"/>
  <c r="X195" i="4"/>
  <c r="X198" i="12" s="1"/>
  <c r="Y195" i="4"/>
  <c r="Y198" i="12" s="1"/>
  <c r="Z195" i="4"/>
  <c r="Z198" i="12" s="1"/>
  <c r="AA195" i="4"/>
  <c r="AA198" i="12" s="1"/>
  <c r="AB195" i="4"/>
  <c r="AB198" i="12" s="1"/>
  <c r="AC195" i="4"/>
  <c r="AC198" i="12" s="1"/>
  <c r="AD195" i="4"/>
  <c r="AD198" i="12" s="1"/>
  <c r="AE195" i="4"/>
  <c r="AE198" i="12" s="1"/>
  <c r="AF195" i="4"/>
  <c r="AF198" i="12" s="1"/>
  <c r="AG195" i="4"/>
  <c r="AG198" i="12" s="1"/>
  <c r="AH195" i="4"/>
  <c r="AH198" i="12" s="1"/>
  <c r="AI195" i="4"/>
  <c r="AI198" i="12" s="1"/>
  <c r="AJ195" i="4"/>
  <c r="AJ198" i="12" s="1"/>
  <c r="AK195" i="4"/>
  <c r="AK198" i="12" s="1"/>
  <c r="AL195" i="4"/>
  <c r="AL198" i="12" s="1"/>
  <c r="AM195" i="4"/>
  <c r="AM198" i="12" s="1"/>
  <c r="AN195" i="4"/>
  <c r="AN198" i="12" s="1"/>
  <c r="AO195" i="4"/>
  <c r="AO198" i="12" s="1"/>
  <c r="AP195" i="4"/>
  <c r="AP198" i="12" s="1"/>
  <c r="AQ195" i="4"/>
  <c r="AQ198" i="12" s="1"/>
  <c r="AR195" i="4"/>
  <c r="AR198" i="12" s="1"/>
  <c r="AS195" i="4"/>
  <c r="AS198" i="12" s="1"/>
  <c r="AT195" i="4"/>
  <c r="AT198" i="12" s="1"/>
  <c r="AU195" i="4"/>
  <c r="AU198" i="12" s="1"/>
  <c r="AV195" i="4"/>
  <c r="AV198" i="12" s="1"/>
  <c r="Q196" i="4"/>
  <c r="Q199" i="12" s="1"/>
  <c r="R196" i="4"/>
  <c r="R199" i="12" s="1"/>
  <c r="S196" i="4"/>
  <c r="S199" i="12" s="1"/>
  <c r="T196" i="4"/>
  <c r="T199" i="12" s="1"/>
  <c r="U196" i="4"/>
  <c r="U199" i="12" s="1"/>
  <c r="V196" i="4"/>
  <c r="V199" i="12" s="1"/>
  <c r="W196" i="4"/>
  <c r="W199" i="12" s="1"/>
  <c r="X196" i="4"/>
  <c r="X199" i="12" s="1"/>
  <c r="Y196" i="4"/>
  <c r="Y199" i="12" s="1"/>
  <c r="Z196" i="4"/>
  <c r="Z199" i="12" s="1"/>
  <c r="AA196" i="4"/>
  <c r="AA199" i="12" s="1"/>
  <c r="AB196" i="4"/>
  <c r="AB199" i="12" s="1"/>
  <c r="AC196" i="4"/>
  <c r="AC199" i="12" s="1"/>
  <c r="AD196" i="4"/>
  <c r="AD199" i="12" s="1"/>
  <c r="AE196" i="4"/>
  <c r="AE199" i="12" s="1"/>
  <c r="AF196" i="4"/>
  <c r="AF199" i="12" s="1"/>
  <c r="AG196" i="4"/>
  <c r="AG199" i="12" s="1"/>
  <c r="AH196" i="4"/>
  <c r="AH199" i="12" s="1"/>
  <c r="AI196" i="4"/>
  <c r="AI199" i="12" s="1"/>
  <c r="AJ196" i="4"/>
  <c r="AJ199" i="12" s="1"/>
  <c r="AK196" i="4"/>
  <c r="AK199" i="12" s="1"/>
  <c r="AL196" i="4"/>
  <c r="AL199" i="12" s="1"/>
  <c r="AM196" i="4"/>
  <c r="AM199" i="12" s="1"/>
  <c r="AN196" i="4"/>
  <c r="AN199" i="12" s="1"/>
  <c r="AO196" i="4"/>
  <c r="AO199" i="12" s="1"/>
  <c r="AP196" i="4"/>
  <c r="AP199" i="12" s="1"/>
  <c r="AQ196" i="4"/>
  <c r="AQ199" i="12" s="1"/>
  <c r="AR196" i="4"/>
  <c r="AR199" i="12" s="1"/>
  <c r="AS196" i="4"/>
  <c r="AS199" i="12" s="1"/>
  <c r="AT196" i="4"/>
  <c r="AT199" i="12" s="1"/>
  <c r="AU196" i="4"/>
  <c r="AU199" i="12" s="1"/>
  <c r="AV196" i="4"/>
  <c r="AV199" i="12" s="1"/>
  <c r="Q197" i="4"/>
  <c r="Q200" i="12" s="1"/>
  <c r="R197" i="4"/>
  <c r="R200" i="12" s="1"/>
  <c r="S197" i="4"/>
  <c r="S200" i="12" s="1"/>
  <c r="T197" i="4"/>
  <c r="T200" i="12" s="1"/>
  <c r="U197" i="4"/>
  <c r="U200" i="12" s="1"/>
  <c r="V197" i="4"/>
  <c r="V200" i="12" s="1"/>
  <c r="W197" i="4"/>
  <c r="W200" i="12" s="1"/>
  <c r="X197" i="4"/>
  <c r="X200" i="12" s="1"/>
  <c r="Y197" i="4"/>
  <c r="Y200" i="12" s="1"/>
  <c r="Z197" i="4"/>
  <c r="Z200" i="12" s="1"/>
  <c r="AA197" i="4"/>
  <c r="AA200" i="12" s="1"/>
  <c r="AB197" i="4"/>
  <c r="AB200" i="12" s="1"/>
  <c r="AC197" i="4"/>
  <c r="AC200" i="12" s="1"/>
  <c r="AD197" i="4"/>
  <c r="AD200" i="12" s="1"/>
  <c r="AE197" i="4"/>
  <c r="AE200" i="12" s="1"/>
  <c r="AF197" i="4"/>
  <c r="AF200" i="12" s="1"/>
  <c r="AG197" i="4"/>
  <c r="AG200" i="12" s="1"/>
  <c r="AH197" i="4"/>
  <c r="AH200" i="12" s="1"/>
  <c r="AI197" i="4"/>
  <c r="AI200" i="12" s="1"/>
  <c r="AJ197" i="4"/>
  <c r="AJ200" i="12" s="1"/>
  <c r="AK197" i="4"/>
  <c r="AK200" i="12" s="1"/>
  <c r="AL197" i="4"/>
  <c r="AL200" i="12" s="1"/>
  <c r="AM197" i="4"/>
  <c r="AM200" i="12" s="1"/>
  <c r="AN197" i="4"/>
  <c r="AN200" i="12" s="1"/>
  <c r="AO197" i="4"/>
  <c r="AO200" i="12" s="1"/>
  <c r="AP197" i="4"/>
  <c r="AP200" i="12" s="1"/>
  <c r="AQ197" i="4"/>
  <c r="AQ200" i="12" s="1"/>
  <c r="AR197" i="4"/>
  <c r="AR200" i="12" s="1"/>
  <c r="AS197" i="4"/>
  <c r="AS200" i="12" s="1"/>
  <c r="AT197" i="4"/>
  <c r="AT200" i="12" s="1"/>
  <c r="AU197" i="4"/>
  <c r="AU200" i="12" s="1"/>
  <c r="AV197" i="4"/>
  <c r="AV200" i="12" s="1"/>
  <c r="Q198" i="4"/>
  <c r="Q201" i="12" s="1"/>
  <c r="R198" i="4"/>
  <c r="R201" i="12" s="1"/>
  <c r="S198" i="4"/>
  <c r="S201" i="12" s="1"/>
  <c r="T198" i="4"/>
  <c r="T201" i="12" s="1"/>
  <c r="U198" i="4"/>
  <c r="U201" i="12" s="1"/>
  <c r="V198" i="4"/>
  <c r="V201" i="12" s="1"/>
  <c r="W198" i="4"/>
  <c r="W201" i="12" s="1"/>
  <c r="X198" i="4"/>
  <c r="X201" i="12" s="1"/>
  <c r="Y198" i="4"/>
  <c r="Y201" i="12" s="1"/>
  <c r="Z198" i="4"/>
  <c r="Z201" i="12" s="1"/>
  <c r="AA198" i="4"/>
  <c r="AA201" i="12" s="1"/>
  <c r="AB198" i="4"/>
  <c r="AB201" i="12" s="1"/>
  <c r="AC198" i="4"/>
  <c r="AC201" i="12" s="1"/>
  <c r="AD198" i="4"/>
  <c r="AD201" i="12" s="1"/>
  <c r="AE198" i="4"/>
  <c r="AE201" i="12" s="1"/>
  <c r="AF198" i="4"/>
  <c r="AF201" i="12" s="1"/>
  <c r="AG198" i="4"/>
  <c r="AG201" i="12" s="1"/>
  <c r="AH198" i="4"/>
  <c r="AH201" i="12" s="1"/>
  <c r="AI198" i="4"/>
  <c r="AI201" i="12" s="1"/>
  <c r="AJ198" i="4"/>
  <c r="AJ201" i="12" s="1"/>
  <c r="AK198" i="4"/>
  <c r="AK201" i="12" s="1"/>
  <c r="AL198" i="4"/>
  <c r="AL201" i="12" s="1"/>
  <c r="AM198" i="4"/>
  <c r="AM201" i="12" s="1"/>
  <c r="AN198" i="4"/>
  <c r="AN201" i="12" s="1"/>
  <c r="AO198" i="4"/>
  <c r="AO201" i="12" s="1"/>
  <c r="AP198" i="4"/>
  <c r="AP201" i="12" s="1"/>
  <c r="AQ198" i="4"/>
  <c r="AQ201" i="12" s="1"/>
  <c r="AR198" i="4"/>
  <c r="AR201" i="12" s="1"/>
  <c r="AS198" i="4"/>
  <c r="AS201" i="12" s="1"/>
  <c r="AT198" i="4"/>
  <c r="AT201" i="12" s="1"/>
  <c r="AU198" i="4"/>
  <c r="AU201" i="12" s="1"/>
  <c r="AV198" i="4"/>
  <c r="AV201" i="12" s="1"/>
  <c r="Q199" i="4"/>
  <c r="Q202" i="12" s="1"/>
  <c r="R199" i="4"/>
  <c r="R202" i="12" s="1"/>
  <c r="S199" i="4"/>
  <c r="S202" i="12" s="1"/>
  <c r="T199" i="4"/>
  <c r="T202" i="12" s="1"/>
  <c r="U199" i="4"/>
  <c r="U202" i="12" s="1"/>
  <c r="V199" i="4"/>
  <c r="V202" i="12" s="1"/>
  <c r="W199" i="4"/>
  <c r="W202" i="12" s="1"/>
  <c r="X199" i="4"/>
  <c r="X202" i="12" s="1"/>
  <c r="Y199" i="4"/>
  <c r="Y202" i="12" s="1"/>
  <c r="Z199" i="4"/>
  <c r="Z202" i="12" s="1"/>
  <c r="AA199" i="4"/>
  <c r="AA202" i="12" s="1"/>
  <c r="AB199" i="4"/>
  <c r="AB202" i="12" s="1"/>
  <c r="AC199" i="4"/>
  <c r="AC202" i="12" s="1"/>
  <c r="AD199" i="4"/>
  <c r="AD202" i="12" s="1"/>
  <c r="AE199" i="4"/>
  <c r="AE202" i="12" s="1"/>
  <c r="AF199" i="4"/>
  <c r="AF202" i="12" s="1"/>
  <c r="AG199" i="4"/>
  <c r="AG202" i="12" s="1"/>
  <c r="AH199" i="4"/>
  <c r="AH202" i="12" s="1"/>
  <c r="AI199" i="4"/>
  <c r="AI202" i="12" s="1"/>
  <c r="AJ199" i="4"/>
  <c r="AJ202" i="12" s="1"/>
  <c r="AK199" i="4"/>
  <c r="AK202" i="12" s="1"/>
  <c r="AL199" i="4"/>
  <c r="AL202" i="12" s="1"/>
  <c r="AM199" i="4"/>
  <c r="AM202" i="12" s="1"/>
  <c r="AN199" i="4"/>
  <c r="AN202" i="12" s="1"/>
  <c r="AO199" i="4"/>
  <c r="AO202" i="12" s="1"/>
  <c r="AP199" i="4"/>
  <c r="AP202" i="12" s="1"/>
  <c r="AQ199" i="4"/>
  <c r="AQ202" i="12" s="1"/>
  <c r="AR199" i="4"/>
  <c r="AR202" i="12" s="1"/>
  <c r="AS199" i="4"/>
  <c r="AS202" i="12" s="1"/>
  <c r="AT199" i="4"/>
  <c r="AT202" i="12" s="1"/>
  <c r="AU199" i="4"/>
  <c r="AU202" i="12" s="1"/>
  <c r="AV199" i="4"/>
  <c r="AV202" i="12" s="1"/>
  <c r="Q200" i="4"/>
  <c r="Q203" i="12" s="1"/>
  <c r="R200" i="4"/>
  <c r="R203" i="12" s="1"/>
  <c r="S200" i="4"/>
  <c r="S203" i="12" s="1"/>
  <c r="T200" i="4"/>
  <c r="T203" i="12" s="1"/>
  <c r="U200" i="4"/>
  <c r="U203" i="12" s="1"/>
  <c r="V200" i="4"/>
  <c r="V203" i="12" s="1"/>
  <c r="W200" i="4"/>
  <c r="W203" i="12" s="1"/>
  <c r="X200" i="4"/>
  <c r="X203" i="12" s="1"/>
  <c r="Y200" i="4"/>
  <c r="Y203" i="12" s="1"/>
  <c r="Z200" i="4"/>
  <c r="Z203" i="12" s="1"/>
  <c r="AA200" i="4"/>
  <c r="AA203" i="12" s="1"/>
  <c r="AB200" i="4"/>
  <c r="AB203" i="12" s="1"/>
  <c r="AC200" i="4"/>
  <c r="AC203" i="12" s="1"/>
  <c r="AD200" i="4"/>
  <c r="AD203" i="12" s="1"/>
  <c r="AE200" i="4"/>
  <c r="AE203" i="12" s="1"/>
  <c r="AF200" i="4"/>
  <c r="AF203" i="12" s="1"/>
  <c r="AG200" i="4"/>
  <c r="AG203" i="12" s="1"/>
  <c r="AH200" i="4"/>
  <c r="AH203" i="12" s="1"/>
  <c r="AI200" i="4"/>
  <c r="AI203" i="12" s="1"/>
  <c r="AJ200" i="4"/>
  <c r="AJ203" i="12" s="1"/>
  <c r="AK200" i="4"/>
  <c r="AK203" i="12" s="1"/>
  <c r="AL200" i="4"/>
  <c r="AL203" i="12" s="1"/>
  <c r="AM200" i="4"/>
  <c r="AM203" i="12" s="1"/>
  <c r="AN200" i="4"/>
  <c r="AN203" i="12" s="1"/>
  <c r="AO200" i="4"/>
  <c r="AO203" i="12" s="1"/>
  <c r="AP200" i="4"/>
  <c r="AP203" i="12" s="1"/>
  <c r="AQ200" i="4"/>
  <c r="AQ203" i="12" s="1"/>
  <c r="AR200" i="4"/>
  <c r="AR203" i="12" s="1"/>
  <c r="AS200" i="4"/>
  <c r="AS203" i="12" s="1"/>
  <c r="AT200" i="4"/>
  <c r="AT203" i="12" s="1"/>
  <c r="AU200" i="4"/>
  <c r="AU203" i="12" s="1"/>
  <c r="AV200" i="4"/>
  <c r="AV203" i="12" s="1"/>
  <c r="Q169" i="4"/>
  <c r="Q172" i="12" s="1"/>
  <c r="R169" i="4"/>
  <c r="R172" i="12" s="1"/>
  <c r="S169" i="4"/>
  <c r="S172" i="12" s="1"/>
  <c r="T169" i="4"/>
  <c r="T172" i="12" s="1"/>
  <c r="U169" i="4"/>
  <c r="U172" i="12" s="1"/>
  <c r="V169" i="4"/>
  <c r="V172" i="12" s="1"/>
  <c r="W169" i="4"/>
  <c r="W172" i="12" s="1"/>
  <c r="X169" i="4"/>
  <c r="X172" i="12" s="1"/>
  <c r="Y169" i="4"/>
  <c r="Y172" i="12" s="1"/>
  <c r="Z169" i="4"/>
  <c r="Z172" i="12" s="1"/>
  <c r="AA169" i="4"/>
  <c r="AA172" i="12" s="1"/>
  <c r="AB169" i="4"/>
  <c r="AB172" i="12" s="1"/>
  <c r="AC169" i="4"/>
  <c r="AC172" i="12" s="1"/>
  <c r="AD169" i="4"/>
  <c r="AD172" i="12" s="1"/>
  <c r="AE169" i="4"/>
  <c r="AE172" i="12" s="1"/>
  <c r="AF169" i="4"/>
  <c r="AF172" i="12" s="1"/>
  <c r="AG169" i="4"/>
  <c r="AG172" i="12" s="1"/>
  <c r="AH169" i="4"/>
  <c r="AH172" i="12" s="1"/>
  <c r="AI169" i="4"/>
  <c r="AI172" i="12" s="1"/>
  <c r="AJ169" i="4"/>
  <c r="AJ172" i="12" s="1"/>
  <c r="AK169" i="4"/>
  <c r="AK172" i="12" s="1"/>
  <c r="AL169" i="4"/>
  <c r="AL172" i="12" s="1"/>
  <c r="AM169" i="4"/>
  <c r="AM172" i="12" s="1"/>
  <c r="AN169" i="4"/>
  <c r="AN172" i="12" s="1"/>
  <c r="AO169" i="4"/>
  <c r="AO172" i="12" s="1"/>
  <c r="AP169" i="4"/>
  <c r="AP172" i="12" s="1"/>
  <c r="AQ169" i="4"/>
  <c r="AQ172" i="12" s="1"/>
  <c r="AR169" i="4"/>
  <c r="AR172" i="12" s="1"/>
  <c r="AS169" i="4"/>
  <c r="AS172" i="12" s="1"/>
  <c r="AT169" i="4"/>
  <c r="AT172" i="12" s="1"/>
  <c r="AU169" i="4"/>
  <c r="AU172" i="12" s="1"/>
  <c r="AV169" i="4"/>
  <c r="AV172" i="12" s="1"/>
  <c r="Q170" i="4"/>
  <c r="Q173" i="12" s="1"/>
  <c r="R170" i="4"/>
  <c r="R173" i="12" s="1"/>
  <c r="S170" i="4"/>
  <c r="S173" i="12" s="1"/>
  <c r="T170" i="4"/>
  <c r="T173" i="12" s="1"/>
  <c r="U170" i="4"/>
  <c r="U173" i="12" s="1"/>
  <c r="V170" i="4"/>
  <c r="V173" i="12" s="1"/>
  <c r="W170" i="4"/>
  <c r="W173" i="12" s="1"/>
  <c r="X170" i="4"/>
  <c r="X173" i="12" s="1"/>
  <c r="Y170" i="4"/>
  <c r="Y173" i="12" s="1"/>
  <c r="Z170" i="4"/>
  <c r="Z173" i="12" s="1"/>
  <c r="AA170" i="4"/>
  <c r="AA173" i="12" s="1"/>
  <c r="AB170" i="4"/>
  <c r="AB173" i="12" s="1"/>
  <c r="AC170" i="4"/>
  <c r="AC173" i="12" s="1"/>
  <c r="AD170" i="4"/>
  <c r="AD173" i="12" s="1"/>
  <c r="AE170" i="4"/>
  <c r="AE173" i="12" s="1"/>
  <c r="AF170" i="4"/>
  <c r="AF173" i="12" s="1"/>
  <c r="AG170" i="4"/>
  <c r="AG173" i="12" s="1"/>
  <c r="AH170" i="4"/>
  <c r="AH173" i="12" s="1"/>
  <c r="AI170" i="4"/>
  <c r="AI173" i="12" s="1"/>
  <c r="AJ170" i="4"/>
  <c r="AJ173" i="12" s="1"/>
  <c r="AK170" i="4"/>
  <c r="AK173" i="12" s="1"/>
  <c r="AL170" i="4"/>
  <c r="AL173" i="12" s="1"/>
  <c r="AM170" i="4"/>
  <c r="AM173" i="12" s="1"/>
  <c r="AN170" i="4"/>
  <c r="AN173" i="12" s="1"/>
  <c r="AO170" i="4"/>
  <c r="AO173" i="12" s="1"/>
  <c r="AP170" i="4"/>
  <c r="AP173" i="12" s="1"/>
  <c r="AQ170" i="4"/>
  <c r="AQ173" i="12" s="1"/>
  <c r="AR170" i="4"/>
  <c r="AR173" i="12" s="1"/>
  <c r="AS170" i="4"/>
  <c r="AS173" i="12" s="1"/>
  <c r="AT170" i="4"/>
  <c r="AT173" i="12" s="1"/>
  <c r="AU170" i="4"/>
  <c r="AU173" i="12" s="1"/>
  <c r="AV170" i="4"/>
  <c r="AV173" i="12" s="1"/>
  <c r="Q171" i="4"/>
  <c r="Q174" i="12" s="1"/>
  <c r="R171" i="4"/>
  <c r="R174" i="12" s="1"/>
  <c r="S171" i="4"/>
  <c r="S174" i="12" s="1"/>
  <c r="T171" i="4"/>
  <c r="T174" i="12" s="1"/>
  <c r="U171" i="4"/>
  <c r="U174" i="12" s="1"/>
  <c r="V171" i="4"/>
  <c r="V174" i="12" s="1"/>
  <c r="W171" i="4"/>
  <c r="W174" i="12" s="1"/>
  <c r="X171" i="4"/>
  <c r="X174" i="12" s="1"/>
  <c r="Y171" i="4"/>
  <c r="Y174" i="12" s="1"/>
  <c r="Z171" i="4"/>
  <c r="Z174" i="12" s="1"/>
  <c r="AA171" i="4"/>
  <c r="AA174" i="12" s="1"/>
  <c r="AB171" i="4"/>
  <c r="AB174" i="12" s="1"/>
  <c r="AC171" i="4"/>
  <c r="AC174" i="12" s="1"/>
  <c r="AD171" i="4"/>
  <c r="AD174" i="12" s="1"/>
  <c r="AE171" i="4"/>
  <c r="AE174" i="12" s="1"/>
  <c r="AF171" i="4"/>
  <c r="AF174" i="12" s="1"/>
  <c r="AG171" i="4"/>
  <c r="AG174" i="12" s="1"/>
  <c r="AH171" i="4"/>
  <c r="AH174" i="12" s="1"/>
  <c r="AI171" i="4"/>
  <c r="AI174" i="12" s="1"/>
  <c r="AJ171" i="4"/>
  <c r="AJ174" i="12" s="1"/>
  <c r="AK171" i="4"/>
  <c r="AK174" i="12" s="1"/>
  <c r="AL171" i="4"/>
  <c r="AL174" i="12" s="1"/>
  <c r="AM171" i="4"/>
  <c r="AM174" i="12" s="1"/>
  <c r="AN171" i="4"/>
  <c r="AN174" i="12" s="1"/>
  <c r="AO171" i="4"/>
  <c r="AO174" i="12" s="1"/>
  <c r="AP171" i="4"/>
  <c r="AP174" i="12" s="1"/>
  <c r="AQ171" i="4"/>
  <c r="AQ174" i="12" s="1"/>
  <c r="AR171" i="4"/>
  <c r="AR174" i="12" s="1"/>
  <c r="AS171" i="4"/>
  <c r="AS174" i="12" s="1"/>
  <c r="AT171" i="4"/>
  <c r="AT174" i="12" s="1"/>
  <c r="AU171" i="4"/>
  <c r="AU174" i="12" s="1"/>
  <c r="AV171" i="4"/>
  <c r="AV174" i="12" s="1"/>
  <c r="Q172" i="4"/>
  <c r="Q175" i="12" s="1"/>
  <c r="R172" i="4"/>
  <c r="R175" i="12" s="1"/>
  <c r="S172" i="4"/>
  <c r="S175" i="12" s="1"/>
  <c r="T172" i="4"/>
  <c r="T175" i="12" s="1"/>
  <c r="U172" i="4"/>
  <c r="U175" i="12" s="1"/>
  <c r="V172" i="4"/>
  <c r="V175" i="12" s="1"/>
  <c r="W172" i="4"/>
  <c r="W175" i="12" s="1"/>
  <c r="X172" i="4"/>
  <c r="X175" i="12" s="1"/>
  <c r="Y172" i="4"/>
  <c r="Y175" i="12" s="1"/>
  <c r="Z172" i="4"/>
  <c r="Z175" i="12" s="1"/>
  <c r="AA172" i="4"/>
  <c r="AA175" i="12" s="1"/>
  <c r="AB172" i="4"/>
  <c r="AB175" i="12" s="1"/>
  <c r="AC172" i="4"/>
  <c r="AC175" i="12" s="1"/>
  <c r="AD172" i="4"/>
  <c r="AD175" i="12" s="1"/>
  <c r="AE172" i="4"/>
  <c r="AE175" i="12" s="1"/>
  <c r="AF172" i="4"/>
  <c r="AF175" i="12" s="1"/>
  <c r="AG172" i="4"/>
  <c r="AG175" i="12" s="1"/>
  <c r="AH172" i="4"/>
  <c r="AH175" i="12" s="1"/>
  <c r="AI172" i="4"/>
  <c r="AI175" i="12" s="1"/>
  <c r="AJ172" i="4"/>
  <c r="AJ175" i="12" s="1"/>
  <c r="AK172" i="4"/>
  <c r="AK175" i="12" s="1"/>
  <c r="AL172" i="4"/>
  <c r="AL175" i="12" s="1"/>
  <c r="AM172" i="4"/>
  <c r="AM175" i="12" s="1"/>
  <c r="AN172" i="4"/>
  <c r="AN175" i="12" s="1"/>
  <c r="AO172" i="4"/>
  <c r="AO175" i="12" s="1"/>
  <c r="AP172" i="4"/>
  <c r="AP175" i="12" s="1"/>
  <c r="AQ172" i="4"/>
  <c r="AQ175" i="12" s="1"/>
  <c r="AR172" i="4"/>
  <c r="AR175" i="12" s="1"/>
  <c r="AS172" i="4"/>
  <c r="AS175" i="12" s="1"/>
  <c r="AT172" i="4"/>
  <c r="AT175" i="12" s="1"/>
  <c r="AU172" i="4"/>
  <c r="AU175" i="12" s="1"/>
  <c r="AV172" i="4"/>
  <c r="AV175" i="12" s="1"/>
  <c r="Q173" i="4"/>
  <c r="Q176" i="12" s="1"/>
  <c r="R173" i="4"/>
  <c r="R176" i="12" s="1"/>
  <c r="S173" i="4"/>
  <c r="S176" i="12" s="1"/>
  <c r="T173" i="4"/>
  <c r="T176" i="12" s="1"/>
  <c r="U173" i="4"/>
  <c r="U176" i="12" s="1"/>
  <c r="V173" i="4"/>
  <c r="V176" i="12" s="1"/>
  <c r="W173" i="4"/>
  <c r="W176" i="12" s="1"/>
  <c r="X173" i="4"/>
  <c r="X176" i="12" s="1"/>
  <c r="Y173" i="4"/>
  <c r="Y176" i="12" s="1"/>
  <c r="Z173" i="4"/>
  <c r="Z176" i="12" s="1"/>
  <c r="AA173" i="4"/>
  <c r="AA176" i="12" s="1"/>
  <c r="AB173" i="4"/>
  <c r="AB176" i="12" s="1"/>
  <c r="AC173" i="4"/>
  <c r="AC176" i="12" s="1"/>
  <c r="AD173" i="4"/>
  <c r="AD176" i="12" s="1"/>
  <c r="AE173" i="4"/>
  <c r="AE176" i="12" s="1"/>
  <c r="AF173" i="4"/>
  <c r="AF176" i="12" s="1"/>
  <c r="AG173" i="4"/>
  <c r="AG176" i="12" s="1"/>
  <c r="AH173" i="4"/>
  <c r="AH176" i="12" s="1"/>
  <c r="AI173" i="4"/>
  <c r="AI176" i="12" s="1"/>
  <c r="AJ173" i="4"/>
  <c r="AJ176" i="12" s="1"/>
  <c r="AK173" i="4"/>
  <c r="AK176" i="12" s="1"/>
  <c r="AL173" i="4"/>
  <c r="AL176" i="12" s="1"/>
  <c r="AM173" i="4"/>
  <c r="AM176" i="12" s="1"/>
  <c r="AN173" i="4"/>
  <c r="AN176" i="12" s="1"/>
  <c r="AO173" i="4"/>
  <c r="AO176" i="12" s="1"/>
  <c r="AP173" i="4"/>
  <c r="AP176" i="12" s="1"/>
  <c r="AQ173" i="4"/>
  <c r="AQ176" i="12" s="1"/>
  <c r="AR173" i="4"/>
  <c r="AR176" i="12" s="1"/>
  <c r="AS173" i="4"/>
  <c r="AS176" i="12" s="1"/>
  <c r="AT173" i="4"/>
  <c r="AT176" i="12" s="1"/>
  <c r="AU173" i="4"/>
  <c r="AU176" i="12" s="1"/>
  <c r="AV173" i="4"/>
  <c r="AV176" i="12" s="1"/>
  <c r="Q174" i="4"/>
  <c r="Q177" i="12" s="1"/>
  <c r="R174" i="4"/>
  <c r="R177" i="12" s="1"/>
  <c r="S174" i="4"/>
  <c r="S177" i="12" s="1"/>
  <c r="T174" i="4"/>
  <c r="T177" i="12" s="1"/>
  <c r="U174" i="4"/>
  <c r="U177" i="12" s="1"/>
  <c r="V174" i="4"/>
  <c r="V177" i="12" s="1"/>
  <c r="W174" i="4"/>
  <c r="W177" i="12" s="1"/>
  <c r="X174" i="4"/>
  <c r="X177" i="12" s="1"/>
  <c r="Y174" i="4"/>
  <c r="Y177" i="12" s="1"/>
  <c r="Z174" i="4"/>
  <c r="Z177" i="12" s="1"/>
  <c r="AA174" i="4"/>
  <c r="AA177" i="12" s="1"/>
  <c r="AB174" i="4"/>
  <c r="AB177" i="12" s="1"/>
  <c r="AC174" i="4"/>
  <c r="AC177" i="12" s="1"/>
  <c r="AD174" i="4"/>
  <c r="AD177" i="12" s="1"/>
  <c r="AE174" i="4"/>
  <c r="AE177" i="12" s="1"/>
  <c r="AF174" i="4"/>
  <c r="AF177" i="12" s="1"/>
  <c r="AG174" i="4"/>
  <c r="AG177" i="12" s="1"/>
  <c r="AH174" i="4"/>
  <c r="AH177" i="12" s="1"/>
  <c r="AI174" i="4"/>
  <c r="AI177" i="12" s="1"/>
  <c r="AJ174" i="4"/>
  <c r="AJ177" i="12" s="1"/>
  <c r="AK174" i="4"/>
  <c r="AK177" i="12" s="1"/>
  <c r="AL174" i="4"/>
  <c r="AL177" i="12" s="1"/>
  <c r="AM174" i="4"/>
  <c r="AM177" i="12" s="1"/>
  <c r="AN174" i="4"/>
  <c r="AN177" i="12" s="1"/>
  <c r="AO174" i="4"/>
  <c r="AO177" i="12" s="1"/>
  <c r="AP174" i="4"/>
  <c r="AP177" i="12" s="1"/>
  <c r="AQ174" i="4"/>
  <c r="AQ177" i="12" s="1"/>
  <c r="AR174" i="4"/>
  <c r="AR177" i="12" s="1"/>
  <c r="AS174" i="4"/>
  <c r="AS177" i="12" s="1"/>
  <c r="AT174" i="4"/>
  <c r="AT177" i="12" s="1"/>
  <c r="AU174" i="4"/>
  <c r="AU177" i="12" s="1"/>
  <c r="AV174" i="4"/>
  <c r="AV177" i="12" s="1"/>
  <c r="Q175" i="4"/>
  <c r="Q178" i="12" s="1"/>
  <c r="R175" i="4"/>
  <c r="R178" i="12" s="1"/>
  <c r="S175" i="4"/>
  <c r="S178" i="12" s="1"/>
  <c r="T175" i="4"/>
  <c r="T178" i="12" s="1"/>
  <c r="U175" i="4"/>
  <c r="U178" i="12" s="1"/>
  <c r="V175" i="4"/>
  <c r="V178" i="12" s="1"/>
  <c r="W175" i="4"/>
  <c r="W178" i="12" s="1"/>
  <c r="X175" i="4"/>
  <c r="X178" i="12" s="1"/>
  <c r="Y175" i="4"/>
  <c r="Y178" i="12" s="1"/>
  <c r="Z175" i="4"/>
  <c r="Z178" i="12" s="1"/>
  <c r="AA175" i="4"/>
  <c r="AA178" i="12" s="1"/>
  <c r="AB175" i="4"/>
  <c r="AB178" i="12" s="1"/>
  <c r="AC175" i="4"/>
  <c r="AC178" i="12" s="1"/>
  <c r="AD175" i="4"/>
  <c r="AD178" i="12" s="1"/>
  <c r="AE175" i="4"/>
  <c r="AE178" i="12" s="1"/>
  <c r="AF175" i="4"/>
  <c r="AF178" i="12" s="1"/>
  <c r="AG175" i="4"/>
  <c r="AG178" i="12" s="1"/>
  <c r="AH175" i="4"/>
  <c r="AH178" i="12" s="1"/>
  <c r="AI175" i="4"/>
  <c r="AI178" i="12" s="1"/>
  <c r="AJ175" i="4"/>
  <c r="AJ178" i="12" s="1"/>
  <c r="AK175" i="4"/>
  <c r="AK178" i="12" s="1"/>
  <c r="AL175" i="4"/>
  <c r="AL178" i="12" s="1"/>
  <c r="AM175" i="4"/>
  <c r="AM178" i="12" s="1"/>
  <c r="AN175" i="4"/>
  <c r="AN178" i="12" s="1"/>
  <c r="AO175" i="4"/>
  <c r="AO178" i="12" s="1"/>
  <c r="AP175" i="4"/>
  <c r="AP178" i="12" s="1"/>
  <c r="AQ175" i="4"/>
  <c r="AQ178" i="12" s="1"/>
  <c r="AR175" i="4"/>
  <c r="AR178" i="12" s="1"/>
  <c r="AS175" i="4"/>
  <c r="AS178" i="12" s="1"/>
  <c r="AT175" i="4"/>
  <c r="AT178" i="12" s="1"/>
  <c r="AU175" i="4"/>
  <c r="AU178" i="12" s="1"/>
  <c r="AV175" i="4"/>
  <c r="AV178" i="12" s="1"/>
  <c r="Q176" i="4"/>
  <c r="Q179" i="12" s="1"/>
  <c r="R176" i="4"/>
  <c r="R179" i="12" s="1"/>
  <c r="S176" i="4"/>
  <c r="S179" i="12" s="1"/>
  <c r="T176" i="4"/>
  <c r="T179" i="12" s="1"/>
  <c r="U176" i="4"/>
  <c r="U179" i="12" s="1"/>
  <c r="V176" i="4"/>
  <c r="V179" i="12" s="1"/>
  <c r="W176" i="4"/>
  <c r="W179" i="12" s="1"/>
  <c r="X176" i="4"/>
  <c r="X179" i="12" s="1"/>
  <c r="Y176" i="4"/>
  <c r="Y179" i="12" s="1"/>
  <c r="Z176" i="4"/>
  <c r="Z179" i="12" s="1"/>
  <c r="AA176" i="4"/>
  <c r="AA179" i="12" s="1"/>
  <c r="AB176" i="4"/>
  <c r="AB179" i="12" s="1"/>
  <c r="AC176" i="4"/>
  <c r="AC179" i="12" s="1"/>
  <c r="AD176" i="4"/>
  <c r="AD179" i="12" s="1"/>
  <c r="AE176" i="4"/>
  <c r="AE179" i="12" s="1"/>
  <c r="AF176" i="4"/>
  <c r="AF179" i="12" s="1"/>
  <c r="AG176" i="4"/>
  <c r="AG179" i="12" s="1"/>
  <c r="AH176" i="4"/>
  <c r="AH179" i="12" s="1"/>
  <c r="AI176" i="4"/>
  <c r="AI179" i="12" s="1"/>
  <c r="AJ176" i="4"/>
  <c r="AJ179" i="12" s="1"/>
  <c r="AK176" i="4"/>
  <c r="AK179" i="12" s="1"/>
  <c r="AL176" i="4"/>
  <c r="AL179" i="12" s="1"/>
  <c r="AM176" i="4"/>
  <c r="AM179" i="12" s="1"/>
  <c r="AN176" i="4"/>
  <c r="AN179" i="12" s="1"/>
  <c r="AO176" i="4"/>
  <c r="AO179" i="12" s="1"/>
  <c r="AP176" i="4"/>
  <c r="AP179" i="12" s="1"/>
  <c r="AQ176" i="4"/>
  <c r="AQ179" i="12" s="1"/>
  <c r="AR176" i="4"/>
  <c r="AR179" i="12" s="1"/>
  <c r="AS176" i="4"/>
  <c r="AS179" i="12" s="1"/>
  <c r="AT176" i="4"/>
  <c r="AT179" i="12" s="1"/>
  <c r="AU176" i="4"/>
  <c r="AU179" i="12" s="1"/>
  <c r="AV176" i="4"/>
  <c r="AV179" i="12" s="1"/>
  <c r="Q177" i="4"/>
  <c r="Q180" i="12" s="1"/>
  <c r="R177" i="4"/>
  <c r="R180" i="12" s="1"/>
  <c r="S177" i="4"/>
  <c r="S180" i="12" s="1"/>
  <c r="T177" i="4"/>
  <c r="T180" i="12" s="1"/>
  <c r="U177" i="4"/>
  <c r="U180" i="12" s="1"/>
  <c r="V177" i="4"/>
  <c r="V180" i="12" s="1"/>
  <c r="W177" i="4"/>
  <c r="W180" i="12" s="1"/>
  <c r="X177" i="4"/>
  <c r="X180" i="12" s="1"/>
  <c r="Y177" i="4"/>
  <c r="Y180" i="12" s="1"/>
  <c r="Z177" i="4"/>
  <c r="Z180" i="12" s="1"/>
  <c r="AA177" i="4"/>
  <c r="AA180" i="12" s="1"/>
  <c r="AB177" i="4"/>
  <c r="AB180" i="12" s="1"/>
  <c r="AC177" i="4"/>
  <c r="AC180" i="12" s="1"/>
  <c r="AD177" i="4"/>
  <c r="AD180" i="12" s="1"/>
  <c r="AE177" i="4"/>
  <c r="AE180" i="12" s="1"/>
  <c r="AF177" i="4"/>
  <c r="AF180" i="12" s="1"/>
  <c r="AG177" i="4"/>
  <c r="AG180" i="12" s="1"/>
  <c r="AH177" i="4"/>
  <c r="AH180" i="12" s="1"/>
  <c r="AI177" i="4"/>
  <c r="AI180" i="12" s="1"/>
  <c r="AJ177" i="4"/>
  <c r="AJ180" i="12" s="1"/>
  <c r="AK177" i="4"/>
  <c r="AK180" i="12" s="1"/>
  <c r="AL177" i="4"/>
  <c r="AL180" i="12" s="1"/>
  <c r="AM177" i="4"/>
  <c r="AM180" i="12" s="1"/>
  <c r="AN177" i="4"/>
  <c r="AN180" i="12" s="1"/>
  <c r="AO177" i="4"/>
  <c r="AO180" i="12" s="1"/>
  <c r="AP177" i="4"/>
  <c r="AP180" i="12" s="1"/>
  <c r="AQ177" i="4"/>
  <c r="AQ180" i="12" s="1"/>
  <c r="AR177" i="4"/>
  <c r="AR180" i="12" s="1"/>
  <c r="AS177" i="4"/>
  <c r="AS180" i="12" s="1"/>
  <c r="AT177" i="4"/>
  <c r="AT180" i="12" s="1"/>
  <c r="AU177" i="4"/>
  <c r="AU180" i="12" s="1"/>
  <c r="AV177" i="4"/>
  <c r="AV180" i="12" s="1"/>
  <c r="Q178" i="4"/>
  <c r="Q181" i="12" s="1"/>
  <c r="R178" i="4"/>
  <c r="R181" i="12" s="1"/>
  <c r="S178" i="4"/>
  <c r="S181" i="12" s="1"/>
  <c r="T178" i="4"/>
  <c r="T181" i="12" s="1"/>
  <c r="U178" i="4"/>
  <c r="U181" i="12" s="1"/>
  <c r="V178" i="4"/>
  <c r="V181" i="12" s="1"/>
  <c r="W178" i="4"/>
  <c r="W181" i="12" s="1"/>
  <c r="X178" i="4"/>
  <c r="X181" i="12" s="1"/>
  <c r="Y178" i="4"/>
  <c r="Y181" i="12" s="1"/>
  <c r="Z178" i="4"/>
  <c r="Z181" i="12" s="1"/>
  <c r="AA178" i="4"/>
  <c r="AA181" i="12" s="1"/>
  <c r="AB178" i="4"/>
  <c r="AB181" i="12" s="1"/>
  <c r="AC178" i="4"/>
  <c r="AC181" i="12" s="1"/>
  <c r="AD178" i="4"/>
  <c r="AD181" i="12" s="1"/>
  <c r="AE178" i="4"/>
  <c r="AE181" i="12" s="1"/>
  <c r="AF178" i="4"/>
  <c r="AF181" i="12" s="1"/>
  <c r="AG178" i="4"/>
  <c r="AG181" i="12" s="1"/>
  <c r="AH178" i="4"/>
  <c r="AH181" i="12" s="1"/>
  <c r="AI178" i="4"/>
  <c r="AI181" i="12" s="1"/>
  <c r="AJ178" i="4"/>
  <c r="AJ181" i="12" s="1"/>
  <c r="AK178" i="4"/>
  <c r="AK181" i="12" s="1"/>
  <c r="AL178" i="4"/>
  <c r="AL181" i="12" s="1"/>
  <c r="AM178" i="4"/>
  <c r="AM181" i="12" s="1"/>
  <c r="AN178" i="4"/>
  <c r="AN181" i="12" s="1"/>
  <c r="AO178" i="4"/>
  <c r="AO181" i="12" s="1"/>
  <c r="AP178" i="4"/>
  <c r="AP181" i="12" s="1"/>
  <c r="AQ178" i="4"/>
  <c r="AQ181" i="12" s="1"/>
  <c r="AR178" i="4"/>
  <c r="AR181" i="12" s="1"/>
  <c r="AS178" i="4"/>
  <c r="AS181" i="12" s="1"/>
  <c r="AT178" i="4"/>
  <c r="AT181" i="12" s="1"/>
  <c r="AU178" i="4"/>
  <c r="AU181" i="12" s="1"/>
  <c r="AV178" i="4"/>
  <c r="AV181" i="12" s="1"/>
  <c r="Q179" i="4"/>
  <c r="Q182" i="12" s="1"/>
  <c r="R179" i="4"/>
  <c r="R182" i="12" s="1"/>
  <c r="S179" i="4"/>
  <c r="S182" i="12" s="1"/>
  <c r="T179" i="4"/>
  <c r="T182" i="12" s="1"/>
  <c r="U179" i="4"/>
  <c r="U182" i="12" s="1"/>
  <c r="W179" i="4"/>
  <c r="W182" i="12" s="1"/>
  <c r="X179" i="4"/>
  <c r="X182" i="12" s="1"/>
  <c r="Y179" i="4"/>
  <c r="Y182" i="12" s="1"/>
  <c r="Z179" i="4"/>
  <c r="Z182" i="12" s="1"/>
  <c r="AA179" i="4"/>
  <c r="AA182" i="12" s="1"/>
  <c r="AB179" i="4"/>
  <c r="AB182" i="12" s="1"/>
  <c r="AC179" i="4"/>
  <c r="AC182" i="12" s="1"/>
  <c r="AD179" i="4"/>
  <c r="AD182" i="12" s="1"/>
  <c r="AE179" i="4"/>
  <c r="AE182" i="12" s="1"/>
  <c r="AF179" i="4"/>
  <c r="AF182" i="12" s="1"/>
  <c r="AG179" i="4"/>
  <c r="AG182" i="12" s="1"/>
  <c r="AH179" i="4"/>
  <c r="AH182" i="12" s="1"/>
  <c r="AI179" i="4"/>
  <c r="AI182" i="12" s="1"/>
  <c r="AJ179" i="4"/>
  <c r="AJ182" i="12" s="1"/>
  <c r="AL179" i="4"/>
  <c r="AL182" i="12" s="1"/>
  <c r="AM179" i="4"/>
  <c r="AM182" i="12" s="1"/>
  <c r="AN179" i="4"/>
  <c r="AN182" i="12" s="1"/>
  <c r="AO179" i="4"/>
  <c r="AO182" i="12" s="1"/>
  <c r="AP179" i="4"/>
  <c r="AP182" i="12" s="1"/>
  <c r="AQ179" i="4"/>
  <c r="AQ182" i="12" s="1"/>
  <c r="AR179" i="4"/>
  <c r="AR182" i="12" s="1"/>
  <c r="AS179" i="4"/>
  <c r="AS182" i="12" s="1"/>
  <c r="AT179" i="4"/>
  <c r="AT182" i="12" s="1"/>
  <c r="AU179" i="4"/>
  <c r="AU182" i="12" s="1"/>
  <c r="AV179" i="4"/>
  <c r="AV182" i="12" s="1"/>
  <c r="Q149" i="4"/>
  <c r="Q152" i="12" s="1"/>
  <c r="R149" i="4"/>
  <c r="R152" i="12" s="1"/>
  <c r="S149" i="4"/>
  <c r="S152" i="12" s="1"/>
  <c r="T149" i="4"/>
  <c r="T152" i="12" s="1"/>
  <c r="U149" i="4"/>
  <c r="U152" i="12" s="1"/>
  <c r="V149" i="4"/>
  <c r="V152" i="12" s="1"/>
  <c r="W149" i="4"/>
  <c r="W152" i="12" s="1"/>
  <c r="X149" i="4"/>
  <c r="X152" i="12" s="1"/>
  <c r="Y149" i="4"/>
  <c r="Y152" i="12" s="1"/>
  <c r="Z149" i="4"/>
  <c r="Z152" i="12" s="1"/>
  <c r="AA149" i="4"/>
  <c r="AA152" i="12" s="1"/>
  <c r="AB149" i="4"/>
  <c r="AB152" i="12" s="1"/>
  <c r="AC149" i="4"/>
  <c r="AC152" i="12" s="1"/>
  <c r="AD149" i="4"/>
  <c r="AD152" i="12" s="1"/>
  <c r="AE149" i="4"/>
  <c r="AE152" i="12" s="1"/>
  <c r="AF149" i="4"/>
  <c r="AF152" i="12" s="1"/>
  <c r="AG149" i="4"/>
  <c r="AG152" i="12" s="1"/>
  <c r="AH149" i="4"/>
  <c r="AH152" i="12" s="1"/>
  <c r="AI149" i="4"/>
  <c r="AI152" i="12" s="1"/>
  <c r="AJ149" i="4"/>
  <c r="AJ152" i="12" s="1"/>
  <c r="AK149" i="4"/>
  <c r="AK152" i="12" s="1"/>
  <c r="AL149" i="4"/>
  <c r="AL152" i="12" s="1"/>
  <c r="AM149" i="4"/>
  <c r="AM152" i="12" s="1"/>
  <c r="AN149" i="4"/>
  <c r="AN152" i="12" s="1"/>
  <c r="AO149" i="4"/>
  <c r="AO152" i="12" s="1"/>
  <c r="AP149" i="4"/>
  <c r="AP152" i="12" s="1"/>
  <c r="AQ149" i="4"/>
  <c r="AQ152" i="12" s="1"/>
  <c r="AR149" i="4"/>
  <c r="AR152" i="12" s="1"/>
  <c r="AS149" i="4"/>
  <c r="AS152" i="12" s="1"/>
  <c r="AT149" i="4"/>
  <c r="AT152" i="12" s="1"/>
  <c r="AU149" i="4"/>
  <c r="AU152" i="12" s="1"/>
  <c r="AV149" i="4"/>
  <c r="AV152" i="12" s="1"/>
  <c r="Q150" i="4"/>
  <c r="Q153" i="12" s="1"/>
  <c r="R150" i="4"/>
  <c r="R153" i="12" s="1"/>
  <c r="S150" i="4"/>
  <c r="S153" i="12" s="1"/>
  <c r="T150" i="4"/>
  <c r="T153" i="12" s="1"/>
  <c r="U150" i="4"/>
  <c r="U153" i="12" s="1"/>
  <c r="V150" i="4"/>
  <c r="V153" i="12" s="1"/>
  <c r="W150" i="4"/>
  <c r="W153" i="12" s="1"/>
  <c r="X150" i="4"/>
  <c r="X153" i="12" s="1"/>
  <c r="Y150" i="4"/>
  <c r="Y153" i="12" s="1"/>
  <c r="Z150" i="4"/>
  <c r="Z153" i="12" s="1"/>
  <c r="AA150" i="4"/>
  <c r="AA153" i="12" s="1"/>
  <c r="AB150" i="4"/>
  <c r="AB153" i="12" s="1"/>
  <c r="AC150" i="4"/>
  <c r="AC153" i="12" s="1"/>
  <c r="AD150" i="4"/>
  <c r="AD153" i="12" s="1"/>
  <c r="AE150" i="4"/>
  <c r="AE153" i="12" s="1"/>
  <c r="AF150" i="4"/>
  <c r="AF153" i="12" s="1"/>
  <c r="AG150" i="4"/>
  <c r="AG153" i="12" s="1"/>
  <c r="AH150" i="4"/>
  <c r="AH153" i="12" s="1"/>
  <c r="AI150" i="4"/>
  <c r="AI153" i="12" s="1"/>
  <c r="AJ150" i="4"/>
  <c r="AJ153" i="12" s="1"/>
  <c r="AK150" i="4"/>
  <c r="AK153" i="12" s="1"/>
  <c r="AL150" i="4"/>
  <c r="AL153" i="12" s="1"/>
  <c r="AM150" i="4"/>
  <c r="AM153" i="12" s="1"/>
  <c r="AN150" i="4"/>
  <c r="AN153" i="12" s="1"/>
  <c r="AO150" i="4"/>
  <c r="AO153" i="12" s="1"/>
  <c r="AP150" i="4"/>
  <c r="AP153" i="12" s="1"/>
  <c r="AQ150" i="4"/>
  <c r="AQ153" i="12" s="1"/>
  <c r="AR150" i="4"/>
  <c r="AR153" i="12" s="1"/>
  <c r="AS150" i="4"/>
  <c r="AS153" i="12" s="1"/>
  <c r="AT150" i="4"/>
  <c r="AT153" i="12" s="1"/>
  <c r="AU150" i="4"/>
  <c r="AU153" i="12" s="1"/>
  <c r="AV150" i="4"/>
  <c r="AV153" i="12" s="1"/>
  <c r="Q151" i="4"/>
  <c r="Q154" i="12" s="1"/>
  <c r="R151" i="4"/>
  <c r="R154" i="12" s="1"/>
  <c r="S151" i="4"/>
  <c r="S154" i="12" s="1"/>
  <c r="T151" i="4"/>
  <c r="T154" i="12" s="1"/>
  <c r="U151" i="4"/>
  <c r="U154" i="12" s="1"/>
  <c r="V151" i="4"/>
  <c r="V154" i="12" s="1"/>
  <c r="W151" i="4"/>
  <c r="W154" i="12" s="1"/>
  <c r="X151" i="4"/>
  <c r="X154" i="12" s="1"/>
  <c r="Y151" i="4"/>
  <c r="Y154" i="12" s="1"/>
  <c r="Z151" i="4"/>
  <c r="Z154" i="12" s="1"/>
  <c r="AA151" i="4"/>
  <c r="AA154" i="12" s="1"/>
  <c r="AB151" i="4"/>
  <c r="AB154" i="12" s="1"/>
  <c r="AC151" i="4"/>
  <c r="AC154" i="12" s="1"/>
  <c r="AD151" i="4"/>
  <c r="AD154" i="12" s="1"/>
  <c r="AE151" i="4"/>
  <c r="AE154" i="12" s="1"/>
  <c r="AF151" i="4"/>
  <c r="AF154" i="12" s="1"/>
  <c r="AG151" i="4"/>
  <c r="AG154" i="12" s="1"/>
  <c r="AH151" i="4"/>
  <c r="AH154" i="12" s="1"/>
  <c r="AI151" i="4"/>
  <c r="AI154" i="12" s="1"/>
  <c r="AJ151" i="4"/>
  <c r="AJ154" i="12" s="1"/>
  <c r="AK151" i="4"/>
  <c r="AK154" i="12" s="1"/>
  <c r="AL151" i="4"/>
  <c r="AL154" i="12" s="1"/>
  <c r="AM151" i="4"/>
  <c r="AM154" i="12" s="1"/>
  <c r="AN151" i="4"/>
  <c r="AN154" i="12" s="1"/>
  <c r="AO151" i="4"/>
  <c r="AO154" i="12" s="1"/>
  <c r="AP151" i="4"/>
  <c r="AP154" i="12" s="1"/>
  <c r="AQ151" i="4"/>
  <c r="AQ154" i="12" s="1"/>
  <c r="AR151" i="4"/>
  <c r="AR154" i="12" s="1"/>
  <c r="AS151" i="4"/>
  <c r="AS154" i="12" s="1"/>
  <c r="AT151" i="4"/>
  <c r="AT154" i="12" s="1"/>
  <c r="AU151" i="4"/>
  <c r="AU154" i="12" s="1"/>
  <c r="AV151" i="4"/>
  <c r="AV154" i="12" s="1"/>
  <c r="Q152" i="4"/>
  <c r="Q155" i="12" s="1"/>
  <c r="R152" i="4"/>
  <c r="R155" i="12" s="1"/>
  <c r="S152" i="4"/>
  <c r="S155" i="12" s="1"/>
  <c r="T152" i="4"/>
  <c r="T155" i="12" s="1"/>
  <c r="U152" i="4"/>
  <c r="U155" i="12" s="1"/>
  <c r="V152" i="4"/>
  <c r="V155" i="12" s="1"/>
  <c r="W152" i="4"/>
  <c r="W155" i="12" s="1"/>
  <c r="X152" i="4"/>
  <c r="X155" i="12" s="1"/>
  <c r="Y152" i="4"/>
  <c r="Y155" i="12" s="1"/>
  <c r="Z152" i="4"/>
  <c r="Z155" i="12" s="1"/>
  <c r="AA152" i="4"/>
  <c r="AA155" i="12" s="1"/>
  <c r="AB152" i="4"/>
  <c r="AB155" i="12" s="1"/>
  <c r="AC152" i="4"/>
  <c r="AC155" i="12" s="1"/>
  <c r="AD152" i="4"/>
  <c r="AD155" i="12" s="1"/>
  <c r="AE152" i="4"/>
  <c r="AE155" i="12" s="1"/>
  <c r="AF152" i="4"/>
  <c r="AF155" i="12" s="1"/>
  <c r="AG152" i="4"/>
  <c r="AG155" i="12" s="1"/>
  <c r="AH152" i="4"/>
  <c r="AH155" i="12" s="1"/>
  <c r="AI152" i="4"/>
  <c r="AI155" i="12" s="1"/>
  <c r="AJ152" i="4"/>
  <c r="AJ155" i="12" s="1"/>
  <c r="AK152" i="4"/>
  <c r="AK155" i="12" s="1"/>
  <c r="AL152" i="4"/>
  <c r="AL155" i="12" s="1"/>
  <c r="AM152" i="4"/>
  <c r="AM155" i="12" s="1"/>
  <c r="AN152" i="4"/>
  <c r="AN155" i="12" s="1"/>
  <c r="AO152" i="4"/>
  <c r="AO155" i="12" s="1"/>
  <c r="AP152" i="4"/>
  <c r="AP155" i="12" s="1"/>
  <c r="AQ152" i="4"/>
  <c r="AQ155" i="12" s="1"/>
  <c r="AR152" i="4"/>
  <c r="AR155" i="12" s="1"/>
  <c r="AS152" i="4"/>
  <c r="AS155" i="12" s="1"/>
  <c r="AT152" i="4"/>
  <c r="AT155" i="12" s="1"/>
  <c r="AU152" i="4"/>
  <c r="AU155" i="12" s="1"/>
  <c r="AV152" i="4"/>
  <c r="AV155" i="12" s="1"/>
  <c r="Q153" i="4"/>
  <c r="Q156" i="12" s="1"/>
  <c r="R153" i="4"/>
  <c r="R156" i="12" s="1"/>
  <c r="S153" i="4"/>
  <c r="S156" i="12" s="1"/>
  <c r="T153" i="4"/>
  <c r="T156" i="12" s="1"/>
  <c r="U153" i="4"/>
  <c r="U156" i="12" s="1"/>
  <c r="V153" i="4"/>
  <c r="V156" i="12" s="1"/>
  <c r="W153" i="4"/>
  <c r="W156" i="12" s="1"/>
  <c r="X153" i="4"/>
  <c r="X156" i="12" s="1"/>
  <c r="Y153" i="4"/>
  <c r="Y156" i="12" s="1"/>
  <c r="Z153" i="4"/>
  <c r="Z156" i="12" s="1"/>
  <c r="AA153" i="4"/>
  <c r="AA156" i="12" s="1"/>
  <c r="AB153" i="4"/>
  <c r="AB156" i="12" s="1"/>
  <c r="AC153" i="4"/>
  <c r="AC156" i="12" s="1"/>
  <c r="AD153" i="4"/>
  <c r="AD156" i="12" s="1"/>
  <c r="AE153" i="4"/>
  <c r="AE156" i="12" s="1"/>
  <c r="AF153" i="4"/>
  <c r="AF156" i="12" s="1"/>
  <c r="AG153" i="4"/>
  <c r="AG156" i="12" s="1"/>
  <c r="AH153" i="4"/>
  <c r="AH156" i="12" s="1"/>
  <c r="AI153" i="4"/>
  <c r="AI156" i="12" s="1"/>
  <c r="AJ153" i="4"/>
  <c r="AJ156" i="12" s="1"/>
  <c r="AK153" i="4"/>
  <c r="AK156" i="12" s="1"/>
  <c r="AL153" i="4"/>
  <c r="AL156" i="12" s="1"/>
  <c r="AM153" i="4"/>
  <c r="AM156" i="12" s="1"/>
  <c r="AN153" i="4"/>
  <c r="AN156" i="12" s="1"/>
  <c r="AO153" i="4"/>
  <c r="AO156" i="12" s="1"/>
  <c r="AP153" i="4"/>
  <c r="AP156" i="12" s="1"/>
  <c r="AQ153" i="4"/>
  <c r="AQ156" i="12" s="1"/>
  <c r="AR153" i="4"/>
  <c r="AR156" i="12" s="1"/>
  <c r="AS153" i="4"/>
  <c r="AS156" i="12" s="1"/>
  <c r="AT153" i="4"/>
  <c r="AT156" i="12" s="1"/>
  <c r="AU153" i="4"/>
  <c r="AU156" i="12" s="1"/>
  <c r="AV153" i="4"/>
  <c r="AV156" i="12" s="1"/>
  <c r="Q154" i="4"/>
  <c r="Q157" i="12" s="1"/>
  <c r="R154" i="4"/>
  <c r="R157" i="12" s="1"/>
  <c r="S154" i="4"/>
  <c r="S157" i="12" s="1"/>
  <c r="T154" i="4"/>
  <c r="T157" i="12" s="1"/>
  <c r="U154" i="4"/>
  <c r="U157" i="12" s="1"/>
  <c r="V154" i="4"/>
  <c r="V157" i="12" s="1"/>
  <c r="W154" i="4"/>
  <c r="W157" i="12" s="1"/>
  <c r="X154" i="4"/>
  <c r="X157" i="12" s="1"/>
  <c r="Y154" i="4"/>
  <c r="Y157" i="12" s="1"/>
  <c r="Z154" i="4"/>
  <c r="Z157" i="12" s="1"/>
  <c r="AA154" i="4"/>
  <c r="AA157" i="12" s="1"/>
  <c r="AB154" i="4"/>
  <c r="AB157" i="12" s="1"/>
  <c r="AC154" i="4"/>
  <c r="AC157" i="12" s="1"/>
  <c r="AD154" i="4"/>
  <c r="AD157" i="12" s="1"/>
  <c r="AE154" i="4"/>
  <c r="AE157" i="12" s="1"/>
  <c r="AF154" i="4"/>
  <c r="AF157" i="12" s="1"/>
  <c r="AG154" i="4"/>
  <c r="AG157" i="12" s="1"/>
  <c r="AH154" i="4"/>
  <c r="AH157" i="12" s="1"/>
  <c r="AI154" i="4"/>
  <c r="AI157" i="12" s="1"/>
  <c r="AJ154" i="4"/>
  <c r="AJ157" i="12" s="1"/>
  <c r="AK154" i="4"/>
  <c r="AK157" i="12" s="1"/>
  <c r="AL154" i="4"/>
  <c r="AL157" i="12" s="1"/>
  <c r="AM154" i="4"/>
  <c r="AM157" i="12" s="1"/>
  <c r="AN154" i="4"/>
  <c r="AN157" i="12" s="1"/>
  <c r="AO154" i="4"/>
  <c r="AO157" i="12" s="1"/>
  <c r="AP154" i="4"/>
  <c r="AP157" i="12" s="1"/>
  <c r="AQ154" i="4"/>
  <c r="AQ157" i="12" s="1"/>
  <c r="AR154" i="4"/>
  <c r="AR157" i="12" s="1"/>
  <c r="AS154" i="4"/>
  <c r="AS157" i="12" s="1"/>
  <c r="AT154" i="4"/>
  <c r="AT157" i="12" s="1"/>
  <c r="AU154" i="4"/>
  <c r="AU157" i="12" s="1"/>
  <c r="AV154" i="4"/>
  <c r="AV157" i="12" s="1"/>
  <c r="Q155" i="4"/>
  <c r="Q158" i="12" s="1"/>
  <c r="R155" i="4"/>
  <c r="R158" i="12" s="1"/>
  <c r="S155" i="4"/>
  <c r="S158" i="12" s="1"/>
  <c r="T155" i="4"/>
  <c r="T158" i="12" s="1"/>
  <c r="U155" i="4"/>
  <c r="U158" i="12" s="1"/>
  <c r="V155" i="4"/>
  <c r="V158" i="12" s="1"/>
  <c r="W155" i="4"/>
  <c r="W158" i="12" s="1"/>
  <c r="X155" i="4"/>
  <c r="X158" i="12" s="1"/>
  <c r="Y155" i="4"/>
  <c r="Y158" i="12" s="1"/>
  <c r="Z155" i="4"/>
  <c r="Z158" i="12" s="1"/>
  <c r="AA155" i="4"/>
  <c r="AA158" i="12" s="1"/>
  <c r="AB155" i="4"/>
  <c r="AB158" i="12" s="1"/>
  <c r="AC155" i="4"/>
  <c r="AC158" i="12" s="1"/>
  <c r="AD155" i="4"/>
  <c r="AD158" i="12" s="1"/>
  <c r="AE155" i="4"/>
  <c r="AE158" i="12" s="1"/>
  <c r="AF155" i="4"/>
  <c r="AF158" i="12" s="1"/>
  <c r="AG155" i="4"/>
  <c r="AG158" i="12" s="1"/>
  <c r="AH155" i="4"/>
  <c r="AH158" i="12" s="1"/>
  <c r="AI155" i="4"/>
  <c r="AI158" i="12" s="1"/>
  <c r="AJ155" i="4"/>
  <c r="AJ158" i="12" s="1"/>
  <c r="AK155" i="4"/>
  <c r="AK158" i="12" s="1"/>
  <c r="AL155" i="4"/>
  <c r="AL158" i="12" s="1"/>
  <c r="AM155" i="4"/>
  <c r="AM158" i="12" s="1"/>
  <c r="AN155" i="4"/>
  <c r="AN158" i="12" s="1"/>
  <c r="AO155" i="4"/>
  <c r="AO158" i="12" s="1"/>
  <c r="AP155" i="4"/>
  <c r="AP158" i="12" s="1"/>
  <c r="AQ155" i="4"/>
  <c r="AQ158" i="12" s="1"/>
  <c r="AR155" i="4"/>
  <c r="AR158" i="12" s="1"/>
  <c r="AS155" i="4"/>
  <c r="AS158" i="12" s="1"/>
  <c r="AT155" i="4"/>
  <c r="AT158" i="12" s="1"/>
  <c r="AU155" i="4"/>
  <c r="AU158" i="12" s="1"/>
  <c r="AV155" i="4"/>
  <c r="AV158" i="12" s="1"/>
  <c r="Q156" i="4"/>
  <c r="Q159" i="12" s="1"/>
  <c r="R156" i="4"/>
  <c r="R159" i="12" s="1"/>
  <c r="S156" i="4"/>
  <c r="S159" i="12" s="1"/>
  <c r="T156" i="4"/>
  <c r="T159" i="12" s="1"/>
  <c r="U156" i="4"/>
  <c r="U159" i="12" s="1"/>
  <c r="V156" i="4"/>
  <c r="V159" i="12" s="1"/>
  <c r="W156" i="4"/>
  <c r="W159" i="12" s="1"/>
  <c r="X156" i="4"/>
  <c r="X159" i="12" s="1"/>
  <c r="Y156" i="4"/>
  <c r="Y159" i="12" s="1"/>
  <c r="Z156" i="4"/>
  <c r="Z159" i="12" s="1"/>
  <c r="AA156" i="4"/>
  <c r="AA159" i="12" s="1"/>
  <c r="AB156" i="4"/>
  <c r="AB159" i="12" s="1"/>
  <c r="AC156" i="4"/>
  <c r="AC159" i="12" s="1"/>
  <c r="AD156" i="4"/>
  <c r="AD159" i="12" s="1"/>
  <c r="AE156" i="4"/>
  <c r="AE159" i="12" s="1"/>
  <c r="AF156" i="4"/>
  <c r="AF159" i="12" s="1"/>
  <c r="AG156" i="4"/>
  <c r="AG159" i="12" s="1"/>
  <c r="AH156" i="4"/>
  <c r="AH159" i="12" s="1"/>
  <c r="AI156" i="4"/>
  <c r="AI159" i="12" s="1"/>
  <c r="AJ156" i="4"/>
  <c r="AJ159" i="12" s="1"/>
  <c r="AK156" i="4"/>
  <c r="AK159" i="12" s="1"/>
  <c r="AL156" i="4"/>
  <c r="AL159" i="12" s="1"/>
  <c r="AM156" i="4"/>
  <c r="AM159" i="12" s="1"/>
  <c r="AN156" i="4"/>
  <c r="AN159" i="12" s="1"/>
  <c r="AO156" i="4"/>
  <c r="AO159" i="12" s="1"/>
  <c r="AP156" i="4"/>
  <c r="AP159" i="12" s="1"/>
  <c r="AQ156" i="4"/>
  <c r="AQ159" i="12" s="1"/>
  <c r="AR156" i="4"/>
  <c r="AR159" i="12" s="1"/>
  <c r="AS156" i="4"/>
  <c r="AS159" i="12" s="1"/>
  <c r="AT156" i="4"/>
  <c r="AT159" i="12" s="1"/>
  <c r="AU156" i="4"/>
  <c r="AU159" i="12" s="1"/>
  <c r="AV156" i="4"/>
  <c r="AV159" i="12" s="1"/>
  <c r="Q157" i="4"/>
  <c r="Q160" i="12" s="1"/>
  <c r="R157" i="4"/>
  <c r="R160" i="12" s="1"/>
  <c r="S157" i="4"/>
  <c r="S160" i="12" s="1"/>
  <c r="T157" i="4"/>
  <c r="T160" i="12" s="1"/>
  <c r="U157" i="4"/>
  <c r="U160" i="12" s="1"/>
  <c r="V157" i="4"/>
  <c r="V160" i="12" s="1"/>
  <c r="W157" i="4"/>
  <c r="W160" i="12" s="1"/>
  <c r="X157" i="4"/>
  <c r="X160" i="12" s="1"/>
  <c r="Y157" i="4"/>
  <c r="Y160" i="12" s="1"/>
  <c r="Z157" i="4"/>
  <c r="Z160" i="12" s="1"/>
  <c r="AA157" i="4"/>
  <c r="AA160" i="12" s="1"/>
  <c r="AB157" i="4"/>
  <c r="AB160" i="12" s="1"/>
  <c r="AC157" i="4"/>
  <c r="AC160" i="12" s="1"/>
  <c r="AD157" i="4"/>
  <c r="AD160" i="12" s="1"/>
  <c r="AE157" i="4"/>
  <c r="AE160" i="12" s="1"/>
  <c r="AF157" i="4"/>
  <c r="AF160" i="12" s="1"/>
  <c r="AG157" i="4"/>
  <c r="AG160" i="12" s="1"/>
  <c r="AH157" i="4"/>
  <c r="AH160" i="12" s="1"/>
  <c r="AI157" i="4"/>
  <c r="AI160" i="12" s="1"/>
  <c r="AJ157" i="4"/>
  <c r="AJ160" i="12" s="1"/>
  <c r="AK157" i="4"/>
  <c r="AK160" i="12" s="1"/>
  <c r="AL157" i="4"/>
  <c r="AL160" i="12" s="1"/>
  <c r="AM157" i="4"/>
  <c r="AM160" i="12" s="1"/>
  <c r="AN157" i="4"/>
  <c r="AN160" i="12" s="1"/>
  <c r="AO157" i="4"/>
  <c r="AO160" i="12" s="1"/>
  <c r="AP157" i="4"/>
  <c r="AP160" i="12" s="1"/>
  <c r="AQ157" i="4"/>
  <c r="AQ160" i="12" s="1"/>
  <c r="AR157" i="4"/>
  <c r="AR160" i="12" s="1"/>
  <c r="AS157" i="4"/>
  <c r="AS160" i="12" s="1"/>
  <c r="AT157" i="4"/>
  <c r="AT160" i="12" s="1"/>
  <c r="AU157" i="4"/>
  <c r="AU160" i="12" s="1"/>
  <c r="AV157" i="4"/>
  <c r="AV160" i="12" s="1"/>
  <c r="Q158" i="4"/>
  <c r="Q161" i="12" s="1"/>
  <c r="R158" i="4"/>
  <c r="R161" i="12" s="1"/>
  <c r="S158" i="4"/>
  <c r="S161" i="12" s="1"/>
  <c r="T158" i="4"/>
  <c r="T161" i="12" s="1"/>
  <c r="U158" i="4"/>
  <c r="U161" i="12" s="1"/>
  <c r="V158" i="4"/>
  <c r="V161" i="12" s="1"/>
  <c r="W158" i="4"/>
  <c r="W161" i="12" s="1"/>
  <c r="X158" i="4"/>
  <c r="X161" i="12" s="1"/>
  <c r="Y158" i="4"/>
  <c r="Y161" i="12" s="1"/>
  <c r="Z158" i="4"/>
  <c r="Z161" i="12" s="1"/>
  <c r="AA158" i="4"/>
  <c r="AA161" i="12" s="1"/>
  <c r="AB158" i="4"/>
  <c r="AB161" i="12" s="1"/>
  <c r="AC158" i="4"/>
  <c r="AC161" i="12" s="1"/>
  <c r="AD158" i="4"/>
  <c r="AD161" i="12" s="1"/>
  <c r="AE158" i="4"/>
  <c r="AE161" i="12" s="1"/>
  <c r="AF158" i="4"/>
  <c r="AF161" i="12" s="1"/>
  <c r="AG158" i="4"/>
  <c r="AG161" i="12" s="1"/>
  <c r="AH158" i="4"/>
  <c r="AH161" i="12" s="1"/>
  <c r="AI158" i="4"/>
  <c r="AI161" i="12" s="1"/>
  <c r="AJ158" i="4"/>
  <c r="AJ161" i="12" s="1"/>
  <c r="AK158" i="4"/>
  <c r="AK161" i="12" s="1"/>
  <c r="AL158" i="4"/>
  <c r="AL161" i="12" s="1"/>
  <c r="AM158" i="4"/>
  <c r="AM161" i="12" s="1"/>
  <c r="AN158" i="4"/>
  <c r="AN161" i="12" s="1"/>
  <c r="AO158" i="4"/>
  <c r="AO161" i="12" s="1"/>
  <c r="AP158" i="4"/>
  <c r="AP161" i="12" s="1"/>
  <c r="AQ158" i="4"/>
  <c r="AQ161" i="12" s="1"/>
  <c r="AR158" i="4"/>
  <c r="AR161" i="12" s="1"/>
  <c r="AS158" i="4"/>
  <c r="AS161" i="12" s="1"/>
  <c r="AT158" i="4"/>
  <c r="AT161" i="12" s="1"/>
  <c r="AU158" i="4"/>
  <c r="AU161" i="12" s="1"/>
  <c r="AV158" i="4"/>
  <c r="AV161" i="12" s="1"/>
  <c r="Q159" i="4"/>
  <c r="Q162" i="12" s="1"/>
  <c r="R159" i="4"/>
  <c r="R162" i="12" s="1"/>
  <c r="S159" i="4"/>
  <c r="S162" i="12" s="1"/>
  <c r="T159" i="4"/>
  <c r="T162" i="12" s="1"/>
  <c r="U159" i="4"/>
  <c r="U162" i="12" s="1"/>
  <c r="W159" i="4"/>
  <c r="W162" i="12" s="1"/>
  <c r="X159" i="4"/>
  <c r="X162" i="12" s="1"/>
  <c r="Y159" i="4"/>
  <c r="Y162" i="12" s="1"/>
  <c r="Z159" i="4"/>
  <c r="Z162" i="12" s="1"/>
  <c r="AA159" i="4"/>
  <c r="AA162" i="12" s="1"/>
  <c r="AB159" i="4"/>
  <c r="AB162" i="12" s="1"/>
  <c r="AC159" i="4"/>
  <c r="AC162" i="12" s="1"/>
  <c r="AD159" i="4"/>
  <c r="AD162" i="12" s="1"/>
  <c r="AE159" i="4"/>
  <c r="AE162" i="12" s="1"/>
  <c r="AF159" i="4"/>
  <c r="AF162" i="12" s="1"/>
  <c r="AG159" i="4"/>
  <c r="AG162" i="12" s="1"/>
  <c r="AI159" i="4"/>
  <c r="AI162" i="12" s="1"/>
  <c r="AJ159" i="4"/>
  <c r="AJ162" i="12" s="1"/>
  <c r="AK159" i="4"/>
  <c r="AK162" i="12" s="1"/>
  <c r="AL159" i="4"/>
  <c r="AL162" i="12" s="1"/>
  <c r="AM159" i="4"/>
  <c r="AM162" i="12" s="1"/>
  <c r="AN159" i="4"/>
  <c r="AN162" i="12" s="1"/>
  <c r="AO159" i="4"/>
  <c r="AO162" i="12" s="1"/>
  <c r="AP159" i="4"/>
  <c r="AP162" i="12" s="1"/>
  <c r="AQ159" i="4"/>
  <c r="AQ162" i="12" s="1"/>
  <c r="AR159" i="4"/>
  <c r="AR162" i="12" s="1"/>
  <c r="AS159" i="4"/>
  <c r="AS162" i="12" s="1"/>
  <c r="AT159" i="4"/>
  <c r="AT162" i="12" s="1"/>
  <c r="AU159" i="4"/>
  <c r="AU162" i="12" s="1"/>
  <c r="AV159" i="4"/>
  <c r="AV162" i="12" s="1"/>
  <c r="Q128" i="4"/>
  <c r="Q131" i="12" s="1"/>
  <c r="R128" i="4"/>
  <c r="R131" i="12" s="1"/>
  <c r="S128" i="4"/>
  <c r="S131" i="12" s="1"/>
  <c r="T128" i="4"/>
  <c r="T131" i="12" s="1"/>
  <c r="U128" i="4"/>
  <c r="U131" i="12" s="1"/>
  <c r="V128" i="4"/>
  <c r="V131" i="12" s="1"/>
  <c r="W128" i="4"/>
  <c r="W131" i="12" s="1"/>
  <c r="X128" i="4"/>
  <c r="X131" i="12" s="1"/>
  <c r="Y128" i="4"/>
  <c r="Y131" i="12" s="1"/>
  <c r="Z128" i="4"/>
  <c r="Z131" i="12" s="1"/>
  <c r="AA128" i="4"/>
  <c r="AA131" i="12" s="1"/>
  <c r="AB128" i="4"/>
  <c r="AB131" i="12" s="1"/>
  <c r="AC128" i="4"/>
  <c r="AC131" i="12" s="1"/>
  <c r="AD128" i="4"/>
  <c r="AD131" i="12" s="1"/>
  <c r="AE128" i="4"/>
  <c r="AE131" i="12" s="1"/>
  <c r="AF128" i="4"/>
  <c r="AF131" i="12" s="1"/>
  <c r="AG128" i="4"/>
  <c r="AG131" i="12" s="1"/>
  <c r="AH128" i="4"/>
  <c r="AH131" i="12" s="1"/>
  <c r="AI128" i="4"/>
  <c r="AI131" i="12" s="1"/>
  <c r="AJ128" i="4"/>
  <c r="AJ131" i="12" s="1"/>
  <c r="AK128" i="4"/>
  <c r="AK131" i="12" s="1"/>
  <c r="AL128" i="4"/>
  <c r="AL131" i="12" s="1"/>
  <c r="AM128" i="4"/>
  <c r="AM131" i="12" s="1"/>
  <c r="AN128" i="4"/>
  <c r="AN131" i="12" s="1"/>
  <c r="AO128" i="4"/>
  <c r="AO131" i="12" s="1"/>
  <c r="AP128" i="4"/>
  <c r="AP131" i="12" s="1"/>
  <c r="AQ128" i="4"/>
  <c r="AQ131" i="12" s="1"/>
  <c r="AR128" i="4"/>
  <c r="AR131" i="12" s="1"/>
  <c r="AS128" i="4"/>
  <c r="AS131" i="12" s="1"/>
  <c r="AT128" i="4"/>
  <c r="AT131" i="12" s="1"/>
  <c r="AU128" i="4"/>
  <c r="AU131" i="12" s="1"/>
  <c r="AV128" i="4"/>
  <c r="AV131" i="12" s="1"/>
  <c r="Q129" i="4"/>
  <c r="Q132" i="12" s="1"/>
  <c r="R129" i="4"/>
  <c r="R132" i="12" s="1"/>
  <c r="S129" i="4"/>
  <c r="S132" i="12" s="1"/>
  <c r="T129" i="4"/>
  <c r="T132" i="12" s="1"/>
  <c r="U129" i="4"/>
  <c r="U132" i="12" s="1"/>
  <c r="V129" i="4"/>
  <c r="V132" i="12" s="1"/>
  <c r="W129" i="4"/>
  <c r="W132" i="12" s="1"/>
  <c r="X129" i="4"/>
  <c r="X132" i="12" s="1"/>
  <c r="Y129" i="4"/>
  <c r="Y132" i="12" s="1"/>
  <c r="Z129" i="4"/>
  <c r="Z132" i="12" s="1"/>
  <c r="AA129" i="4"/>
  <c r="AA132" i="12" s="1"/>
  <c r="AB129" i="4"/>
  <c r="AB132" i="12" s="1"/>
  <c r="AC129" i="4"/>
  <c r="AC132" i="12" s="1"/>
  <c r="AD129" i="4"/>
  <c r="AD132" i="12" s="1"/>
  <c r="AE129" i="4"/>
  <c r="AE132" i="12" s="1"/>
  <c r="AF129" i="4"/>
  <c r="AF132" i="12" s="1"/>
  <c r="AG129" i="4"/>
  <c r="AG132" i="12" s="1"/>
  <c r="AH129" i="4"/>
  <c r="AH132" i="12" s="1"/>
  <c r="AI129" i="4"/>
  <c r="AI132" i="12" s="1"/>
  <c r="AJ129" i="4"/>
  <c r="AJ132" i="12" s="1"/>
  <c r="AK129" i="4"/>
  <c r="AK132" i="12" s="1"/>
  <c r="AL129" i="4"/>
  <c r="AL132" i="12" s="1"/>
  <c r="AM129" i="4"/>
  <c r="AM132" i="12" s="1"/>
  <c r="AN129" i="4"/>
  <c r="AN132" i="12" s="1"/>
  <c r="AO129" i="4"/>
  <c r="AO132" i="12" s="1"/>
  <c r="AP129" i="4"/>
  <c r="AP132" i="12" s="1"/>
  <c r="AQ129" i="4"/>
  <c r="AQ132" i="12" s="1"/>
  <c r="AR129" i="4"/>
  <c r="AR132" i="12" s="1"/>
  <c r="AS129" i="4"/>
  <c r="AS132" i="12" s="1"/>
  <c r="AT129" i="4"/>
  <c r="AT132" i="12" s="1"/>
  <c r="AU129" i="4"/>
  <c r="AU132" i="12" s="1"/>
  <c r="AV129" i="4"/>
  <c r="AV132" i="12" s="1"/>
  <c r="Q130" i="4"/>
  <c r="Q133" i="12" s="1"/>
  <c r="R130" i="4"/>
  <c r="R133" i="12" s="1"/>
  <c r="S130" i="4"/>
  <c r="S133" i="12" s="1"/>
  <c r="T130" i="4"/>
  <c r="T133" i="12" s="1"/>
  <c r="U130" i="4"/>
  <c r="U133" i="12" s="1"/>
  <c r="V130" i="4"/>
  <c r="V133" i="12" s="1"/>
  <c r="W130" i="4"/>
  <c r="W133" i="12" s="1"/>
  <c r="X130" i="4"/>
  <c r="X133" i="12" s="1"/>
  <c r="Y130" i="4"/>
  <c r="Y133" i="12" s="1"/>
  <c r="Z130" i="4"/>
  <c r="Z133" i="12" s="1"/>
  <c r="AA130" i="4"/>
  <c r="AA133" i="12" s="1"/>
  <c r="AB130" i="4"/>
  <c r="AB133" i="12" s="1"/>
  <c r="AC130" i="4"/>
  <c r="AC133" i="12" s="1"/>
  <c r="AD130" i="4"/>
  <c r="AD133" i="12" s="1"/>
  <c r="AE130" i="4"/>
  <c r="AE133" i="12" s="1"/>
  <c r="AF130" i="4"/>
  <c r="AF133" i="12" s="1"/>
  <c r="AG130" i="4"/>
  <c r="AG133" i="12" s="1"/>
  <c r="AH130" i="4"/>
  <c r="AH133" i="12" s="1"/>
  <c r="AI130" i="4"/>
  <c r="AI133" i="12" s="1"/>
  <c r="AJ130" i="4"/>
  <c r="AJ133" i="12" s="1"/>
  <c r="AK130" i="4"/>
  <c r="AK133" i="12" s="1"/>
  <c r="AL130" i="4"/>
  <c r="AL133" i="12" s="1"/>
  <c r="AM130" i="4"/>
  <c r="AM133" i="12" s="1"/>
  <c r="AN130" i="4"/>
  <c r="AN133" i="12" s="1"/>
  <c r="AO130" i="4"/>
  <c r="AO133" i="12" s="1"/>
  <c r="AP130" i="4"/>
  <c r="AP133" i="12" s="1"/>
  <c r="AQ130" i="4"/>
  <c r="AQ133" i="12" s="1"/>
  <c r="AR130" i="4"/>
  <c r="AR133" i="12" s="1"/>
  <c r="AS130" i="4"/>
  <c r="AS133" i="12" s="1"/>
  <c r="AT130" i="4"/>
  <c r="AT133" i="12" s="1"/>
  <c r="AU130" i="4"/>
  <c r="AU133" i="12" s="1"/>
  <c r="AV130" i="4"/>
  <c r="AV133" i="12" s="1"/>
  <c r="Q131" i="4"/>
  <c r="Q134" i="12" s="1"/>
  <c r="R131" i="4"/>
  <c r="R134" i="12" s="1"/>
  <c r="S131" i="4"/>
  <c r="S134" i="12" s="1"/>
  <c r="T131" i="4"/>
  <c r="T134" i="12" s="1"/>
  <c r="U131" i="4"/>
  <c r="U134" i="12" s="1"/>
  <c r="V131" i="4"/>
  <c r="V134" i="12" s="1"/>
  <c r="W131" i="4"/>
  <c r="W134" i="12" s="1"/>
  <c r="X131" i="4"/>
  <c r="X134" i="12" s="1"/>
  <c r="Y131" i="4"/>
  <c r="Y134" i="12" s="1"/>
  <c r="Z131" i="4"/>
  <c r="Z134" i="12" s="1"/>
  <c r="AA131" i="4"/>
  <c r="AA134" i="12" s="1"/>
  <c r="AB131" i="4"/>
  <c r="AB134" i="12" s="1"/>
  <c r="AC131" i="4"/>
  <c r="AC134" i="12" s="1"/>
  <c r="AD131" i="4"/>
  <c r="AD134" i="12" s="1"/>
  <c r="AE131" i="4"/>
  <c r="AE134" i="12" s="1"/>
  <c r="AF131" i="4"/>
  <c r="AF134" i="12" s="1"/>
  <c r="AG131" i="4"/>
  <c r="AG134" i="12" s="1"/>
  <c r="AH131" i="4"/>
  <c r="AH134" i="12" s="1"/>
  <c r="AI131" i="4"/>
  <c r="AI134" i="12" s="1"/>
  <c r="AJ131" i="4"/>
  <c r="AJ134" i="12" s="1"/>
  <c r="AK131" i="4"/>
  <c r="AK134" i="12" s="1"/>
  <c r="AL131" i="4"/>
  <c r="AL134" i="12" s="1"/>
  <c r="AM131" i="4"/>
  <c r="AM134" i="12" s="1"/>
  <c r="AN131" i="4"/>
  <c r="AN134" i="12" s="1"/>
  <c r="AO131" i="4"/>
  <c r="AO134" i="12" s="1"/>
  <c r="AP131" i="4"/>
  <c r="AP134" i="12" s="1"/>
  <c r="AQ131" i="4"/>
  <c r="AQ134" i="12" s="1"/>
  <c r="AR131" i="4"/>
  <c r="AR134" i="12" s="1"/>
  <c r="AS131" i="4"/>
  <c r="AS134" i="12" s="1"/>
  <c r="AT131" i="4"/>
  <c r="AT134" i="12" s="1"/>
  <c r="AU131" i="4"/>
  <c r="AU134" i="12" s="1"/>
  <c r="AV131" i="4"/>
  <c r="AV134" i="12" s="1"/>
  <c r="Q132" i="4"/>
  <c r="Q135" i="12" s="1"/>
  <c r="R132" i="4"/>
  <c r="R135" i="12" s="1"/>
  <c r="S132" i="4"/>
  <c r="S135" i="12" s="1"/>
  <c r="T132" i="4"/>
  <c r="T135" i="12" s="1"/>
  <c r="U132" i="4"/>
  <c r="U135" i="12" s="1"/>
  <c r="V132" i="4"/>
  <c r="V135" i="12" s="1"/>
  <c r="W132" i="4"/>
  <c r="W135" i="12" s="1"/>
  <c r="X132" i="4"/>
  <c r="X135" i="12" s="1"/>
  <c r="Y132" i="4"/>
  <c r="Y135" i="12" s="1"/>
  <c r="Z132" i="4"/>
  <c r="Z135" i="12" s="1"/>
  <c r="AA132" i="4"/>
  <c r="AA135" i="12" s="1"/>
  <c r="AB132" i="4"/>
  <c r="AB135" i="12" s="1"/>
  <c r="AC132" i="4"/>
  <c r="AC135" i="12" s="1"/>
  <c r="AD132" i="4"/>
  <c r="AD135" i="12" s="1"/>
  <c r="AE132" i="4"/>
  <c r="AE135" i="12" s="1"/>
  <c r="AF132" i="4"/>
  <c r="AF135" i="12" s="1"/>
  <c r="AG132" i="4"/>
  <c r="AG135" i="12" s="1"/>
  <c r="AH132" i="4"/>
  <c r="AH135" i="12" s="1"/>
  <c r="AI132" i="4"/>
  <c r="AI135" i="12" s="1"/>
  <c r="AJ132" i="4"/>
  <c r="AJ135" i="12" s="1"/>
  <c r="AK132" i="4"/>
  <c r="AK135" i="12" s="1"/>
  <c r="AL132" i="4"/>
  <c r="AL135" i="12" s="1"/>
  <c r="AM132" i="4"/>
  <c r="AM135" i="12" s="1"/>
  <c r="AN132" i="4"/>
  <c r="AN135" i="12" s="1"/>
  <c r="AO132" i="4"/>
  <c r="AO135" i="12" s="1"/>
  <c r="AP132" i="4"/>
  <c r="AP135" i="12" s="1"/>
  <c r="AQ132" i="4"/>
  <c r="AQ135" i="12" s="1"/>
  <c r="AR132" i="4"/>
  <c r="AR135" i="12" s="1"/>
  <c r="AS132" i="4"/>
  <c r="AS135" i="12" s="1"/>
  <c r="AT132" i="4"/>
  <c r="AT135" i="12" s="1"/>
  <c r="AU132" i="4"/>
  <c r="AU135" i="12" s="1"/>
  <c r="AV132" i="4"/>
  <c r="AV135" i="12" s="1"/>
  <c r="Q133" i="4"/>
  <c r="Q136" i="12" s="1"/>
  <c r="R133" i="4"/>
  <c r="R136" i="12" s="1"/>
  <c r="S133" i="4"/>
  <c r="S136" i="12" s="1"/>
  <c r="T133" i="4"/>
  <c r="T136" i="12" s="1"/>
  <c r="U133" i="4"/>
  <c r="U136" i="12" s="1"/>
  <c r="V133" i="4"/>
  <c r="V136" i="12" s="1"/>
  <c r="W133" i="4"/>
  <c r="W136" i="12" s="1"/>
  <c r="X133" i="4"/>
  <c r="X136" i="12" s="1"/>
  <c r="Y133" i="4"/>
  <c r="Y136" i="12" s="1"/>
  <c r="Z133" i="4"/>
  <c r="Z136" i="12" s="1"/>
  <c r="AA133" i="4"/>
  <c r="AA136" i="12" s="1"/>
  <c r="AB133" i="4"/>
  <c r="AB136" i="12" s="1"/>
  <c r="AC133" i="4"/>
  <c r="AC136" i="12" s="1"/>
  <c r="AD133" i="4"/>
  <c r="AD136" i="12" s="1"/>
  <c r="AE133" i="4"/>
  <c r="AE136" i="12" s="1"/>
  <c r="AF133" i="4"/>
  <c r="AF136" i="12" s="1"/>
  <c r="AG133" i="4"/>
  <c r="AG136" i="12" s="1"/>
  <c r="AH133" i="4"/>
  <c r="AH136" i="12" s="1"/>
  <c r="AI133" i="4"/>
  <c r="AI136" i="12" s="1"/>
  <c r="AJ133" i="4"/>
  <c r="AJ136" i="12" s="1"/>
  <c r="AK133" i="4"/>
  <c r="AK136" i="12" s="1"/>
  <c r="AL133" i="4"/>
  <c r="AL136" i="12" s="1"/>
  <c r="AM133" i="4"/>
  <c r="AM136" i="12" s="1"/>
  <c r="AN133" i="4"/>
  <c r="AN136" i="12" s="1"/>
  <c r="AO133" i="4"/>
  <c r="AO136" i="12" s="1"/>
  <c r="AP133" i="4"/>
  <c r="AP136" i="12" s="1"/>
  <c r="AQ133" i="4"/>
  <c r="AQ136" i="12" s="1"/>
  <c r="AR133" i="4"/>
  <c r="AR136" i="12" s="1"/>
  <c r="AS133" i="4"/>
  <c r="AS136" i="12" s="1"/>
  <c r="AT133" i="4"/>
  <c r="AT136" i="12" s="1"/>
  <c r="AU133" i="4"/>
  <c r="AU136" i="12" s="1"/>
  <c r="AV133" i="4"/>
  <c r="AV136" i="12" s="1"/>
  <c r="Q134" i="4"/>
  <c r="Q137" i="12" s="1"/>
  <c r="R134" i="4"/>
  <c r="R137" i="12" s="1"/>
  <c r="S134" i="4"/>
  <c r="S137" i="12" s="1"/>
  <c r="T134" i="4"/>
  <c r="T137" i="12" s="1"/>
  <c r="U134" i="4"/>
  <c r="U137" i="12" s="1"/>
  <c r="V134" i="4"/>
  <c r="V137" i="12" s="1"/>
  <c r="W134" i="4"/>
  <c r="W137" i="12" s="1"/>
  <c r="X134" i="4"/>
  <c r="X137" i="12" s="1"/>
  <c r="Y134" i="4"/>
  <c r="Y137" i="12" s="1"/>
  <c r="Z134" i="4"/>
  <c r="Z137" i="12" s="1"/>
  <c r="AA134" i="4"/>
  <c r="AA137" i="12" s="1"/>
  <c r="AB134" i="4"/>
  <c r="AB137" i="12" s="1"/>
  <c r="AC134" i="4"/>
  <c r="AC137" i="12" s="1"/>
  <c r="AD134" i="4"/>
  <c r="AD137" i="12" s="1"/>
  <c r="AE134" i="4"/>
  <c r="AE137" i="12" s="1"/>
  <c r="AF134" i="4"/>
  <c r="AF137" i="12" s="1"/>
  <c r="AG134" i="4"/>
  <c r="AG137" i="12" s="1"/>
  <c r="AH134" i="4"/>
  <c r="AH137" i="12" s="1"/>
  <c r="AI134" i="4"/>
  <c r="AI137" i="12" s="1"/>
  <c r="AJ134" i="4"/>
  <c r="AJ137" i="12" s="1"/>
  <c r="AK134" i="4"/>
  <c r="AK137" i="12" s="1"/>
  <c r="AL134" i="4"/>
  <c r="AL137" i="12" s="1"/>
  <c r="AM134" i="4"/>
  <c r="AM137" i="12" s="1"/>
  <c r="AN134" i="4"/>
  <c r="AN137" i="12" s="1"/>
  <c r="AO134" i="4"/>
  <c r="AO137" i="12" s="1"/>
  <c r="AP134" i="4"/>
  <c r="AP137" i="12" s="1"/>
  <c r="AQ134" i="4"/>
  <c r="AQ137" i="12" s="1"/>
  <c r="AR134" i="4"/>
  <c r="AR137" i="12" s="1"/>
  <c r="AS134" i="4"/>
  <c r="AS137" i="12" s="1"/>
  <c r="AT134" i="4"/>
  <c r="AT137" i="12" s="1"/>
  <c r="AU134" i="4"/>
  <c r="AU137" i="12" s="1"/>
  <c r="AV134" i="4"/>
  <c r="AV137" i="12" s="1"/>
  <c r="Q135" i="4"/>
  <c r="Q138" i="12" s="1"/>
  <c r="R135" i="4"/>
  <c r="R138" i="12" s="1"/>
  <c r="S135" i="4"/>
  <c r="S138" i="12" s="1"/>
  <c r="T135" i="4"/>
  <c r="T138" i="12" s="1"/>
  <c r="U135" i="4"/>
  <c r="U138" i="12" s="1"/>
  <c r="V135" i="4"/>
  <c r="V138" i="12" s="1"/>
  <c r="W135" i="4"/>
  <c r="W138" i="12" s="1"/>
  <c r="X135" i="4"/>
  <c r="X138" i="12" s="1"/>
  <c r="Y135" i="4"/>
  <c r="Y138" i="12" s="1"/>
  <c r="Z135" i="4"/>
  <c r="Z138" i="12" s="1"/>
  <c r="AA135" i="4"/>
  <c r="AA138" i="12" s="1"/>
  <c r="AB135" i="4"/>
  <c r="AB138" i="12" s="1"/>
  <c r="AC135" i="4"/>
  <c r="AC138" i="12" s="1"/>
  <c r="AD135" i="4"/>
  <c r="AD138" i="12" s="1"/>
  <c r="AE135" i="4"/>
  <c r="AE138" i="12" s="1"/>
  <c r="AF135" i="4"/>
  <c r="AF138" i="12" s="1"/>
  <c r="AG135" i="4"/>
  <c r="AG138" i="12" s="1"/>
  <c r="AH135" i="4"/>
  <c r="AH138" i="12" s="1"/>
  <c r="AI135" i="4"/>
  <c r="AI138" i="12" s="1"/>
  <c r="AJ135" i="4"/>
  <c r="AJ138" i="12" s="1"/>
  <c r="AK135" i="4"/>
  <c r="AK138" i="12" s="1"/>
  <c r="AL135" i="4"/>
  <c r="AL138" i="12" s="1"/>
  <c r="AM135" i="4"/>
  <c r="AM138" i="12" s="1"/>
  <c r="AN135" i="4"/>
  <c r="AN138" i="12" s="1"/>
  <c r="AO135" i="4"/>
  <c r="AO138" i="12" s="1"/>
  <c r="AP135" i="4"/>
  <c r="AP138" i="12" s="1"/>
  <c r="AQ135" i="4"/>
  <c r="AQ138" i="12" s="1"/>
  <c r="AR135" i="4"/>
  <c r="AR138" i="12" s="1"/>
  <c r="AS135" i="4"/>
  <c r="AS138" i="12" s="1"/>
  <c r="AT135" i="4"/>
  <c r="AT138" i="12" s="1"/>
  <c r="AU135" i="4"/>
  <c r="AU138" i="12" s="1"/>
  <c r="AV135" i="4"/>
  <c r="AV138" i="12" s="1"/>
  <c r="Q136" i="4"/>
  <c r="Q139" i="12" s="1"/>
  <c r="R136" i="4"/>
  <c r="R139" i="12" s="1"/>
  <c r="S136" i="4"/>
  <c r="S139" i="12" s="1"/>
  <c r="T136" i="4"/>
  <c r="T139" i="12" s="1"/>
  <c r="U136" i="4"/>
  <c r="U139" i="12" s="1"/>
  <c r="V136" i="4"/>
  <c r="V139" i="12" s="1"/>
  <c r="W136" i="4"/>
  <c r="W139" i="12" s="1"/>
  <c r="X136" i="4"/>
  <c r="X139" i="12" s="1"/>
  <c r="Y136" i="4"/>
  <c r="Y139" i="12" s="1"/>
  <c r="Z136" i="4"/>
  <c r="Z139" i="12" s="1"/>
  <c r="AA136" i="4"/>
  <c r="AA139" i="12" s="1"/>
  <c r="AB136" i="4"/>
  <c r="AB139" i="12" s="1"/>
  <c r="AC136" i="4"/>
  <c r="AC139" i="12" s="1"/>
  <c r="AD136" i="4"/>
  <c r="AD139" i="12" s="1"/>
  <c r="AE136" i="4"/>
  <c r="AE139" i="12" s="1"/>
  <c r="AF136" i="4"/>
  <c r="AF139" i="12" s="1"/>
  <c r="AG136" i="4"/>
  <c r="AG139" i="12" s="1"/>
  <c r="AH136" i="4"/>
  <c r="AH139" i="12" s="1"/>
  <c r="AI136" i="4"/>
  <c r="AI139" i="12" s="1"/>
  <c r="AJ136" i="4"/>
  <c r="AJ139" i="12" s="1"/>
  <c r="AK136" i="4"/>
  <c r="AK139" i="12" s="1"/>
  <c r="AL136" i="4"/>
  <c r="AL139" i="12" s="1"/>
  <c r="AM136" i="4"/>
  <c r="AM139" i="12" s="1"/>
  <c r="AN136" i="4"/>
  <c r="AN139" i="12" s="1"/>
  <c r="AO136" i="4"/>
  <c r="AO139" i="12" s="1"/>
  <c r="AP136" i="4"/>
  <c r="AP139" i="12" s="1"/>
  <c r="AQ136" i="4"/>
  <c r="AQ139" i="12" s="1"/>
  <c r="AR136" i="4"/>
  <c r="AR139" i="12" s="1"/>
  <c r="AS136" i="4"/>
  <c r="AS139" i="12" s="1"/>
  <c r="AT136" i="4"/>
  <c r="AT139" i="12" s="1"/>
  <c r="AU136" i="4"/>
  <c r="AU139" i="12" s="1"/>
  <c r="AV136" i="4"/>
  <c r="AV139" i="12" s="1"/>
  <c r="Q137" i="4"/>
  <c r="Q140" i="12" s="1"/>
  <c r="R137" i="4"/>
  <c r="R140" i="12" s="1"/>
  <c r="S137" i="4"/>
  <c r="S140" i="12" s="1"/>
  <c r="T137" i="4"/>
  <c r="T140" i="12" s="1"/>
  <c r="U137" i="4"/>
  <c r="U140" i="12" s="1"/>
  <c r="V137" i="4"/>
  <c r="V140" i="12" s="1"/>
  <c r="W137" i="4"/>
  <c r="W140" i="12" s="1"/>
  <c r="X137" i="4"/>
  <c r="X140" i="12" s="1"/>
  <c r="Y137" i="4"/>
  <c r="Y140" i="12" s="1"/>
  <c r="Z137" i="4"/>
  <c r="Z140" i="12" s="1"/>
  <c r="AA137" i="4"/>
  <c r="AA140" i="12" s="1"/>
  <c r="AB137" i="4"/>
  <c r="AB140" i="12" s="1"/>
  <c r="AC137" i="4"/>
  <c r="AC140" i="12" s="1"/>
  <c r="AD137" i="4"/>
  <c r="AD140" i="12" s="1"/>
  <c r="AE137" i="4"/>
  <c r="AE140" i="12" s="1"/>
  <c r="AF137" i="4"/>
  <c r="AF140" i="12" s="1"/>
  <c r="AG137" i="4"/>
  <c r="AG140" i="12" s="1"/>
  <c r="AH137" i="4"/>
  <c r="AH140" i="12" s="1"/>
  <c r="AI137" i="4"/>
  <c r="AI140" i="12" s="1"/>
  <c r="AJ137" i="4"/>
  <c r="AJ140" i="12" s="1"/>
  <c r="AK137" i="4"/>
  <c r="AK140" i="12" s="1"/>
  <c r="AL137" i="4"/>
  <c r="AL140" i="12" s="1"/>
  <c r="AM137" i="4"/>
  <c r="AM140" i="12" s="1"/>
  <c r="AN137" i="4"/>
  <c r="AN140" i="12" s="1"/>
  <c r="AO137" i="4"/>
  <c r="AO140" i="12" s="1"/>
  <c r="AP137" i="4"/>
  <c r="AP140" i="12" s="1"/>
  <c r="AQ137" i="4"/>
  <c r="AQ140" i="12" s="1"/>
  <c r="AR137" i="4"/>
  <c r="AR140" i="12" s="1"/>
  <c r="AS137" i="4"/>
  <c r="AS140" i="12" s="1"/>
  <c r="AT137" i="4"/>
  <c r="AT140" i="12" s="1"/>
  <c r="AU137" i="4"/>
  <c r="AU140" i="12" s="1"/>
  <c r="AV137" i="4"/>
  <c r="AV140" i="12" s="1"/>
  <c r="Q138" i="4"/>
  <c r="Q141" i="12" s="1"/>
  <c r="R138" i="4"/>
  <c r="R141" i="12" s="1"/>
  <c r="S138" i="4"/>
  <c r="S141" i="12" s="1"/>
  <c r="T138" i="4"/>
  <c r="T141" i="12" s="1"/>
  <c r="U138" i="4"/>
  <c r="U141" i="12" s="1"/>
  <c r="V138" i="4"/>
  <c r="V141" i="12" s="1"/>
  <c r="W138" i="4"/>
  <c r="W141" i="12" s="1"/>
  <c r="X138" i="4"/>
  <c r="X141" i="12" s="1"/>
  <c r="Y138" i="4"/>
  <c r="Y141" i="12" s="1"/>
  <c r="Z138" i="4"/>
  <c r="Z141" i="12" s="1"/>
  <c r="AA138" i="4"/>
  <c r="AA141" i="12" s="1"/>
  <c r="AB138" i="4"/>
  <c r="AB141" i="12" s="1"/>
  <c r="AC138" i="4"/>
  <c r="AC141" i="12" s="1"/>
  <c r="AD138" i="4"/>
  <c r="AD141" i="12" s="1"/>
  <c r="AE138" i="4"/>
  <c r="AE141" i="12" s="1"/>
  <c r="AF138" i="4"/>
  <c r="AF141" i="12" s="1"/>
  <c r="AG138" i="4"/>
  <c r="AG141" i="12" s="1"/>
  <c r="AH138" i="4"/>
  <c r="AH141" i="12" s="1"/>
  <c r="AI138" i="4"/>
  <c r="AI141" i="12" s="1"/>
  <c r="AJ138" i="4"/>
  <c r="AJ141" i="12" s="1"/>
  <c r="AK138" i="4"/>
  <c r="AK141" i="12" s="1"/>
  <c r="AL138" i="4"/>
  <c r="AL141" i="12" s="1"/>
  <c r="AM138" i="4"/>
  <c r="AM141" i="12" s="1"/>
  <c r="AN138" i="4"/>
  <c r="AN141" i="12" s="1"/>
  <c r="AO138" i="4"/>
  <c r="AO141" i="12" s="1"/>
  <c r="AP138" i="4"/>
  <c r="AP141" i="12" s="1"/>
  <c r="AQ138" i="4"/>
  <c r="AQ141" i="12" s="1"/>
  <c r="AR138" i="4"/>
  <c r="AR141" i="12" s="1"/>
  <c r="AS138" i="4"/>
  <c r="AS141" i="12" s="1"/>
  <c r="AT138" i="4"/>
  <c r="AT141" i="12" s="1"/>
  <c r="AU138" i="4"/>
  <c r="AU141" i="12" s="1"/>
  <c r="AV138" i="4"/>
  <c r="AV141" i="12" s="1"/>
  <c r="Q108" i="4"/>
  <c r="Q111" i="12" s="1"/>
  <c r="R108" i="4"/>
  <c r="R111" i="12" s="1"/>
  <c r="S108" i="4"/>
  <c r="S111" i="12" s="1"/>
  <c r="T108" i="4"/>
  <c r="T111" i="12" s="1"/>
  <c r="U108" i="4"/>
  <c r="U111" i="12" s="1"/>
  <c r="V108" i="4"/>
  <c r="V111" i="12" s="1"/>
  <c r="W108" i="4"/>
  <c r="W111" i="12" s="1"/>
  <c r="X108" i="4"/>
  <c r="X111" i="12" s="1"/>
  <c r="Y108" i="4"/>
  <c r="Y111" i="12" s="1"/>
  <c r="Z108" i="4"/>
  <c r="Z111" i="12" s="1"/>
  <c r="AA108" i="4"/>
  <c r="AA111" i="12" s="1"/>
  <c r="AB108" i="4"/>
  <c r="AB111" i="12" s="1"/>
  <c r="AC108" i="4"/>
  <c r="AC111" i="12" s="1"/>
  <c r="AD108" i="4"/>
  <c r="AD111" i="12" s="1"/>
  <c r="AE108" i="4"/>
  <c r="AE111" i="12" s="1"/>
  <c r="AF108" i="4"/>
  <c r="AF111" i="12" s="1"/>
  <c r="AG108" i="4"/>
  <c r="AG111" i="12" s="1"/>
  <c r="AH108" i="4"/>
  <c r="AH111" i="12" s="1"/>
  <c r="AI108" i="4"/>
  <c r="AI111" i="12" s="1"/>
  <c r="AJ108" i="4"/>
  <c r="AJ111" i="12" s="1"/>
  <c r="AK108" i="4"/>
  <c r="AK111" i="12" s="1"/>
  <c r="AL108" i="4"/>
  <c r="AL111" i="12" s="1"/>
  <c r="AM108" i="4"/>
  <c r="AM111" i="12" s="1"/>
  <c r="AN108" i="4"/>
  <c r="AN111" i="12" s="1"/>
  <c r="AO108" i="4"/>
  <c r="AO111" i="12" s="1"/>
  <c r="AP108" i="4"/>
  <c r="AP111" i="12" s="1"/>
  <c r="AQ108" i="4"/>
  <c r="AQ111" i="12" s="1"/>
  <c r="AR108" i="4"/>
  <c r="AR111" i="12" s="1"/>
  <c r="AS108" i="4"/>
  <c r="AS111" i="12" s="1"/>
  <c r="AT108" i="4"/>
  <c r="AT111" i="12" s="1"/>
  <c r="AU108" i="4"/>
  <c r="AU111" i="12" s="1"/>
  <c r="AV108" i="4"/>
  <c r="AV111" i="12" s="1"/>
  <c r="Q109" i="4"/>
  <c r="Q112" i="12" s="1"/>
  <c r="R109" i="4"/>
  <c r="R112" i="12" s="1"/>
  <c r="S109" i="4"/>
  <c r="S112" i="12" s="1"/>
  <c r="T109" i="4"/>
  <c r="T112" i="12" s="1"/>
  <c r="U109" i="4"/>
  <c r="U112" i="12" s="1"/>
  <c r="V109" i="4"/>
  <c r="V112" i="12" s="1"/>
  <c r="W109" i="4"/>
  <c r="W112" i="12" s="1"/>
  <c r="X109" i="4"/>
  <c r="X112" i="12" s="1"/>
  <c r="Y109" i="4"/>
  <c r="Y112" i="12" s="1"/>
  <c r="Z109" i="4"/>
  <c r="Z112" i="12" s="1"/>
  <c r="AA109" i="4"/>
  <c r="AA112" i="12" s="1"/>
  <c r="AB109" i="4"/>
  <c r="AB112" i="12" s="1"/>
  <c r="AC109" i="4"/>
  <c r="AC112" i="12" s="1"/>
  <c r="AD109" i="4"/>
  <c r="AD112" i="12" s="1"/>
  <c r="AE109" i="4"/>
  <c r="AE112" i="12" s="1"/>
  <c r="AF109" i="4"/>
  <c r="AF112" i="12" s="1"/>
  <c r="AG109" i="4"/>
  <c r="AG112" i="12" s="1"/>
  <c r="AH109" i="4"/>
  <c r="AH112" i="12" s="1"/>
  <c r="AI109" i="4"/>
  <c r="AI112" i="12" s="1"/>
  <c r="AJ109" i="4"/>
  <c r="AJ112" i="12" s="1"/>
  <c r="AK109" i="4"/>
  <c r="AK112" i="12" s="1"/>
  <c r="AL109" i="4"/>
  <c r="AL112" i="12" s="1"/>
  <c r="AM109" i="4"/>
  <c r="AM112" i="12" s="1"/>
  <c r="AN109" i="4"/>
  <c r="AN112" i="12" s="1"/>
  <c r="AO109" i="4"/>
  <c r="AO112" i="12" s="1"/>
  <c r="AP109" i="4"/>
  <c r="AP112" i="12" s="1"/>
  <c r="AQ109" i="4"/>
  <c r="AQ112" i="12" s="1"/>
  <c r="AR109" i="4"/>
  <c r="AR112" i="12" s="1"/>
  <c r="AS109" i="4"/>
  <c r="AS112" i="12" s="1"/>
  <c r="AT109" i="4"/>
  <c r="AT112" i="12" s="1"/>
  <c r="AU109" i="4"/>
  <c r="AU112" i="12" s="1"/>
  <c r="AV109" i="4"/>
  <c r="AV112" i="12" s="1"/>
  <c r="Q110" i="4"/>
  <c r="Q113" i="12" s="1"/>
  <c r="R110" i="4"/>
  <c r="R113" i="12" s="1"/>
  <c r="S110" i="4"/>
  <c r="S113" i="12" s="1"/>
  <c r="T110" i="4"/>
  <c r="T113" i="12" s="1"/>
  <c r="U110" i="4"/>
  <c r="U113" i="12" s="1"/>
  <c r="V110" i="4"/>
  <c r="V113" i="12" s="1"/>
  <c r="W110" i="4"/>
  <c r="W113" i="12" s="1"/>
  <c r="X110" i="4"/>
  <c r="X113" i="12" s="1"/>
  <c r="Y110" i="4"/>
  <c r="Y113" i="12" s="1"/>
  <c r="Z110" i="4"/>
  <c r="Z113" i="12" s="1"/>
  <c r="AA110" i="4"/>
  <c r="AA113" i="12" s="1"/>
  <c r="AB110" i="4"/>
  <c r="AB113" i="12" s="1"/>
  <c r="AC110" i="4"/>
  <c r="AC113" i="12" s="1"/>
  <c r="AD110" i="4"/>
  <c r="AD113" i="12" s="1"/>
  <c r="AE110" i="4"/>
  <c r="AE113" i="12" s="1"/>
  <c r="AF110" i="4"/>
  <c r="AF113" i="12" s="1"/>
  <c r="AG110" i="4"/>
  <c r="AG113" i="12" s="1"/>
  <c r="AH110" i="4"/>
  <c r="AH113" i="12" s="1"/>
  <c r="AI110" i="4"/>
  <c r="AI113" i="12" s="1"/>
  <c r="AJ110" i="4"/>
  <c r="AJ113" i="12" s="1"/>
  <c r="AK110" i="4"/>
  <c r="AK113" i="12" s="1"/>
  <c r="AL110" i="4"/>
  <c r="AL113" i="12" s="1"/>
  <c r="AM110" i="4"/>
  <c r="AM113" i="12" s="1"/>
  <c r="AN110" i="4"/>
  <c r="AN113" i="12" s="1"/>
  <c r="AO110" i="4"/>
  <c r="AO113" i="12" s="1"/>
  <c r="AP110" i="4"/>
  <c r="AP113" i="12" s="1"/>
  <c r="AQ110" i="4"/>
  <c r="AQ113" i="12" s="1"/>
  <c r="AR110" i="4"/>
  <c r="AR113" i="12" s="1"/>
  <c r="AS110" i="4"/>
  <c r="AS113" i="12" s="1"/>
  <c r="AT110" i="4"/>
  <c r="AT113" i="12" s="1"/>
  <c r="AU110" i="4"/>
  <c r="AU113" i="12" s="1"/>
  <c r="AV110" i="4"/>
  <c r="AV113" i="12" s="1"/>
  <c r="Q111" i="4"/>
  <c r="Q114" i="12" s="1"/>
  <c r="R111" i="4"/>
  <c r="R114" i="12" s="1"/>
  <c r="S111" i="4"/>
  <c r="S114" i="12" s="1"/>
  <c r="T111" i="4"/>
  <c r="T114" i="12" s="1"/>
  <c r="U111" i="4"/>
  <c r="U114" i="12" s="1"/>
  <c r="V111" i="4"/>
  <c r="V114" i="12" s="1"/>
  <c r="W111" i="4"/>
  <c r="W114" i="12" s="1"/>
  <c r="X111" i="4"/>
  <c r="X114" i="12" s="1"/>
  <c r="Y111" i="4"/>
  <c r="Y114" i="12" s="1"/>
  <c r="Z111" i="4"/>
  <c r="Z114" i="12" s="1"/>
  <c r="AA111" i="4"/>
  <c r="AA114" i="12" s="1"/>
  <c r="AB111" i="4"/>
  <c r="AB114" i="12" s="1"/>
  <c r="AC111" i="4"/>
  <c r="AC114" i="12" s="1"/>
  <c r="AD111" i="4"/>
  <c r="AD114" i="12" s="1"/>
  <c r="AE111" i="4"/>
  <c r="AE114" i="12" s="1"/>
  <c r="AF111" i="4"/>
  <c r="AF114" i="12" s="1"/>
  <c r="AG111" i="4"/>
  <c r="AG114" i="12" s="1"/>
  <c r="AH111" i="4"/>
  <c r="AH114" i="12" s="1"/>
  <c r="AI111" i="4"/>
  <c r="AI114" i="12" s="1"/>
  <c r="AJ111" i="4"/>
  <c r="AJ114" i="12" s="1"/>
  <c r="AK111" i="4"/>
  <c r="AK114" i="12" s="1"/>
  <c r="AL111" i="4"/>
  <c r="AL114" i="12" s="1"/>
  <c r="AM111" i="4"/>
  <c r="AM114" i="12" s="1"/>
  <c r="AN111" i="4"/>
  <c r="AN114" i="12" s="1"/>
  <c r="AO111" i="4"/>
  <c r="AO114" i="12" s="1"/>
  <c r="AP111" i="4"/>
  <c r="AP114" i="12" s="1"/>
  <c r="AQ111" i="4"/>
  <c r="AQ114" i="12" s="1"/>
  <c r="AR111" i="4"/>
  <c r="AR114" i="12" s="1"/>
  <c r="AS111" i="4"/>
  <c r="AS114" i="12" s="1"/>
  <c r="AT111" i="4"/>
  <c r="AT114" i="12" s="1"/>
  <c r="AU111" i="4"/>
  <c r="AU114" i="12" s="1"/>
  <c r="AV111" i="4"/>
  <c r="AV114" i="12" s="1"/>
  <c r="Q112" i="4"/>
  <c r="Q115" i="12" s="1"/>
  <c r="R112" i="4"/>
  <c r="R115" i="12" s="1"/>
  <c r="S112" i="4"/>
  <c r="S115" i="12" s="1"/>
  <c r="T112" i="4"/>
  <c r="T115" i="12" s="1"/>
  <c r="U112" i="4"/>
  <c r="U115" i="12" s="1"/>
  <c r="V112" i="4"/>
  <c r="V115" i="12" s="1"/>
  <c r="W112" i="4"/>
  <c r="W115" i="12" s="1"/>
  <c r="X112" i="4"/>
  <c r="X115" i="12" s="1"/>
  <c r="Y112" i="4"/>
  <c r="Y115" i="12" s="1"/>
  <c r="Z112" i="4"/>
  <c r="Z115" i="12" s="1"/>
  <c r="AA112" i="4"/>
  <c r="AA115" i="12" s="1"/>
  <c r="AB112" i="4"/>
  <c r="AB115" i="12" s="1"/>
  <c r="AC112" i="4"/>
  <c r="AC115" i="12" s="1"/>
  <c r="AD112" i="4"/>
  <c r="AD115" i="12" s="1"/>
  <c r="AE112" i="4"/>
  <c r="AE115" i="12" s="1"/>
  <c r="AF112" i="4"/>
  <c r="AF115" i="12" s="1"/>
  <c r="AG112" i="4"/>
  <c r="AG115" i="12" s="1"/>
  <c r="AH112" i="4"/>
  <c r="AH115" i="12" s="1"/>
  <c r="AI112" i="4"/>
  <c r="AI115" i="12" s="1"/>
  <c r="AJ112" i="4"/>
  <c r="AJ115" i="12" s="1"/>
  <c r="AK112" i="4"/>
  <c r="AK115" i="12" s="1"/>
  <c r="AL112" i="4"/>
  <c r="AL115" i="12" s="1"/>
  <c r="AM112" i="4"/>
  <c r="AM115" i="12" s="1"/>
  <c r="AN112" i="4"/>
  <c r="AN115" i="12" s="1"/>
  <c r="AO112" i="4"/>
  <c r="AO115" i="12" s="1"/>
  <c r="AP112" i="4"/>
  <c r="AP115" i="12" s="1"/>
  <c r="AQ112" i="4"/>
  <c r="AQ115" i="12" s="1"/>
  <c r="AR112" i="4"/>
  <c r="AR115" i="12" s="1"/>
  <c r="AS112" i="4"/>
  <c r="AS115" i="12" s="1"/>
  <c r="AT112" i="4"/>
  <c r="AT115" i="12" s="1"/>
  <c r="AU112" i="4"/>
  <c r="AU115" i="12" s="1"/>
  <c r="AV112" i="4"/>
  <c r="AV115" i="12" s="1"/>
  <c r="Q113" i="4"/>
  <c r="Q116" i="12" s="1"/>
  <c r="R113" i="4"/>
  <c r="R116" i="12" s="1"/>
  <c r="S113" i="4"/>
  <c r="S116" i="12" s="1"/>
  <c r="T113" i="4"/>
  <c r="T116" i="12" s="1"/>
  <c r="U113" i="4"/>
  <c r="U116" i="12" s="1"/>
  <c r="V113" i="4"/>
  <c r="V116" i="12" s="1"/>
  <c r="W113" i="4"/>
  <c r="W116" i="12" s="1"/>
  <c r="X113" i="4"/>
  <c r="X116" i="12" s="1"/>
  <c r="Y113" i="4"/>
  <c r="Y116" i="12" s="1"/>
  <c r="Z113" i="4"/>
  <c r="Z116" i="12" s="1"/>
  <c r="AA113" i="4"/>
  <c r="AA116" i="12" s="1"/>
  <c r="AB113" i="4"/>
  <c r="AB116" i="12" s="1"/>
  <c r="AC113" i="4"/>
  <c r="AC116" i="12" s="1"/>
  <c r="AD113" i="4"/>
  <c r="AD116" i="12" s="1"/>
  <c r="AE113" i="4"/>
  <c r="AE116" i="12" s="1"/>
  <c r="AF113" i="4"/>
  <c r="AF116" i="12" s="1"/>
  <c r="AG113" i="4"/>
  <c r="AG116" i="12" s="1"/>
  <c r="AH113" i="4"/>
  <c r="AH116" i="12" s="1"/>
  <c r="AI113" i="4"/>
  <c r="AI116" i="12" s="1"/>
  <c r="AJ113" i="4"/>
  <c r="AJ116" i="12" s="1"/>
  <c r="AK113" i="4"/>
  <c r="AK116" i="12" s="1"/>
  <c r="AL113" i="4"/>
  <c r="AL116" i="12" s="1"/>
  <c r="AM113" i="4"/>
  <c r="AM116" i="12" s="1"/>
  <c r="AN113" i="4"/>
  <c r="AN116" i="12" s="1"/>
  <c r="AO113" i="4"/>
  <c r="AO116" i="12" s="1"/>
  <c r="AP113" i="4"/>
  <c r="AP116" i="12" s="1"/>
  <c r="AQ113" i="4"/>
  <c r="AQ116" i="12" s="1"/>
  <c r="AR113" i="4"/>
  <c r="AR116" i="12" s="1"/>
  <c r="AS113" i="4"/>
  <c r="AS116" i="12" s="1"/>
  <c r="AT113" i="4"/>
  <c r="AT116" i="12" s="1"/>
  <c r="AU113" i="4"/>
  <c r="AU116" i="12" s="1"/>
  <c r="AV113" i="4"/>
  <c r="AV116" i="12" s="1"/>
  <c r="Q114" i="4"/>
  <c r="Q117" i="12" s="1"/>
  <c r="R114" i="4"/>
  <c r="R117" i="12" s="1"/>
  <c r="S114" i="4"/>
  <c r="S117" i="12" s="1"/>
  <c r="T114" i="4"/>
  <c r="T117" i="12" s="1"/>
  <c r="U114" i="4"/>
  <c r="U117" i="12" s="1"/>
  <c r="V114" i="4"/>
  <c r="V117" i="12" s="1"/>
  <c r="W114" i="4"/>
  <c r="W117" i="12" s="1"/>
  <c r="X114" i="4"/>
  <c r="X117" i="12" s="1"/>
  <c r="Y114" i="4"/>
  <c r="Y117" i="12" s="1"/>
  <c r="Z114" i="4"/>
  <c r="Z117" i="12" s="1"/>
  <c r="AA114" i="4"/>
  <c r="AA117" i="12" s="1"/>
  <c r="AB114" i="4"/>
  <c r="AB117" i="12" s="1"/>
  <c r="AC114" i="4"/>
  <c r="AC117" i="12" s="1"/>
  <c r="AD114" i="4"/>
  <c r="AD117" i="12" s="1"/>
  <c r="AE114" i="4"/>
  <c r="AE117" i="12" s="1"/>
  <c r="AF114" i="4"/>
  <c r="AF117" i="12" s="1"/>
  <c r="AG114" i="4"/>
  <c r="AG117" i="12" s="1"/>
  <c r="AH114" i="4"/>
  <c r="AH117" i="12" s="1"/>
  <c r="AI114" i="4"/>
  <c r="AI117" i="12" s="1"/>
  <c r="AJ114" i="4"/>
  <c r="AJ117" i="12" s="1"/>
  <c r="AK114" i="4"/>
  <c r="AK117" i="12" s="1"/>
  <c r="AL114" i="4"/>
  <c r="AL117" i="12" s="1"/>
  <c r="AM114" i="4"/>
  <c r="AM117" i="12" s="1"/>
  <c r="AN114" i="4"/>
  <c r="AN117" i="12" s="1"/>
  <c r="AO114" i="4"/>
  <c r="AO117" i="12" s="1"/>
  <c r="AP114" i="4"/>
  <c r="AP117" i="12" s="1"/>
  <c r="AQ114" i="4"/>
  <c r="AQ117" i="12" s="1"/>
  <c r="AR114" i="4"/>
  <c r="AR117" i="12" s="1"/>
  <c r="AS114" i="4"/>
  <c r="AS117" i="12" s="1"/>
  <c r="AT114" i="4"/>
  <c r="AT117" i="12" s="1"/>
  <c r="AU114" i="4"/>
  <c r="AU117" i="12" s="1"/>
  <c r="AV114" i="4"/>
  <c r="AV117" i="12" s="1"/>
  <c r="Q115" i="4"/>
  <c r="Q118" i="12" s="1"/>
  <c r="R115" i="4"/>
  <c r="R118" i="12" s="1"/>
  <c r="S115" i="4"/>
  <c r="S118" i="12" s="1"/>
  <c r="T115" i="4"/>
  <c r="T118" i="12" s="1"/>
  <c r="U115" i="4"/>
  <c r="U118" i="12" s="1"/>
  <c r="V115" i="4"/>
  <c r="V118" i="12" s="1"/>
  <c r="W115" i="4"/>
  <c r="W118" i="12" s="1"/>
  <c r="X115" i="4"/>
  <c r="X118" i="12" s="1"/>
  <c r="Y115" i="4"/>
  <c r="Y118" i="12" s="1"/>
  <c r="Z115" i="4"/>
  <c r="Z118" i="12" s="1"/>
  <c r="AA115" i="4"/>
  <c r="AA118" i="12" s="1"/>
  <c r="AB115" i="4"/>
  <c r="AB118" i="12" s="1"/>
  <c r="AC115" i="4"/>
  <c r="AC118" i="12" s="1"/>
  <c r="AD115" i="4"/>
  <c r="AD118" i="12" s="1"/>
  <c r="AE115" i="4"/>
  <c r="AE118" i="12" s="1"/>
  <c r="AF115" i="4"/>
  <c r="AF118" i="12" s="1"/>
  <c r="AG115" i="4"/>
  <c r="AG118" i="12" s="1"/>
  <c r="AH115" i="4"/>
  <c r="AH118" i="12" s="1"/>
  <c r="AI115" i="4"/>
  <c r="AI118" i="12" s="1"/>
  <c r="AJ115" i="4"/>
  <c r="AJ118" i="12" s="1"/>
  <c r="AK115" i="4"/>
  <c r="AK118" i="12" s="1"/>
  <c r="AL115" i="4"/>
  <c r="AL118" i="12" s="1"/>
  <c r="AM115" i="4"/>
  <c r="AM118" i="12" s="1"/>
  <c r="AN115" i="4"/>
  <c r="AN118" i="12" s="1"/>
  <c r="AO115" i="4"/>
  <c r="AO118" i="12" s="1"/>
  <c r="AP115" i="4"/>
  <c r="AP118" i="12" s="1"/>
  <c r="AQ115" i="4"/>
  <c r="AQ118" i="12" s="1"/>
  <c r="AR115" i="4"/>
  <c r="AR118" i="12" s="1"/>
  <c r="AS115" i="4"/>
  <c r="AS118" i="12" s="1"/>
  <c r="AT115" i="4"/>
  <c r="AT118" i="12" s="1"/>
  <c r="AU115" i="4"/>
  <c r="AU118" i="12" s="1"/>
  <c r="AV115" i="4"/>
  <c r="AV118" i="12" s="1"/>
  <c r="Q116" i="4"/>
  <c r="Q119" i="12" s="1"/>
  <c r="R116" i="4"/>
  <c r="R119" i="12" s="1"/>
  <c r="S116" i="4"/>
  <c r="S119" i="12" s="1"/>
  <c r="T116" i="4"/>
  <c r="T119" i="12" s="1"/>
  <c r="U116" i="4"/>
  <c r="U119" i="12" s="1"/>
  <c r="V116" i="4"/>
  <c r="V119" i="12" s="1"/>
  <c r="W116" i="4"/>
  <c r="W119" i="12" s="1"/>
  <c r="X116" i="4"/>
  <c r="X119" i="12" s="1"/>
  <c r="Y116" i="4"/>
  <c r="Y119" i="12" s="1"/>
  <c r="Z116" i="4"/>
  <c r="Z119" i="12" s="1"/>
  <c r="AA116" i="4"/>
  <c r="AA119" i="12" s="1"/>
  <c r="AB116" i="4"/>
  <c r="AB119" i="12" s="1"/>
  <c r="AC116" i="4"/>
  <c r="AC119" i="12" s="1"/>
  <c r="AD116" i="4"/>
  <c r="AD119" i="12" s="1"/>
  <c r="AE116" i="4"/>
  <c r="AE119" i="12" s="1"/>
  <c r="AF116" i="4"/>
  <c r="AF119" i="12" s="1"/>
  <c r="AG116" i="4"/>
  <c r="AG119" i="12" s="1"/>
  <c r="AH116" i="4"/>
  <c r="AH119" i="12" s="1"/>
  <c r="AI116" i="4"/>
  <c r="AI119" i="12" s="1"/>
  <c r="AJ116" i="4"/>
  <c r="AJ119" i="12" s="1"/>
  <c r="AK116" i="4"/>
  <c r="AK119" i="12" s="1"/>
  <c r="AL116" i="4"/>
  <c r="AL119" i="12" s="1"/>
  <c r="AM116" i="4"/>
  <c r="AM119" i="12" s="1"/>
  <c r="AN116" i="4"/>
  <c r="AN119" i="12" s="1"/>
  <c r="AO116" i="4"/>
  <c r="AO119" i="12" s="1"/>
  <c r="AP116" i="4"/>
  <c r="AP119" i="12" s="1"/>
  <c r="AQ116" i="4"/>
  <c r="AQ119" i="12" s="1"/>
  <c r="AR116" i="4"/>
  <c r="AR119" i="12" s="1"/>
  <c r="AS116" i="4"/>
  <c r="AS119" i="12" s="1"/>
  <c r="AT116" i="4"/>
  <c r="AT119" i="12" s="1"/>
  <c r="AU116" i="4"/>
  <c r="AU119" i="12" s="1"/>
  <c r="AV116" i="4"/>
  <c r="AV119" i="12" s="1"/>
  <c r="Q117" i="4"/>
  <c r="Q120" i="12" s="1"/>
  <c r="R117" i="4"/>
  <c r="R120" i="12" s="1"/>
  <c r="S117" i="4"/>
  <c r="S120" i="12" s="1"/>
  <c r="T117" i="4"/>
  <c r="T120" i="12" s="1"/>
  <c r="U117" i="4"/>
  <c r="U120" i="12" s="1"/>
  <c r="V117" i="4"/>
  <c r="V120" i="12" s="1"/>
  <c r="W117" i="4"/>
  <c r="W120" i="12" s="1"/>
  <c r="X117" i="4"/>
  <c r="X120" i="12" s="1"/>
  <c r="Y117" i="4"/>
  <c r="Y120" i="12" s="1"/>
  <c r="Z117" i="4"/>
  <c r="Z120" i="12" s="1"/>
  <c r="AA117" i="4"/>
  <c r="AA120" i="12" s="1"/>
  <c r="AB117" i="4"/>
  <c r="AB120" i="12" s="1"/>
  <c r="AC117" i="4"/>
  <c r="AC120" i="12" s="1"/>
  <c r="AD117" i="4"/>
  <c r="AD120" i="12" s="1"/>
  <c r="AE117" i="4"/>
  <c r="AE120" i="12" s="1"/>
  <c r="AF117" i="4"/>
  <c r="AF120" i="12" s="1"/>
  <c r="AG117" i="4"/>
  <c r="AG120" i="12" s="1"/>
  <c r="AH117" i="4"/>
  <c r="AH120" i="12" s="1"/>
  <c r="AI117" i="4"/>
  <c r="AI120" i="12" s="1"/>
  <c r="AJ117" i="4"/>
  <c r="AJ120" i="12" s="1"/>
  <c r="AK117" i="4"/>
  <c r="AK120" i="12" s="1"/>
  <c r="AL117" i="4"/>
  <c r="AL120" i="12" s="1"/>
  <c r="AM117" i="4"/>
  <c r="AM120" i="12" s="1"/>
  <c r="AN117" i="4"/>
  <c r="AN120" i="12" s="1"/>
  <c r="AO117" i="4"/>
  <c r="AO120" i="12" s="1"/>
  <c r="AP117" i="4"/>
  <c r="AP120" i="12" s="1"/>
  <c r="AQ117" i="4"/>
  <c r="AQ120" i="12" s="1"/>
  <c r="AR117" i="4"/>
  <c r="AR120" i="12" s="1"/>
  <c r="AS117" i="4"/>
  <c r="AS120" i="12" s="1"/>
  <c r="AT117" i="4"/>
  <c r="AT120" i="12" s="1"/>
  <c r="AU117" i="4"/>
  <c r="AU120" i="12" s="1"/>
  <c r="AV117" i="4"/>
  <c r="AV120" i="12" s="1"/>
  <c r="Q118" i="4"/>
  <c r="Q121" i="12" s="1"/>
  <c r="R118" i="4"/>
  <c r="R121" i="12" s="1"/>
  <c r="S118" i="4"/>
  <c r="S121" i="12" s="1"/>
  <c r="T118" i="4"/>
  <c r="T121" i="12" s="1"/>
  <c r="U118" i="4"/>
  <c r="U121" i="12" s="1"/>
  <c r="V118" i="4"/>
  <c r="V121" i="12" s="1"/>
  <c r="W118" i="4"/>
  <c r="W121" i="12" s="1"/>
  <c r="X118" i="4"/>
  <c r="X121" i="12" s="1"/>
  <c r="Y118" i="4"/>
  <c r="Y121" i="12" s="1"/>
  <c r="Z118" i="4"/>
  <c r="Z121" i="12" s="1"/>
  <c r="AA118" i="4"/>
  <c r="AA121" i="12" s="1"/>
  <c r="AB118" i="4"/>
  <c r="AB121" i="12" s="1"/>
  <c r="AC118" i="4"/>
  <c r="AC121" i="12" s="1"/>
  <c r="AD118" i="4"/>
  <c r="AD121" i="12" s="1"/>
  <c r="AE118" i="4"/>
  <c r="AE121" i="12" s="1"/>
  <c r="AF118" i="4"/>
  <c r="AF121" i="12" s="1"/>
  <c r="AG118" i="4"/>
  <c r="AG121" i="12" s="1"/>
  <c r="AH118" i="4"/>
  <c r="AH121" i="12" s="1"/>
  <c r="AI118" i="4"/>
  <c r="AI121" i="12" s="1"/>
  <c r="AJ118" i="4"/>
  <c r="AJ121" i="12" s="1"/>
  <c r="AK118" i="4"/>
  <c r="AK121" i="12" s="1"/>
  <c r="AL118" i="4"/>
  <c r="AL121" i="12" s="1"/>
  <c r="AM118" i="4"/>
  <c r="AM121" i="12" s="1"/>
  <c r="AN118" i="4"/>
  <c r="AN121" i="12" s="1"/>
  <c r="AO118" i="4"/>
  <c r="AO121" i="12" s="1"/>
  <c r="AP118" i="4"/>
  <c r="AP121" i="12" s="1"/>
  <c r="AQ118" i="4"/>
  <c r="AQ121" i="12" s="1"/>
  <c r="AR118" i="4"/>
  <c r="AR121" i="12" s="1"/>
  <c r="AS118" i="4"/>
  <c r="AS121" i="12" s="1"/>
  <c r="AT118" i="4"/>
  <c r="AT121" i="12" s="1"/>
  <c r="AU118" i="4"/>
  <c r="AU121" i="12" s="1"/>
  <c r="AV118" i="4"/>
  <c r="AV121" i="12" s="1"/>
  <c r="Q87" i="4"/>
  <c r="Q90" i="12" s="1"/>
  <c r="R87" i="4"/>
  <c r="R90" i="12" s="1"/>
  <c r="S87" i="4"/>
  <c r="S90" i="12" s="1"/>
  <c r="T87" i="4"/>
  <c r="T90" i="12" s="1"/>
  <c r="U87" i="4"/>
  <c r="U90" i="12" s="1"/>
  <c r="V87" i="4"/>
  <c r="V90" i="12" s="1"/>
  <c r="W87" i="4"/>
  <c r="W90" i="12" s="1"/>
  <c r="X87" i="4"/>
  <c r="X90" i="12" s="1"/>
  <c r="Y87" i="4"/>
  <c r="Y90" i="12" s="1"/>
  <c r="Z87" i="4"/>
  <c r="Z90" i="12" s="1"/>
  <c r="AA87" i="4"/>
  <c r="AA90" i="12" s="1"/>
  <c r="AB87" i="4"/>
  <c r="AB90" i="12" s="1"/>
  <c r="AC87" i="4"/>
  <c r="AC90" i="12" s="1"/>
  <c r="AD87" i="4"/>
  <c r="AD90" i="12" s="1"/>
  <c r="AE87" i="4"/>
  <c r="AE90" i="12" s="1"/>
  <c r="AF87" i="4"/>
  <c r="AF90" i="12" s="1"/>
  <c r="AG87" i="4"/>
  <c r="AG90" i="12" s="1"/>
  <c r="AH87" i="4"/>
  <c r="AH90" i="12" s="1"/>
  <c r="AI87" i="4"/>
  <c r="AI90" i="12" s="1"/>
  <c r="AJ87" i="4"/>
  <c r="AJ90" i="12" s="1"/>
  <c r="AK87" i="4"/>
  <c r="AK90" i="12" s="1"/>
  <c r="AL87" i="4"/>
  <c r="AL90" i="12" s="1"/>
  <c r="AM87" i="4"/>
  <c r="AM90" i="12" s="1"/>
  <c r="AN87" i="4"/>
  <c r="AN90" i="12" s="1"/>
  <c r="AO87" i="4"/>
  <c r="AO90" i="12" s="1"/>
  <c r="AP87" i="4"/>
  <c r="AP90" i="12" s="1"/>
  <c r="AQ87" i="4"/>
  <c r="AQ90" i="12" s="1"/>
  <c r="AR87" i="4"/>
  <c r="AR90" i="12" s="1"/>
  <c r="AS87" i="4"/>
  <c r="AS90" i="12" s="1"/>
  <c r="AT87" i="4"/>
  <c r="AT90" i="12" s="1"/>
  <c r="AU87" i="4"/>
  <c r="AU90" i="12" s="1"/>
  <c r="AV87" i="4"/>
  <c r="AV90" i="12" s="1"/>
  <c r="Q88" i="4"/>
  <c r="Q91" i="12" s="1"/>
  <c r="Q50" i="12" s="1"/>
  <c r="R88" i="4"/>
  <c r="R91" i="12" s="1"/>
  <c r="R50" i="12" s="1"/>
  <c r="S88" i="4"/>
  <c r="S91" i="12" s="1"/>
  <c r="S50" i="12" s="1"/>
  <c r="T88" i="4"/>
  <c r="T91" i="12" s="1"/>
  <c r="T50" i="12" s="1"/>
  <c r="U88" i="4"/>
  <c r="U91" i="12" s="1"/>
  <c r="U50" i="12" s="1"/>
  <c r="V88" i="4"/>
  <c r="V91" i="12" s="1"/>
  <c r="V50" i="12" s="1"/>
  <c r="W88" i="4"/>
  <c r="W91" i="12" s="1"/>
  <c r="W50" i="12" s="1"/>
  <c r="X88" i="4"/>
  <c r="X91" i="12" s="1"/>
  <c r="X50" i="12" s="1"/>
  <c r="Y88" i="4"/>
  <c r="Y91" i="12" s="1"/>
  <c r="Y50" i="12" s="1"/>
  <c r="Z88" i="4"/>
  <c r="Z91" i="12" s="1"/>
  <c r="Z50" i="12" s="1"/>
  <c r="AA88" i="4"/>
  <c r="AA91" i="12" s="1"/>
  <c r="AA50" i="12" s="1"/>
  <c r="AB88" i="4"/>
  <c r="AB91" i="12" s="1"/>
  <c r="AB50" i="12" s="1"/>
  <c r="AC88" i="4"/>
  <c r="AC91" i="12" s="1"/>
  <c r="AC50" i="12" s="1"/>
  <c r="AD88" i="4"/>
  <c r="AD91" i="12" s="1"/>
  <c r="AD50" i="12" s="1"/>
  <c r="AE88" i="4"/>
  <c r="AE91" i="12" s="1"/>
  <c r="AE50" i="12" s="1"/>
  <c r="AF88" i="4"/>
  <c r="AF91" i="12" s="1"/>
  <c r="AF50" i="12" s="1"/>
  <c r="AG88" i="4"/>
  <c r="AG91" i="12" s="1"/>
  <c r="AG50" i="12" s="1"/>
  <c r="AH88" i="4"/>
  <c r="AH91" i="12" s="1"/>
  <c r="AH50" i="12" s="1"/>
  <c r="AI88" i="4"/>
  <c r="AI91" i="12" s="1"/>
  <c r="AI50" i="12" s="1"/>
  <c r="AJ88" i="4"/>
  <c r="AJ91" i="12" s="1"/>
  <c r="AJ50" i="12" s="1"/>
  <c r="AK88" i="4"/>
  <c r="AK91" i="12" s="1"/>
  <c r="AK50" i="12" s="1"/>
  <c r="AL88" i="4"/>
  <c r="AL91" i="12" s="1"/>
  <c r="AL50" i="12" s="1"/>
  <c r="AM88" i="4"/>
  <c r="AM91" i="12" s="1"/>
  <c r="AM50" i="12" s="1"/>
  <c r="AN88" i="4"/>
  <c r="AN91" i="12" s="1"/>
  <c r="AN50" i="12" s="1"/>
  <c r="AO88" i="4"/>
  <c r="AO91" i="12" s="1"/>
  <c r="AO50" i="12" s="1"/>
  <c r="AP88" i="4"/>
  <c r="AP91" i="12" s="1"/>
  <c r="AP50" i="12" s="1"/>
  <c r="AQ88" i="4"/>
  <c r="AQ91" i="12" s="1"/>
  <c r="AQ50" i="12" s="1"/>
  <c r="AR88" i="4"/>
  <c r="AR91" i="12" s="1"/>
  <c r="AR50" i="12" s="1"/>
  <c r="AS88" i="4"/>
  <c r="AS91" i="12" s="1"/>
  <c r="AS50" i="12" s="1"/>
  <c r="AT88" i="4"/>
  <c r="AT91" i="12" s="1"/>
  <c r="AT50" i="12" s="1"/>
  <c r="AU88" i="4"/>
  <c r="AU91" i="12" s="1"/>
  <c r="AU50" i="12" s="1"/>
  <c r="AV88" i="4"/>
  <c r="AV91" i="12" s="1"/>
  <c r="AV50" i="12" s="1"/>
  <c r="Q89" i="4"/>
  <c r="Q92" i="12" s="1"/>
  <c r="Q51" i="12" s="1"/>
  <c r="R89" i="4"/>
  <c r="R92" i="12" s="1"/>
  <c r="R51" i="12" s="1"/>
  <c r="S89" i="4"/>
  <c r="S92" i="12" s="1"/>
  <c r="S51" i="12" s="1"/>
  <c r="T89" i="4"/>
  <c r="T92" i="12" s="1"/>
  <c r="T51" i="12" s="1"/>
  <c r="U89" i="4"/>
  <c r="U92" i="12" s="1"/>
  <c r="U51" i="12" s="1"/>
  <c r="V89" i="4"/>
  <c r="V92" i="12" s="1"/>
  <c r="V51" i="12" s="1"/>
  <c r="W89" i="4"/>
  <c r="W92" i="12" s="1"/>
  <c r="W51" i="12" s="1"/>
  <c r="X89" i="4"/>
  <c r="X92" i="12" s="1"/>
  <c r="X51" i="12" s="1"/>
  <c r="Y89" i="4"/>
  <c r="Y92" i="12" s="1"/>
  <c r="Y51" i="12" s="1"/>
  <c r="Z89" i="4"/>
  <c r="Z92" i="12" s="1"/>
  <c r="Z51" i="12" s="1"/>
  <c r="AA89" i="4"/>
  <c r="AA92" i="12" s="1"/>
  <c r="AA51" i="12" s="1"/>
  <c r="AB89" i="4"/>
  <c r="AB92" i="12" s="1"/>
  <c r="AB51" i="12" s="1"/>
  <c r="AC89" i="4"/>
  <c r="AC92" i="12" s="1"/>
  <c r="AC51" i="12" s="1"/>
  <c r="AD89" i="4"/>
  <c r="AD92" i="12" s="1"/>
  <c r="AD51" i="12" s="1"/>
  <c r="AE89" i="4"/>
  <c r="AE92" i="12" s="1"/>
  <c r="AE51" i="12" s="1"/>
  <c r="AF89" i="4"/>
  <c r="AF92" i="12" s="1"/>
  <c r="AF51" i="12" s="1"/>
  <c r="AG89" i="4"/>
  <c r="AG92" i="12" s="1"/>
  <c r="AG51" i="12" s="1"/>
  <c r="AH89" i="4"/>
  <c r="AH92" i="12" s="1"/>
  <c r="AH51" i="12" s="1"/>
  <c r="AI89" i="4"/>
  <c r="AI92" i="12" s="1"/>
  <c r="AI51" i="12" s="1"/>
  <c r="AJ89" i="4"/>
  <c r="AJ92" i="12" s="1"/>
  <c r="AJ51" i="12" s="1"/>
  <c r="AK89" i="4"/>
  <c r="AK92" i="12" s="1"/>
  <c r="AK51" i="12" s="1"/>
  <c r="AL89" i="4"/>
  <c r="AL92" i="12" s="1"/>
  <c r="AL51" i="12" s="1"/>
  <c r="AM89" i="4"/>
  <c r="AM92" i="12" s="1"/>
  <c r="AM51" i="12" s="1"/>
  <c r="AN89" i="4"/>
  <c r="AN92" i="12" s="1"/>
  <c r="AN51" i="12" s="1"/>
  <c r="AO89" i="4"/>
  <c r="AO92" i="12" s="1"/>
  <c r="AO51" i="12" s="1"/>
  <c r="AP89" i="4"/>
  <c r="AP92" i="12" s="1"/>
  <c r="AP51" i="12" s="1"/>
  <c r="AQ89" i="4"/>
  <c r="AQ92" i="12" s="1"/>
  <c r="AQ51" i="12" s="1"/>
  <c r="AR89" i="4"/>
  <c r="AR92" i="12" s="1"/>
  <c r="AR51" i="12" s="1"/>
  <c r="AS89" i="4"/>
  <c r="AS92" i="12" s="1"/>
  <c r="AS51" i="12" s="1"/>
  <c r="AT89" i="4"/>
  <c r="AT92" i="12" s="1"/>
  <c r="AT51" i="12" s="1"/>
  <c r="AU89" i="4"/>
  <c r="AU92" i="12" s="1"/>
  <c r="AU51" i="12" s="1"/>
  <c r="AV89" i="4"/>
  <c r="AV92" i="12" s="1"/>
  <c r="AV51" i="12" s="1"/>
  <c r="Q90" i="4"/>
  <c r="Q93" i="12" s="1"/>
  <c r="Q52" i="12" s="1"/>
  <c r="R90" i="4"/>
  <c r="R93" i="12" s="1"/>
  <c r="R52" i="12" s="1"/>
  <c r="S90" i="4"/>
  <c r="S93" i="12" s="1"/>
  <c r="S52" i="12" s="1"/>
  <c r="T90" i="4"/>
  <c r="T93" i="12" s="1"/>
  <c r="T52" i="12" s="1"/>
  <c r="U90" i="4"/>
  <c r="U93" i="12" s="1"/>
  <c r="U52" i="12" s="1"/>
  <c r="V90" i="4"/>
  <c r="V93" i="12" s="1"/>
  <c r="V52" i="12" s="1"/>
  <c r="W90" i="4"/>
  <c r="W93" i="12" s="1"/>
  <c r="W52" i="12" s="1"/>
  <c r="X90" i="4"/>
  <c r="X93" i="12" s="1"/>
  <c r="X52" i="12" s="1"/>
  <c r="Y90" i="4"/>
  <c r="Y93" i="12" s="1"/>
  <c r="Y52" i="12" s="1"/>
  <c r="Z90" i="4"/>
  <c r="Z93" i="12" s="1"/>
  <c r="Z52" i="12" s="1"/>
  <c r="AA90" i="4"/>
  <c r="AA93" i="12" s="1"/>
  <c r="AA52" i="12" s="1"/>
  <c r="AB90" i="4"/>
  <c r="AB93" i="12" s="1"/>
  <c r="AB52" i="12" s="1"/>
  <c r="AC90" i="4"/>
  <c r="AC93" i="12" s="1"/>
  <c r="AC52" i="12" s="1"/>
  <c r="AD90" i="4"/>
  <c r="AD93" i="12" s="1"/>
  <c r="AD52" i="12" s="1"/>
  <c r="AE90" i="4"/>
  <c r="AE93" i="12" s="1"/>
  <c r="AE52" i="12" s="1"/>
  <c r="AF90" i="4"/>
  <c r="AF93" i="12" s="1"/>
  <c r="AF52" i="12" s="1"/>
  <c r="AG90" i="4"/>
  <c r="AG93" i="12" s="1"/>
  <c r="AG52" i="12" s="1"/>
  <c r="AH90" i="4"/>
  <c r="AH93" i="12" s="1"/>
  <c r="AH52" i="12" s="1"/>
  <c r="AI90" i="4"/>
  <c r="AI93" i="12" s="1"/>
  <c r="AI52" i="12" s="1"/>
  <c r="AJ90" i="4"/>
  <c r="AJ93" i="12" s="1"/>
  <c r="AJ52" i="12" s="1"/>
  <c r="AK90" i="4"/>
  <c r="AK93" i="12" s="1"/>
  <c r="AK52" i="12" s="1"/>
  <c r="AL90" i="4"/>
  <c r="AL93" i="12" s="1"/>
  <c r="AL52" i="12" s="1"/>
  <c r="AM90" i="4"/>
  <c r="AM93" i="12" s="1"/>
  <c r="AM52" i="12" s="1"/>
  <c r="AN90" i="4"/>
  <c r="AN93" i="12" s="1"/>
  <c r="AN52" i="12" s="1"/>
  <c r="AO90" i="4"/>
  <c r="AO93" i="12" s="1"/>
  <c r="AO52" i="12" s="1"/>
  <c r="AP90" i="4"/>
  <c r="AP93" i="12" s="1"/>
  <c r="AP52" i="12" s="1"/>
  <c r="AQ90" i="4"/>
  <c r="AQ93" i="12" s="1"/>
  <c r="AQ52" i="12" s="1"/>
  <c r="AR90" i="4"/>
  <c r="AR93" i="12" s="1"/>
  <c r="AR52" i="12" s="1"/>
  <c r="AS90" i="4"/>
  <c r="AS93" i="12" s="1"/>
  <c r="AS52" i="12" s="1"/>
  <c r="AT90" i="4"/>
  <c r="AT93" i="12" s="1"/>
  <c r="AT52" i="12" s="1"/>
  <c r="AU90" i="4"/>
  <c r="AU93" i="12" s="1"/>
  <c r="AU52" i="12" s="1"/>
  <c r="AV90" i="4"/>
  <c r="AV93" i="12" s="1"/>
  <c r="AV52" i="12" s="1"/>
  <c r="Q91" i="4"/>
  <c r="Q94" i="12" s="1"/>
  <c r="Q53" i="12" s="1"/>
  <c r="R91" i="4"/>
  <c r="R94" i="12" s="1"/>
  <c r="R53" i="12" s="1"/>
  <c r="S91" i="4"/>
  <c r="S94" i="12" s="1"/>
  <c r="S53" i="12" s="1"/>
  <c r="T91" i="4"/>
  <c r="T94" i="12" s="1"/>
  <c r="T53" i="12" s="1"/>
  <c r="U91" i="4"/>
  <c r="U94" i="12" s="1"/>
  <c r="U53" i="12" s="1"/>
  <c r="V91" i="4"/>
  <c r="V94" i="12" s="1"/>
  <c r="V53" i="12" s="1"/>
  <c r="W91" i="4"/>
  <c r="W94" i="12" s="1"/>
  <c r="W53" i="12" s="1"/>
  <c r="X91" i="4"/>
  <c r="X94" i="12" s="1"/>
  <c r="X53" i="12" s="1"/>
  <c r="Y91" i="4"/>
  <c r="Y94" i="12" s="1"/>
  <c r="Y53" i="12" s="1"/>
  <c r="Z91" i="4"/>
  <c r="Z94" i="12" s="1"/>
  <c r="Z53" i="12" s="1"/>
  <c r="AA91" i="4"/>
  <c r="AA94" i="12" s="1"/>
  <c r="AA53" i="12" s="1"/>
  <c r="AB91" i="4"/>
  <c r="AB94" i="12" s="1"/>
  <c r="AB53" i="12" s="1"/>
  <c r="AC91" i="4"/>
  <c r="AC94" i="12" s="1"/>
  <c r="AC53" i="12" s="1"/>
  <c r="AD91" i="4"/>
  <c r="AD94" i="12" s="1"/>
  <c r="AD53" i="12" s="1"/>
  <c r="AE91" i="4"/>
  <c r="AE94" i="12" s="1"/>
  <c r="AE53" i="12" s="1"/>
  <c r="AF91" i="4"/>
  <c r="AF94" i="12" s="1"/>
  <c r="AF53" i="12" s="1"/>
  <c r="AG91" i="4"/>
  <c r="AG94" i="12" s="1"/>
  <c r="AG53" i="12" s="1"/>
  <c r="AH91" i="4"/>
  <c r="AH94" i="12" s="1"/>
  <c r="AH53" i="12" s="1"/>
  <c r="AI91" i="4"/>
  <c r="AI94" i="12" s="1"/>
  <c r="AI53" i="12" s="1"/>
  <c r="AJ91" i="4"/>
  <c r="AJ94" i="12" s="1"/>
  <c r="AJ53" i="12" s="1"/>
  <c r="AK91" i="4"/>
  <c r="AK94" i="12" s="1"/>
  <c r="AK53" i="12" s="1"/>
  <c r="AL91" i="4"/>
  <c r="AL94" i="12" s="1"/>
  <c r="AL53" i="12" s="1"/>
  <c r="AM91" i="4"/>
  <c r="AM94" i="12" s="1"/>
  <c r="AM53" i="12" s="1"/>
  <c r="AN91" i="4"/>
  <c r="AN94" i="12" s="1"/>
  <c r="AN53" i="12" s="1"/>
  <c r="AO91" i="4"/>
  <c r="AO94" i="12" s="1"/>
  <c r="AO53" i="12" s="1"/>
  <c r="AP91" i="4"/>
  <c r="AP94" i="12" s="1"/>
  <c r="AP53" i="12" s="1"/>
  <c r="AQ91" i="4"/>
  <c r="AQ94" i="12" s="1"/>
  <c r="AQ53" i="12" s="1"/>
  <c r="AR91" i="4"/>
  <c r="AR94" i="12" s="1"/>
  <c r="AR53" i="12" s="1"/>
  <c r="AS91" i="4"/>
  <c r="AS94" i="12" s="1"/>
  <c r="AS53" i="12" s="1"/>
  <c r="AT91" i="4"/>
  <c r="AT94" i="12" s="1"/>
  <c r="AT53" i="12" s="1"/>
  <c r="AU91" i="4"/>
  <c r="AU94" i="12" s="1"/>
  <c r="AU53" i="12" s="1"/>
  <c r="AV91" i="4"/>
  <c r="AV94" i="12" s="1"/>
  <c r="AV53" i="12" s="1"/>
  <c r="Q92" i="4"/>
  <c r="Q95" i="12" s="1"/>
  <c r="Q54" i="12" s="1"/>
  <c r="R92" i="4"/>
  <c r="R95" i="12" s="1"/>
  <c r="R54" i="12" s="1"/>
  <c r="S92" i="4"/>
  <c r="S95" i="12" s="1"/>
  <c r="S54" i="12" s="1"/>
  <c r="T92" i="4"/>
  <c r="T95" i="12" s="1"/>
  <c r="T54" i="12" s="1"/>
  <c r="U92" i="4"/>
  <c r="U95" i="12" s="1"/>
  <c r="U54" i="12" s="1"/>
  <c r="V92" i="4"/>
  <c r="V95" i="12" s="1"/>
  <c r="V54" i="12" s="1"/>
  <c r="W92" i="4"/>
  <c r="W95" i="12" s="1"/>
  <c r="W54" i="12" s="1"/>
  <c r="X92" i="4"/>
  <c r="X95" i="12" s="1"/>
  <c r="X54" i="12" s="1"/>
  <c r="Y92" i="4"/>
  <c r="Y95" i="12" s="1"/>
  <c r="Y54" i="12" s="1"/>
  <c r="Z92" i="4"/>
  <c r="Z95" i="12" s="1"/>
  <c r="Z54" i="12" s="1"/>
  <c r="AA92" i="4"/>
  <c r="AA95" i="12" s="1"/>
  <c r="AA54" i="12" s="1"/>
  <c r="AB92" i="4"/>
  <c r="AB95" i="12" s="1"/>
  <c r="AB54" i="12" s="1"/>
  <c r="AC92" i="4"/>
  <c r="AC95" i="12" s="1"/>
  <c r="AC54" i="12" s="1"/>
  <c r="AD92" i="4"/>
  <c r="AD95" i="12" s="1"/>
  <c r="AD54" i="12" s="1"/>
  <c r="AE92" i="4"/>
  <c r="AE95" i="12" s="1"/>
  <c r="AE54" i="12" s="1"/>
  <c r="AF92" i="4"/>
  <c r="AF95" i="12" s="1"/>
  <c r="AF54" i="12" s="1"/>
  <c r="AG92" i="4"/>
  <c r="AG95" i="12" s="1"/>
  <c r="AG54" i="12" s="1"/>
  <c r="AH92" i="4"/>
  <c r="AH95" i="12" s="1"/>
  <c r="AH54" i="12" s="1"/>
  <c r="AI92" i="4"/>
  <c r="AI95" i="12" s="1"/>
  <c r="AI54" i="12" s="1"/>
  <c r="AJ92" i="4"/>
  <c r="AJ95" i="12" s="1"/>
  <c r="AJ54" i="12" s="1"/>
  <c r="AK92" i="4"/>
  <c r="AK95" i="12" s="1"/>
  <c r="AK54" i="12" s="1"/>
  <c r="AL92" i="4"/>
  <c r="AL95" i="12" s="1"/>
  <c r="AL54" i="12" s="1"/>
  <c r="AM92" i="4"/>
  <c r="AM95" i="12" s="1"/>
  <c r="AM54" i="12" s="1"/>
  <c r="AN92" i="4"/>
  <c r="AN95" i="12" s="1"/>
  <c r="AN54" i="12" s="1"/>
  <c r="AO92" i="4"/>
  <c r="AO95" i="12" s="1"/>
  <c r="AO54" i="12" s="1"/>
  <c r="AP92" i="4"/>
  <c r="AP95" i="12" s="1"/>
  <c r="AP54" i="12" s="1"/>
  <c r="AQ92" i="4"/>
  <c r="AQ95" i="12" s="1"/>
  <c r="AQ54" i="12" s="1"/>
  <c r="AR92" i="4"/>
  <c r="AR95" i="12" s="1"/>
  <c r="AR54" i="12" s="1"/>
  <c r="AS92" i="4"/>
  <c r="AS95" i="12" s="1"/>
  <c r="AS54" i="12" s="1"/>
  <c r="AT92" i="4"/>
  <c r="AT95" i="12" s="1"/>
  <c r="AT54" i="12" s="1"/>
  <c r="AU92" i="4"/>
  <c r="AU95" i="12" s="1"/>
  <c r="AU54" i="12" s="1"/>
  <c r="AV92" i="4"/>
  <c r="AV95" i="12" s="1"/>
  <c r="AV54" i="12" s="1"/>
  <c r="Q93" i="4"/>
  <c r="Q96" i="12" s="1"/>
  <c r="Q55" i="12" s="1"/>
  <c r="R93" i="4"/>
  <c r="R96" i="12" s="1"/>
  <c r="R55" i="12" s="1"/>
  <c r="S93" i="4"/>
  <c r="S96" i="12" s="1"/>
  <c r="S55" i="12" s="1"/>
  <c r="T93" i="4"/>
  <c r="T96" i="12" s="1"/>
  <c r="T55" i="12" s="1"/>
  <c r="U93" i="4"/>
  <c r="U96" i="12" s="1"/>
  <c r="U55" i="12" s="1"/>
  <c r="V93" i="4"/>
  <c r="V96" i="12" s="1"/>
  <c r="V55" i="12" s="1"/>
  <c r="W93" i="4"/>
  <c r="W96" i="12" s="1"/>
  <c r="W55" i="12" s="1"/>
  <c r="X93" i="4"/>
  <c r="X96" i="12" s="1"/>
  <c r="X55" i="12" s="1"/>
  <c r="Y93" i="4"/>
  <c r="Y96" i="12" s="1"/>
  <c r="Y55" i="12" s="1"/>
  <c r="Z93" i="4"/>
  <c r="Z96" i="12" s="1"/>
  <c r="Z55" i="12" s="1"/>
  <c r="AA93" i="4"/>
  <c r="AA96" i="12" s="1"/>
  <c r="AA55" i="12" s="1"/>
  <c r="AB93" i="4"/>
  <c r="AB96" i="12" s="1"/>
  <c r="AB55" i="12" s="1"/>
  <c r="AC93" i="4"/>
  <c r="AC96" i="12" s="1"/>
  <c r="AC55" i="12" s="1"/>
  <c r="AD93" i="4"/>
  <c r="AD96" i="12" s="1"/>
  <c r="AD55" i="12" s="1"/>
  <c r="AE93" i="4"/>
  <c r="AE96" i="12" s="1"/>
  <c r="AE55" i="12" s="1"/>
  <c r="AF93" i="4"/>
  <c r="AF96" i="12" s="1"/>
  <c r="AF55" i="12" s="1"/>
  <c r="AG93" i="4"/>
  <c r="AG96" i="12" s="1"/>
  <c r="AG55" i="12" s="1"/>
  <c r="AH93" i="4"/>
  <c r="AH96" i="12" s="1"/>
  <c r="AH55" i="12" s="1"/>
  <c r="AI93" i="4"/>
  <c r="AI96" i="12" s="1"/>
  <c r="AI55" i="12" s="1"/>
  <c r="AJ93" i="4"/>
  <c r="AJ96" i="12" s="1"/>
  <c r="AJ55" i="12" s="1"/>
  <c r="AK93" i="4"/>
  <c r="AK96" i="12" s="1"/>
  <c r="AK55" i="12" s="1"/>
  <c r="AL93" i="4"/>
  <c r="AL96" i="12" s="1"/>
  <c r="AL55" i="12" s="1"/>
  <c r="AM93" i="4"/>
  <c r="AM96" i="12" s="1"/>
  <c r="AM55" i="12" s="1"/>
  <c r="AN93" i="4"/>
  <c r="AN96" i="12" s="1"/>
  <c r="AN55" i="12" s="1"/>
  <c r="AO93" i="4"/>
  <c r="AO96" i="12" s="1"/>
  <c r="AO55" i="12" s="1"/>
  <c r="AP93" i="4"/>
  <c r="AP96" i="12" s="1"/>
  <c r="AP55" i="12" s="1"/>
  <c r="AQ93" i="4"/>
  <c r="AQ96" i="12" s="1"/>
  <c r="AQ55" i="12" s="1"/>
  <c r="AR93" i="4"/>
  <c r="AR96" i="12" s="1"/>
  <c r="AR55" i="12" s="1"/>
  <c r="AS93" i="4"/>
  <c r="AS96" i="12" s="1"/>
  <c r="AS55" i="12" s="1"/>
  <c r="AT93" i="4"/>
  <c r="AT96" i="12" s="1"/>
  <c r="AT55" i="12" s="1"/>
  <c r="AU93" i="4"/>
  <c r="AU96" i="12" s="1"/>
  <c r="AU55" i="12" s="1"/>
  <c r="AV93" i="4"/>
  <c r="AV96" i="12" s="1"/>
  <c r="AV55" i="12" s="1"/>
  <c r="Q94" i="4"/>
  <c r="Q97" i="12" s="1"/>
  <c r="Q56" i="12" s="1"/>
  <c r="R94" i="4"/>
  <c r="R97" i="12" s="1"/>
  <c r="R56" i="12" s="1"/>
  <c r="S94" i="4"/>
  <c r="S97" i="12" s="1"/>
  <c r="S56" i="12" s="1"/>
  <c r="T94" i="4"/>
  <c r="T97" i="12" s="1"/>
  <c r="T56" i="12" s="1"/>
  <c r="U94" i="4"/>
  <c r="U97" i="12" s="1"/>
  <c r="U56" i="12" s="1"/>
  <c r="V94" i="4"/>
  <c r="V97" i="12" s="1"/>
  <c r="V56" i="12" s="1"/>
  <c r="W94" i="4"/>
  <c r="W97" i="12" s="1"/>
  <c r="W56" i="12" s="1"/>
  <c r="X94" i="4"/>
  <c r="X97" i="12" s="1"/>
  <c r="X56" i="12" s="1"/>
  <c r="Y94" i="4"/>
  <c r="Y97" i="12" s="1"/>
  <c r="Y56" i="12" s="1"/>
  <c r="Z94" i="4"/>
  <c r="Z97" i="12" s="1"/>
  <c r="Z56" i="12" s="1"/>
  <c r="AA94" i="4"/>
  <c r="AA97" i="12" s="1"/>
  <c r="AA56" i="12" s="1"/>
  <c r="AB94" i="4"/>
  <c r="AB97" i="12" s="1"/>
  <c r="AB56" i="12" s="1"/>
  <c r="AC94" i="4"/>
  <c r="AC97" i="12" s="1"/>
  <c r="AC56" i="12" s="1"/>
  <c r="AD94" i="4"/>
  <c r="AD97" i="12" s="1"/>
  <c r="AD56" i="12" s="1"/>
  <c r="AE94" i="4"/>
  <c r="AE97" i="12" s="1"/>
  <c r="AE56" i="12" s="1"/>
  <c r="AF94" i="4"/>
  <c r="AF97" i="12" s="1"/>
  <c r="AF56" i="12" s="1"/>
  <c r="AG94" i="4"/>
  <c r="AG97" i="12" s="1"/>
  <c r="AG56" i="12" s="1"/>
  <c r="AH94" i="4"/>
  <c r="AH97" i="12" s="1"/>
  <c r="AH56" i="12" s="1"/>
  <c r="AI94" i="4"/>
  <c r="AI97" i="12" s="1"/>
  <c r="AI56" i="12" s="1"/>
  <c r="AJ94" i="4"/>
  <c r="AJ97" i="12" s="1"/>
  <c r="AJ56" i="12" s="1"/>
  <c r="AK94" i="4"/>
  <c r="AK97" i="12" s="1"/>
  <c r="AK56" i="12" s="1"/>
  <c r="AL94" i="4"/>
  <c r="AL97" i="12" s="1"/>
  <c r="AL56" i="12" s="1"/>
  <c r="AM94" i="4"/>
  <c r="AM97" i="12" s="1"/>
  <c r="AM56" i="12" s="1"/>
  <c r="AN94" i="4"/>
  <c r="AN97" i="12" s="1"/>
  <c r="AN56" i="12" s="1"/>
  <c r="AO94" i="4"/>
  <c r="AO97" i="12" s="1"/>
  <c r="AO56" i="12" s="1"/>
  <c r="AP94" i="4"/>
  <c r="AP97" i="12" s="1"/>
  <c r="AP56" i="12" s="1"/>
  <c r="AQ94" i="4"/>
  <c r="AQ97" i="12" s="1"/>
  <c r="AQ56" i="12" s="1"/>
  <c r="AR94" i="4"/>
  <c r="AR97" i="12" s="1"/>
  <c r="AR56" i="12" s="1"/>
  <c r="AS94" i="4"/>
  <c r="AS97" i="12" s="1"/>
  <c r="AS56" i="12" s="1"/>
  <c r="AT94" i="4"/>
  <c r="AT97" i="12" s="1"/>
  <c r="AT56" i="12" s="1"/>
  <c r="AU94" i="4"/>
  <c r="AU97" i="12" s="1"/>
  <c r="AU56" i="12" s="1"/>
  <c r="AV94" i="4"/>
  <c r="AV97" i="12" s="1"/>
  <c r="AV56" i="12" s="1"/>
  <c r="Q95" i="4"/>
  <c r="Q98" i="12" s="1"/>
  <c r="Q57" i="12" s="1"/>
  <c r="R95" i="4"/>
  <c r="R98" i="12" s="1"/>
  <c r="R57" i="12" s="1"/>
  <c r="S95" i="4"/>
  <c r="S98" i="12" s="1"/>
  <c r="S57" i="12" s="1"/>
  <c r="T95" i="4"/>
  <c r="T98" i="12" s="1"/>
  <c r="T57" i="12" s="1"/>
  <c r="U95" i="4"/>
  <c r="U98" i="12" s="1"/>
  <c r="U57" i="12" s="1"/>
  <c r="V95" i="4"/>
  <c r="V98" i="12" s="1"/>
  <c r="V57" i="12" s="1"/>
  <c r="W95" i="4"/>
  <c r="W98" i="12" s="1"/>
  <c r="W57" i="12" s="1"/>
  <c r="X95" i="4"/>
  <c r="X98" i="12" s="1"/>
  <c r="X57" i="12" s="1"/>
  <c r="Y95" i="4"/>
  <c r="Y98" i="12" s="1"/>
  <c r="Y57" i="12" s="1"/>
  <c r="Z95" i="4"/>
  <c r="Z98" i="12" s="1"/>
  <c r="Z57" i="12" s="1"/>
  <c r="AA95" i="4"/>
  <c r="AA98" i="12" s="1"/>
  <c r="AA57" i="12" s="1"/>
  <c r="AB95" i="4"/>
  <c r="AB98" i="12" s="1"/>
  <c r="AB57" i="12" s="1"/>
  <c r="AC95" i="4"/>
  <c r="AC98" i="12" s="1"/>
  <c r="AC57" i="12" s="1"/>
  <c r="AD95" i="4"/>
  <c r="AD98" i="12" s="1"/>
  <c r="AD57" i="12" s="1"/>
  <c r="AE95" i="4"/>
  <c r="AE98" i="12" s="1"/>
  <c r="AE57" i="12" s="1"/>
  <c r="AF95" i="4"/>
  <c r="AF98" i="12" s="1"/>
  <c r="AF57" i="12" s="1"/>
  <c r="AG95" i="4"/>
  <c r="AG98" i="12" s="1"/>
  <c r="AG57" i="12" s="1"/>
  <c r="AH95" i="4"/>
  <c r="AH98" i="12" s="1"/>
  <c r="AH57" i="12" s="1"/>
  <c r="AI95" i="4"/>
  <c r="AI98" i="12" s="1"/>
  <c r="AI57" i="12" s="1"/>
  <c r="AJ95" i="4"/>
  <c r="AJ98" i="12" s="1"/>
  <c r="AJ57" i="12" s="1"/>
  <c r="AK95" i="4"/>
  <c r="AK98" i="12" s="1"/>
  <c r="AK57" i="12" s="1"/>
  <c r="AL95" i="4"/>
  <c r="AL98" i="12" s="1"/>
  <c r="AL57" i="12" s="1"/>
  <c r="AM95" i="4"/>
  <c r="AM98" i="12" s="1"/>
  <c r="AM57" i="12" s="1"/>
  <c r="AN95" i="4"/>
  <c r="AN98" i="12" s="1"/>
  <c r="AN57" i="12" s="1"/>
  <c r="AO95" i="4"/>
  <c r="AO98" i="12" s="1"/>
  <c r="AO57" i="12" s="1"/>
  <c r="AP95" i="4"/>
  <c r="AP98" i="12" s="1"/>
  <c r="AP57" i="12" s="1"/>
  <c r="AQ95" i="4"/>
  <c r="AQ98" i="12" s="1"/>
  <c r="AQ57" i="12" s="1"/>
  <c r="AR95" i="4"/>
  <c r="AR98" i="12" s="1"/>
  <c r="AR57" i="12" s="1"/>
  <c r="AS95" i="4"/>
  <c r="AS98" i="12" s="1"/>
  <c r="AS57" i="12" s="1"/>
  <c r="AT95" i="4"/>
  <c r="AT98" i="12" s="1"/>
  <c r="AT57" i="12" s="1"/>
  <c r="AU95" i="4"/>
  <c r="AU98" i="12" s="1"/>
  <c r="AU57" i="12" s="1"/>
  <c r="AV95" i="4"/>
  <c r="AV98" i="12" s="1"/>
  <c r="AV57" i="12" s="1"/>
  <c r="Q96" i="4"/>
  <c r="Q99" i="12" s="1"/>
  <c r="Q58" i="12" s="1"/>
  <c r="R96" i="4"/>
  <c r="R99" i="12" s="1"/>
  <c r="R58" i="12" s="1"/>
  <c r="S96" i="4"/>
  <c r="S99" i="12" s="1"/>
  <c r="S58" i="12" s="1"/>
  <c r="T96" i="4"/>
  <c r="T99" i="12" s="1"/>
  <c r="T58" i="12" s="1"/>
  <c r="U96" i="4"/>
  <c r="U99" i="12" s="1"/>
  <c r="U58" i="12" s="1"/>
  <c r="V96" i="4"/>
  <c r="V99" i="12" s="1"/>
  <c r="V58" i="12" s="1"/>
  <c r="W96" i="4"/>
  <c r="W99" i="12" s="1"/>
  <c r="W58" i="12" s="1"/>
  <c r="X96" i="4"/>
  <c r="X99" i="12" s="1"/>
  <c r="X58" i="12" s="1"/>
  <c r="Y96" i="4"/>
  <c r="Y99" i="12" s="1"/>
  <c r="Y58" i="12" s="1"/>
  <c r="Z96" i="4"/>
  <c r="Z99" i="12" s="1"/>
  <c r="Z58" i="12" s="1"/>
  <c r="AA96" i="4"/>
  <c r="AA99" i="12" s="1"/>
  <c r="AA58" i="12" s="1"/>
  <c r="AB96" i="4"/>
  <c r="AB99" i="12" s="1"/>
  <c r="AB58" i="12" s="1"/>
  <c r="AC96" i="4"/>
  <c r="AC99" i="12" s="1"/>
  <c r="AC58" i="12" s="1"/>
  <c r="AD96" i="4"/>
  <c r="AD99" i="12" s="1"/>
  <c r="AD58" i="12" s="1"/>
  <c r="AE96" i="4"/>
  <c r="AE99" i="12" s="1"/>
  <c r="AE58" i="12" s="1"/>
  <c r="AF96" i="4"/>
  <c r="AF99" i="12" s="1"/>
  <c r="AF58" i="12" s="1"/>
  <c r="AG96" i="4"/>
  <c r="AG99" i="12" s="1"/>
  <c r="AG58" i="12" s="1"/>
  <c r="AH96" i="4"/>
  <c r="AH99" i="12" s="1"/>
  <c r="AH58" i="12" s="1"/>
  <c r="AI96" i="4"/>
  <c r="AI99" i="12" s="1"/>
  <c r="AI58" i="12" s="1"/>
  <c r="AJ96" i="4"/>
  <c r="AJ99" i="12" s="1"/>
  <c r="AJ58" i="12" s="1"/>
  <c r="AK96" i="4"/>
  <c r="AK99" i="12" s="1"/>
  <c r="AK58" i="12" s="1"/>
  <c r="AL96" i="4"/>
  <c r="AL99" i="12" s="1"/>
  <c r="AL58" i="12" s="1"/>
  <c r="AM96" i="4"/>
  <c r="AM99" i="12" s="1"/>
  <c r="AM58" i="12" s="1"/>
  <c r="AN96" i="4"/>
  <c r="AN99" i="12" s="1"/>
  <c r="AN58" i="12" s="1"/>
  <c r="AO96" i="4"/>
  <c r="AO99" i="12" s="1"/>
  <c r="AO58" i="12" s="1"/>
  <c r="AP96" i="4"/>
  <c r="AP99" i="12" s="1"/>
  <c r="AP58" i="12" s="1"/>
  <c r="AQ96" i="4"/>
  <c r="AQ99" i="12" s="1"/>
  <c r="AQ58" i="12" s="1"/>
  <c r="AR96" i="4"/>
  <c r="AR99" i="12" s="1"/>
  <c r="AR58" i="12" s="1"/>
  <c r="AS96" i="4"/>
  <c r="AS99" i="12" s="1"/>
  <c r="AS58" i="12" s="1"/>
  <c r="AT96" i="4"/>
  <c r="AT99" i="12" s="1"/>
  <c r="AT58" i="12" s="1"/>
  <c r="AU96" i="4"/>
  <c r="AU99" i="12" s="1"/>
  <c r="AU58" i="12" s="1"/>
  <c r="AV96" i="4"/>
  <c r="AV99" i="12" s="1"/>
  <c r="AV58" i="12" s="1"/>
  <c r="Q97" i="4"/>
  <c r="Q100" i="12" s="1"/>
  <c r="Q59" i="12" s="1"/>
  <c r="R97" i="4"/>
  <c r="R100" i="12" s="1"/>
  <c r="S97" i="4"/>
  <c r="S100" i="12" s="1"/>
  <c r="S59" i="12" s="1"/>
  <c r="T97" i="4"/>
  <c r="T100" i="12" s="1"/>
  <c r="U97" i="4"/>
  <c r="U100" i="12" s="1"/>
  <c r="U59" i="12" s="1"/>
  <c r="V97" i="4"/>
  <c r="V100" i="12" s="1"/>
  <c r="W97" i="4"/>
  <c r="W100" i="12" s="1"/>
  <c r="W59" i="12" s="1"/>
  <c r="X97" i="4"/>
  <c r="X100" i="12" s="1"/>
  <c r="Y97" i="4"/>
  <c r="Y100" i="12" s="1"/>
  <c r="Y59" i="12" s="1"/>
  <c r="Z97" i="4"/>
  <c r="Z100" i="12" s="1"/>
  <c r="AA97" i="4"/>
  <c r="AA100" i="12" s="1"/>
  <c r="AA59" i="12" s="1"/>
  <c r="AB97" i="4"/>
  <c r="AB100" i="12" s="1"/>
  <c r="AC97" i="4"/>
  <c r="AC100" i="12" s="1"/>
  <c r="AC59" i="12" s="1"/>
  <c r="AD97" i="4"/>
  <c r="AD100" i="12" s="1"/>
  <c r="AE97" i="4"/>
  <c r="AE100" i="12" s="1"/>
  <c r="AE59" i="12" s="1"/>
  <c r="AF97" i="4"/>
  <c r="AF100" i="12" s="1"/>
  <c r="AG97" i="4"/>
  <c r="AG100" i="12" s="1"/>
  <c r="AG59" i="12" s="1"/>
  <c r="AH97" i="4"/>
  <c r="AH100" i="12" s="1"/>
  <c r="AI97" i="4"/>
  <c r="AI100" i="12" s="1"/>
  <c r="AI59" i="12" s="1"/>
  <c r="AJ97" i="4"/>
  <c r="AJ100" i="12" s="1"/>
  <c r="AK97" i="4"/>
  <c r="AK100" i="12" s="1"/>
  <c r="AK59" i="12" s="1"/>
  <c r="AL97" i="4"/>
  <c r="AL100" i="12" s="1"/>
  <c r="AM97" i="4"/>
  <c r="AM100" i="12" s="1"/>
  <c r="AM59" i="12" s="1"/>
  <c r="AN97" i="4"/>
  <c r="AN100" i="12" s="1"/>
  <c r="AO97" i="4"/>
  <c r="AO100" i="12" s="1"/>
  <c r="AO59" i="12" s="1"/>
  <c r="AP97" i="4"/>
  <c r="AP100" i="12" s="1"/>
  <c r="AQ97" i="4"/>
  <c r="AQ100" i="12" s="1"/>
  <c r="AQ59" i="12" s="1"/>
  <c r="AR97" i="4"/>
  <c r="AR100" i="12" s="1"/>
  <c r="AS97" i="4"/>
  <c r="AS100" i="12" s="1"/>
  <c r="AS59" i="12" s="1"/>
  <c r="AT97" i="4"/>
  <c r="AT100" i="12" s="1"/>
  <c r="AU97" i="4"/>
  <c r="AU100" i="12" s="1"/>
  <c r="AU59" i="12" s="1"/>
  <c r="AV97" i="4"/>
  <c r="AV100" i="12" s="1"/>
  <c r="Q67" i="4"/>
  <c r="Q70" i="12" s="1"/>
  <c r="R67" i="4"/>
  <c r="R70" i="12" s="1"/>
  <c r="S67" i="4"/>
  <c r="S70" i="12" s="1"/>
  <c r="T67" i="4"/>
  <c r="T70" i="12" s="1"/>
  <c r="U67" i="4"/>
  <c r="U70" i="12" s="1"/>
  <c r="V67" i="4"/>
  <c r="V70" i="12" s="1"/>
  <c r="W67" i="4"/>
  <c r="W70" i="12" s="1"/>
  <c r="X67" i="4"/>
  <c r="X70" i="12" s="1"/>
  <c r="Y67" i="4"/>
  <c r="Y70" i="12" s="1"/>
  <c r="Z67" i="4"/>
  <c r="Z70" i="12" s="1"/>
  <c r="AA67" i="4"/>
  <c r="AA70" i="12" s="1"/>
  <c r="AB67" i="4"/>
  <c r="AB70" i="12" s="1"/>
  <c r="AC67" i="4"/>
  <c r="AC70" i="12" s="1"/>
  <c r="AD67" i="4"/>
  <c r="AD70" i="12" s="1"/>
  <c r="AE67" i="4"/>
  <c r="AE70" i="12" s="1"/>
  <c r="AF67" i="4"/>
  <c r="AF70" i="12" s="1"/>
  <c r="AG67" i="4"/>
  <c r="AG70" i="12" s="1"/>
  <c r="AH67" i="4"/>
  <c r="AH70" i="12" s="1"/>
  <c r="AI67" i="4"/>
  <c r="AI70" i="12" s="1"/>
  <c r="AJ67" i="4"/>
  <c r="AJ70" i="12" s="1"/>
  <c r="AK67" i="4"/>
  <c r="AK70" i="12" s="1"/>
  <c r="AL67" i="4"/>
  <c r="AL70" i="12" s="1"/>
  <c r="AM67" i="4"/>
  <c r="AM70" i="12" s="1"/>
  <c r="AN67" i="4"/>
  <c r="AN70" i="12" s="1"/>
  <c r="AO67" i="4"/>
  <c r="AO70" i="12" s="1"/>
  <c r="AP67" i="4"/>
  <c r="AP70" i="12" s="1"/>
  <c r="AQ67" i="4"/>
  <c r="AQ70" i="12" s="1"/>
  <c r="AR67" i="4"/>
  <c r="AR70" i="12" s="1"/>
  <c r="AS67" i="4"/>
  <c r="AS70" i="12" s="1"/>
  <c r="AT67" i="4"/>
  <c r="AT70" i="12" s="1"/>
  <c r="AU67" i="4"/>
  <c r="AU70" i="12" s="1"/>
  <c r="AV67" i="4"/>
  <c r="AV70" i="12" s="1"/>
  <c r="Q68" i="4"/>
  <c r="Q71" i="12" s="1"/>
  <c r="Q30" i="12" s="1"/>
  <c r="R68" i="4"/>
  <c r="R71" i="12" s="1"/>
  <c r="R30" i="12" s="1"/>
  <c r="S68" i="4"/>
  <c r="S71" i="12" s="1"/>
  <c r="S30" i="12" s="1"/>
  <c r="T68" i="4"/>
  <c r="T71" i="12" s="1"/>
  <c r="T30" i="12" s="1"/>
  <c r="U68" i="4"/>
  <c r="U71" i="12" s="1"/>
  <c r="U30" i="12" s="1"/>
  <c r="V68" i="4"/>
  <c r="V71" i="12" s="1"/>
  <c r="V30" i="12" s="1"/>
  <c r="W68" i="4"/>
  <c r="W71" i="12" s="1"/>
  <c r="W30" i="12" s="1"/>
  <c r="X68" i="4"/>
  <c r="X71" i="12" s="1"/>
  <c r="X30" i="12" s="1"/>
  <c r="Y68" i="4"/>
  <c r="Y71" i="12" s="1"/>
  <c r="Y30" i="12" s="1"/>
  <c r="Z68" i="4"/>
  <c r="Z71" i="12" s="1"/>
  <c r="Z30" i="12" s="1"/>
  <c r="AA68" i="4"/>
  <c r="AA71" i="12" s="1"/>
  <c r="AA30" i="12" s="1"/>
  <c r="AB68" i="4"/>
  <c r="AB71" i="12" s="1"/>
  <c r="AB30" i="12" s="1"/>
  <c r="AC68" i="4"/>
  <c r="AC71" i="12" s="1"/>
  <c r="AC30" i="12" s="1"/>
  <c r="AD68" i="4"/>
  <c r="AD71" i="12" s="1"/>
  <c r="AD30" i="12" s="1"/>
  <c r="AE68" i="4"/>
  <c r="AE71" i="12" s="1"/>
  <c r="AE30" i="12" s="1"/>
  <c r="AF68" i="4"/>
  <c r="AF71" i="12" s="1"/>
  <c r="AF30" i="12" s="1"/>
  <c r="AG68" i="4"/>
  <c r="AG71" i="12" s="1"/>
  <c r="AG30" i="12" s="1"/>
  <c r="AH68" i="4"/>
  <c r="AH71" i="12" s="1"/>
  <c r="AH30" i="12" s="1"/>
  <c r="AI68" i="4"/>
  <c r="AI71" i="12" s="1"/>
  <c r="AI30" i="12" s="1"/>
  <c r="AJ68" i="4"/>
  <c r="AJ71" i="12" s="1"/>
  <c r="AJ30" i="12" s="1"/>
  <c r="AK68" i="4"/>
  <c r="AK71" i="12" s="1"/>
  <c r="AK30" i="12" s="1"/>
  <c r="AL68" i="4"/>
  <c r="AL71" i="12" s="1"/>
  <c r="AL30" i="12" s="1"/>
  <c r="AM68" i="4"/>
  <c r="AM71" i="12" s="1"/>
  <c r="AM30" i="12" s="1"/>
  <c r="AN68" i="4"/>
  <c r="AN71" i="12" s="1"/>
  <c r="AN30" i="12" s="1"/>
  <c r="AO68" i="4"/>
  <c r="AO71" i="12" s="1"/>
  <c r="AO30" i="12" s="1"/>
  <c r="AP68" i="4"/>
  <c r="AP71" i="12" s="1"/>
  <c r="AP30" i="12" s="1"/>
  <c r="AQ68" i="4"/>
  <c r="AQ71" i="12" s="1"/>
  <c r="AQ30" i="12" s="1"/>
  <c r="AR68" i="4"/>
  <c r="AR71" i="12" s="1"/>
  <c r="AR30" i="12" s="1"/>
  <c r="AS68" i="4"/>
  <c r="AS71" i="12" s="1"/>
  <c r="AS30" i="12" s="1"/>
  <c r="AT68" i="4"/>
  <c r="AT71" i="12" s="1"/>
  <c r="AT30" i="12" s="1"/>
  <c r="AU68" i="4"/>
  <c r="AU71" i="12" s="1"/>
  <c r="AU30" i="12" s="1"/>
  <c r="AV68" i="4"/>
  <c r="AV71" i="12" s="1"/>
  <c r="AV30" i="12" s="1"/>
  <c r="Q69" i="4"/>
  <c r="Q72" i="12" s="1"/>
  <c r="Q31" i="12" s="1"/>
  <c r="R69" i="4"/>
  <c r="R72" i="12" s="1"/>
  <c r="R31" i="12" s="1"/>
  <c r="S69" i="4"/>
  <c r="S72" i="12" s="1"/>
  <c r="S31" i="12" s="1"/>
  <c r="T69" i="4"/>
  <c r="T72" i="12" s="1"/>
  <c r="T31" i="12" s="1"/>
  <c r="U69" i="4"/>
  <c r="U72" i="12" s="1"/>
  <c r="U31" i="12" s="1"/>
  <c r="V69" i="4"/>
  <c r="V72" i="12" s="1"/>
  <c r="V31" i="12" s="1"/>
  <c r="W69" i="4"/>
  <c r="W72" i="12" s="1"/>
  <c r="W31" i="12" s="1"/>
  <c r="X69" i="4"/>
  <c r="X72" i="12" s="1"/>
  <c r="X31" i="12" s="1"/>
  <c r="Y69" i="4"/>
  <c r="Y72" i="12" s="1"/>
  <c r="Y31" i="12" s="1"/>
  <c r="Z69" i="4"/>
  <c r="Z72" i="12" s="1"/>
  <c r="Z31" i="12" s="1"/>
  <c r="AA69" i="4"/>
  <c r="AA72" i="12" s="1"/>
  <c r="AA31" i="12" s="1"/>
  <c r="AB69" i="4"/>
  <c r="AB72" i="12" s="1"/>
  <c r="AB31" i="12" s="1"/>
  <c r="AC69" i="4"/>
  <c r="AC72" i="12" s="1"/>
  <c r="AC31" i="12" s="1"/>
  <c r="AD69" i="4"/>
  <c r="AD72" i="12" s="1"/>
  <c r="AD31" i="12" s="1"/>
  <c r="AE69" i="4"/>
  <c r="AE72" i="12" s="1"/>
  <c r="AE31" i="12" s="1"/>
  <c r="AF69" i="4"/>
  <c r="AF72" i="12" s="1"/>
  <c r="AF31" i="12" s="1"/>
  <c r="AG69" i="4"/>
  <c r="AG72" i="12" s="1"/>
  <c r="AG31" i="12" s="1"/>
  <c r="AH69" i="4"/>
  <c r="AH72" i="12" s="1"/>
  <c r="AH31" i="12" s="1"/>
  <c r="AI69" i="4"/>
  <c r="AI72" i="12" s="1"/>
  <c r="AI31" i="12" s="1"/>
  <c r="AJ69" i="4"/>
  <c r="AJ72" i="12" s="1"/>
  <c r="AJ31" i="12" s="1"/>
  <c r="AK69" i="4"/>
  <c r="AK72" i="12" s="1"/>
  <c r="AK31" i="12" s="1"/>
  <c r="AL69" i="4"/>
  <c r="AL72" i="12" s="1"/>
  <c r="AL31" i="12" s="1"/>
  <c r="AM69" i="4"/>
  <c r="AM72" i="12" s="1"/>
  <c r="AM31" i="12" s="1"/>
  <c r="AN69" i="4"/>
  <c r="AN72" i="12" s="1"/>
  <c r="AN31" i="12" s="1"/>
  <c r="AO69" i="4"/>
  <c r="AO72" i="12" s="1"/>
  <c r="AO31" i="12" s="1"/>
  <c r="AP69" i="4"/>
  <c r="AP72" i="12" s="1"/>
  <c r="AP31" i="12" s="1"/>
  <c r="AQ69" i="4"/>
  <c r="AQ72" i="12" s="1"/>
  <c r="AQ31" i="12" s="1"/>
  <c r="AR69" i="4"/>
  <c r="AR72" i="12" s="1"/>
  <c r="AR31" i="12" s="1"/>
  <c r="AS69" i="4"/>
  <c r="AS72" i="12" s="1"/>
  <c r="AS31" i="12" s="1"/>
  <c r="AT69" i="4"/>
  <c r="AT72" i="12" s="1"/>
  <c r="AT31" i="12" s="1"/>
  <c r="AU69" i="4"/>
  <c r="AU72" i="12" s="1"/>
  <c r="AU31" i="12" s="1"/>
  <c r="AV69" i="4"/>
  <c r="AV72" i="12" s="1"/>
  <c r="AV31" i="12" s="1"/>
  <c r="Q70" i="4"/>
  <c r="Q73" i="12" s="1"/>
  <c r="Q32" i="12" s="1"/>
  <c r="R70" i="4"/>
  <c r="R73" i="12" s="1"/>
  <c r="R32" i="12" s="1"/>
  <c r="S70" i="4"/>
  <c r="S73" i="12" s="1"/>
  <c r="S32" i="12" s="1"/>
  <c r="T70" i="4"/>
  <c r="T73" i="12" s="1"/>
  <c r="T32" i="12" s="1"/>
  <c r="U70" i="4"/>
  <c r="U73" i="12" s="1"/>
  <c r="U32" i="12" s="1"/>
  <c r="V70" i="4"/>
  <c r="V73" i="12" s="1"/>
  <c r="V32" i="12" s="1"/>
  <c r="W70" i="4"/>
  <c r="W73" i="12" s="1"/>
  <c r="W32" i="12" s="1"/>
  <c r="X70" i="4"/>
  <c r="X73" i="12" s="1"/>
  <c r="X32" i="12" s="1"/>
  <c r="Y70" i="4"/>
  <c r="Y73" i="12" s="1"/>
  <c r="Y32" i="12" s="1"/>
  <c r="Z70" i="4"/>
  <c r="Z73" i="12" s="1"/>
  <c r="Z32" i="12" s="1"/>
  <c r="AA70" i="4"/>
  <c r="AA73" i="12" s="1"/>
  <c r="AA32" i="12" s="1"/>
  <c r="AB70" i="4"/>
  <c r="AB73" i="12" s="1"/>
  <c r="AB32" i="12" s="1"/>
  <c r="AC70" i="4"/>
  <c r="AC73" i="12" s="1"/>
  <c r="AC32" i="12" s="1"/>
  <c r="AD70" i="4"/>
  <c r="AD73" i="12" s="1"/>
  <c r="AD32" i="12" s="1"/>
  <c r="AE70" i="4"/>
  <c r="AE73" i="12" s="1"/>
  <c r="AE32" i="12" s="1"/>
  <c r="AF70" i="4"/>
  <c r="AF73" i="12" s="1"/>
  <c r="AF32" i="12" s="1"/>
  <c r="AG70" i="4"/>
  <c r="AG73" i="12" s="1"/>
  <c r="AG32" i="12" s="1"/>
  <c r="AH70" i="4"/>
  <c r="AH73" i="12" s="1"/>
  <c r="AH32" i="12" s="1"/>
  <c r="AI70" i="4"/>
  <c r="AI73" i="12" s="1"/>
  <c r="AI32" i="12" s="1"/>
  <c r="AJ70" i="4"/>
  <c r="AJ73" i="12" s="1"/>
  <c r="AJ32" i="12" s="1"/>
  <c r="AK70" i="4"/>
  <c r="AK73" i="12" s="1"/>
  <c r="AK32" i="12" s="1"/>
  <c r="AL70" i="4"/>
  <c r="AL73" i="12" s="1"/>
  <c r="AL32" i="12" s="1"/>
  <c r="AM70" i="4"/>
  <c r="AM73" i="12" s="1"/>
  <c r="AM32" i="12" s="1"/>
  <c r="AN70" i="4"/>
  <c r="AN73" i="12" s="1"/>
  <c r="AN32" i="12" s="1"/>
  <c r="AO70" i="4"/>
  <c r="AO73" i="12" s="1"/>
  <c r="AO32" i="12" s="1"/>
  <c r="AP70" i="4"/>
  <c r="AP73" i="12" s="1"/>
  <c r="AP32" i="12" s="1"/>
  <c r="AQ70" i="4"/>
  <c r="AQ73" i="12" s="1"/>
  <c r="AQ32" i="12" s="1"/>
  <c r="AR70" i="4"/>
  <c r="AR73" i="12" s="1"/>
  <c r="AR32" i="12" s="1"/>
  <c r="AS70" i="4"/>
  <c r="AS73" i="12" s="1"/>
  <c r="AS32" i="12" s="1"/>
  <c r="AT70" i="4"/>
  <c r="AT73" i="12" s="1"/>
  <c r="AT32" i="12" s="1"/>
  <c r="AU70" i="4"/>
  <c r="AU73" i="12" s="1"/>
  <c r="AU32" i="12" s="1"/>
  <c r="AV70" i="4"/>
  <c r="AV73" i="12" s="1"/>
  <c r="AV32" i="12" s="1"/>
  <c r="Q71" i="4"/>
  <c r="Q74" i="12" s="1"/>
  <c r="Q33" i="12" s="1"/>
  <c r="R71" i="4"/>
  <c r="R74" i="12" s="1"/>
  <c r="R33" i="12" s="1"/>
  <c r="S71" i="4"/>
  <c r="S74" i="12" s="1"/>
  <c r="S33" i="12" s="1"/>
  <c r="T71" i="4"/>
  <c r="T74" i="12" s="1"/>
  <c r="T33" i="12" s="1"/>
  <c r="U71" i="4"/>
  <c r="U74" i="12" s="1"/>
  <c r="U33" i="12" s="1"/>
  <c r="V71" i="4"/>
  <c r="V74" i="12" s="1"/>
  <c r="V33" i="12" s="1"/>
  <c r="W71" i="4"/>
  <c r="W74" i="12" s="1"/>
  <c r="W33" i="12" s="1"/>
  <c r="X71" i="4"/>
  <c r="X74" i="12" s="1"/>
  <c r="X33" i="12" s="1"/>
  <c r="Y71" i="4"/>
  <c r="Y74" i="12" s="1"/>
  <c r="Y33" i="12" s="1"/>
  <c r="Z71" i="4"/>
  <c r="Z74" i="12" s="1"/>
  <c r="Z33" i="12" s="1"/>
  <c r="AA71" i="4"/>
  <c r="AA74" i="12" s="1"/>
  <c r="AA33" i="12" s="1"/>
  <c r="AB71" i="4"/>
  <c r="AB74" i="12" s="1"/>
  <c r="AB33" i="12" s="1"/>
  <c r="AC71" i="4"/>
  <c r="AC74" i="12" s="1"/>
  <c r="AC33" i="12" s="1"/>
  <c r="AD71" i="4"/>
  <c r="AD74" i="12" s="1"/>
  <c r="AD33" i="12" s="1"/>
  <c r="AE71" i="4"/>
  <c r="AE74" i="12" s="1"/>
  <c r="AE33" i="12" s="1"/>
  <c r="AF71" i="4"/>
  <c r="AF74" i="12" s="1"/>
  <c r="AF33" i="12" s="1"/>
  <c r="AG71" i="4"/>
  <c r="AG74" i="12" s="1"/>
  <c r="AG33" i="12" s="1"/>
  <c r="AH71" i="4"/>
  <c r="AH74" i="12" s="1"/>
  <c r="AH33" i="12" s="1"/>
  <c r="AI71" i="4"/>
  <c r="AI74" i="12" s="1"/>
  <c r="AI33" i="12" s="1"/>
  <c r="AJ71" i="4"/>
  <c r="AJ74" i="12" s="1"/>
  <c r="AJ33" i="12" s="1"/>
  <c r="AK71" i="4"/>
  <c r="AK74" i="12" s="1"/>
  <c r="AK33" i="12" s="1"/>
  <c r="AL71" i="4"/>
  <c r="AL74" i="12" s="1"/>
  <c r="AL33" i="12" s="1"/>
  <c r="AM71" i="4"/>
  <c r="AM74" i="12" s="1"/>
  <c r="AM33" i="12" s="1"/>
  <c r="AN71" i="4"/>
  <c r="AN74" i="12" s="1"/>
  <c r="AN33" i="12" s="1"/>
  <c r="AO71" i="4"/>
  <c r="AO74" i="12" s="1"/>
  <c r="AO33" i="12" s="1"/>
  <c r="AP71" i="4"/>
  <c r="AP74" i="12" s="1"/>
  <c r="AP33" i="12" s="1"/>
  <c r="AQ71" i="4"/>
  <c r="AQ74" i="12" s="1"/>
  <c r="AQ33" i="12" s="1"/>
  <c r="AR71" i="4"/>
  <c r="AR74" i="12" s="1"/>
  <c r="AR33" i="12" s="1"/>
  <c r="AS71" i="4"/>
  <c r="AS74" i="12" s="1"/>
  <c r="AS33" i="12" s="1"/>
  <c r="AT71" i="4"/>
  <c r="AT74" i="12" s="1"/>
  <c r="AT33" i="12" s="1"/>
  <c r="AU71" i="4"/>
  <c r="AU74" i="12" s="1"/>
  <c r="AU33" i="12" s="1"/>
  <c r="AV71" i="4"/>
  <c r="AV74" i="12" s="1"/>
  <c r="AV33" i="12" s="1"/>
  <c r="Q72" i="4"/>
  <c r="Q75" i="12" s="1"/>
  <c r="Q34" i="12" s="1"/>
  <c r="R72" i="4"/>
  <c r="R75" i="12" s="1"/>
  <c r="R34" i="12" s="1"/>
  <c r="S72" i="4"/>
  <c r="S75" i="12" s="1"/>
  <c r="S34" i="12" s="1"/>
  <c r="T72" i="4"/>
  <c r="T75" i="12" s="1"/>
  <c r="T34" i="12" s="1"/>
  <c r="U72" i="4"/>
  <c r="U75" i="12" s="1"/>
  <c r="U34" i="12" s="1"/>
  <c r="V72" i="4"/>
  <c r="V75" i="12" s="1"/>
  <c r="V34" i="12" s="1"/>
  <c r="W72" i="4"/>
  <c r="W75" i="12" s="1"/>
  <c r="W34" i="12" s="1"/>
  <c r="X72" i="4"/>
  <c r="X75" i="12" s="1"/>
  <c r="X34" i="12" s="1"/>
  <c r="Y72" i="4"/>
  <c r="Y75" i="12" s="1"/>
  <c r="Y34" i="12" s="1"/>
  <c r="Z72" i="4"/>
  <c r="Z75" i="12" s="1"/>
  <c r="Z34" i="12" s="1"/>
  <c r="AA72" i="4"/>
  <c r="AA75" i="12" s="1"/>
  <c r="AA34" i="12" s="1"/>
  <c r="AB72" i="4"/>
  <c r="AB75" i="12" s="1"/>
  <c r="AB34" i="12" s="1"/>
  <c r="AC72" i="4"/>
  <c r="AC75" i="12" s="1"/>
  <c r="AC34" i="12" s="1"/>
  <c r="AD72" i="4"/>
  <c r="AD75" i="12" s="1"/>
  <c r="AD34" i="12" s="1"/>
  <c r="AE72" i="4"/>
  <c r="AE75" i="12" s="1"/>
  <c r="AE34" i="12" s="1"/>
  <c r="AF72" i="4"/>
  <c r="AF75" i="12" s="1"/>
  <c r="AF34" i="12" s="1"/>
  <c r="AG72" i="4"/>
  <c r="AG75" i="12" s="1"/>
  <c r="AG34" i="12" s="1"/>
  <c r="AH72" i="4"/>
  <c r="AH75" i="12" s="1"/>
  <c r="AH34" i="12" s="1"/>
  <c r="AI72" i="4"/>
  <c r="AI75" i="12" s="1"/>
  <c r="AI34" i="12" s="1"/>
  <c r="AJ72" i="4"/>
  <c r="AJ75" i="12" s="1"/>
  <c r="AJ34" i="12" s="1"/>
  <c r="AK72" i="4"/>
  <c r="AK75" i="12" s="1"/>
  <c r="AK34" i="12" s="1"/>
  <c r="AL72" i="4"/>
  <c r="AL75" i="12" s="1"/>
  <c r="AL34" i="12" s="1"/>
  <c r="AM72" i="4"/>
  <c r="AM75" i="12" s="1"/>
  <c r="AM34" i="12" s="1"/>
  <c r="AN72" i="4"/>
  <c r="AN75" i="12" s="1"/>
  <c r="AN34" i="12" s="1"/>
  <c r="AO72" i="4"/>
  <c r="AO75" i="12" s="1"/>
  <c r="AO34" i="12" s="1"/>
  <c r="AP72" i="4"/>
  <c r="AP75" i="12" s="1"/>
  <c r="AP34" i="12" s="1"/>
  <c r="AQ72" i="4"/>
  <c r="AQ75" i="12" s="1"/>
  <c r="AQ34" i="12" s="1"/>
  <c r="AR72" i="4"/>
  <c r="AR75" i="12" s="1"/>
  <c r="AR34" i="12" s="1"/>
  <c r="AS72" i="4"/>
  <c r="AS75" i="12" s="1"/>
  <c r="AS34" i="12" s="1"/>
  <c r="AT72" i="4"/>
  <c r="AT75" i="12" s="1"/>
  <c r="AT34" i="12" s="1"/>
  <c r="AU72" i="4"/>
  <c r="AU75" i="12" s="1"/>
  <c r="AU34" i="12" s="1"/>
  <c r="AV72" i="4"/>
  <c r="AV75" i="12" s="1"/>
  <c r="AV34" i="12" s="1"/>
  <c r="Q73" i="4"/>
  <c r="Q76" i="12" s="1"/>
  <c r="Q35" i="12" s="1"/>
  <c r="R73" i="4"/>
  <c r="R76" i="12" s="1"/>
  <c r="R35" i="12" s="1"/>
  <c r="S73" i="4"/>
  <c r="S76" i="12" s="1"/>
  <c r="S35" i="12" s="1"/>
  <c r="T73" i="4"/>
  <c r="T76" i="12" s="1"/>
  <c r="T35" i="12" s="1"/>
  <c r="U73" i="4"/>
  <c r="U76" i="12" s="1"/>
  <c r="U35" i="12" s="1"/>
  <c r="V73" i="4"/>
  <c r="V76" i="12" s="1"/>
  <c r="V35" i="12" s="1"/>
  <c r="W73" i="4"/>
  <c r="W76" i="12" s="1"/>
  <c r="W35" i="12" s="1"/>
  <c r="X73" i="4"/>
  <c r="X76" i="12" s="1"/>
  <c r="X35" i="12" s="1"/>
  <c r="Y73" i="4"/>
  <c r="Y76" i="12" s="1"/>
  <c r="Y35" i="12" s="1"/>
  <c r="Z73" i="4"/>
  <c r="Z76" i="12" s="1"/>
  <c r="Z35" i="12" s="1"/>
  <c r="AA73" i="4"/>
  <c r="AA76" i="12" s="1"/>
  <c r="AA35" i="12" s="1"/>
  <c r="AB73" i="4"/>
  <c r="AB76" i="12" s="1"/>
  <c r="AB35" i="12" s="1"/>
  <c r="AC73" i="4"/>
  <c r="AC76" i="12" s="1"/>
  <c r="AC35" i="12" s="1"/>
  <c r="AD73" i="4"/>
  <c r="AD76" i="12" s="1"/>
  <c r="AD35" i="12" s="1"/>
  <c r="AE73" i="4"/>
  <c r="AE76" i="12" s="1"/>
  <c r="AE35" i="12" s="1"/>
  <c r="AF73" i="4"/>
  <c r="AF76" i="12" s="1"/>
  <c r="AF35" i="12" s="1"/>
  <c r="AG73" i="4"/>
  <c r="AG76" i="12" s="1"/>
  <c r="AG35" i="12" s="1"/>
  <c r="AH73" i="4"/>
  <c r="AH76" i="12" s="1"/>
  <c r="AH35" i="12" s="1"/>
  <c r="AI73" i="4"/>
  <c r="AI76" i="12" s="1"/>
  <c r="AI35" i="12" s="1"/>
  <c r="AJ73" i="4"/>
  <c r="AJ76" i="12" s="1"/>
  <c r="AJ35" i="12" s="1"/>
  <c r="AK73" i="4"/>
  <c r="AK76" i="12" s="1"/>
  <c r="AK35" i="12" s="1"/>
  <c r="AL73" i="4"/>
  <c r="AL76" i="12" s="1"/>
  <c r="AL35" i="12" s="1"/>
  <c r="AM73" i="4"/>
  <c r="AM76" i="12" s="1"/>
  <c r="AM35" i="12" s="1"/>
  <c r="AN73" i="4"/>
  <c r="AN76" i="12" s="1"/>
  <c r="AN35" i="12" s="1"/>
  <c r="AO73" i="4"/>
  <c r="AO76" i="12" s="1"/>
  <c r="AO35" i="12" s="1"/>
  <c r="AP73" i="4"/>
  <c r="AP76" i="12" s="1"/>
  <c r="AP35" i="12" s="1"/>
  <c r="AQ73" i="4"/>
  <c r="AQ76" i="12" s="1"/>
  <c r="AQ35" i="12" s="1"/>
  <c r="AR73" i="4"/>
  <c r="AR76" i="12" s="1"/>
  <c r="AR35" i="12" s="1"/>
  <c r="AS73" i="4"/>
  <c r="AS76" i="12" s="1"/>
  <c r="AS35" i="12" s="1"/>
  <c r="AT73" i="4"/>
  <c r="AT76" i="12" s="1"/>
  <c r="AT35" i="12" s="1"/>
  <c r="AU73" i="4"/>
  <c r="AU76" i="12" s="1"/>
  <c r="AU35" i="12" s="1"/>
  <c r="AV73" i="4"/>
  <c r="AV76" i="12" s="1"/>
  <c r="AV35" i="12" s="1"/>
  <c r="Q74" i="4"/>
  <c r="Q77" i="12" s="1"/>
  <c r="Q36" i="12" s="1"/>
  <c r="R74" i="4"/>
  <c r="R77" i="12" s="1"/>
  <c r="R36" i="12" s="1"/>
  <c r="S74" i="4"/>
  <c r="S77" i="12" s="1"/>
  <c r="S36" i="12" s="1"/>
  <c r="T74" i="4"/>
  <c r="T77" i="12" s="1"/>
  <c r="T36" i="12" s="1"/>
  <c r="U74" i="4"/>
  <c r="U77" i="12" s="1"/>
  <c r="U36" i="12" s="1"/>
  <c r="V74" i="4"/>
  <c r="V77" i="12" s="1"/>
  <c r="V36" i="12" s="1"/>
  <c r="W74" i="4"/>
  <c r="W77" i="12" s="1"/>
  <c r="W36" i="12" s="1"/>
  <c r="X74" i="4"/>
  <c r="X77" i="12" s="1"/>
  <c r="X36" i="12" s="1"/>
  <c r="Y74" i="4"/>
  <c r="Y77" i="12" s="1"/>
  <c r="Y36" i="12" s="1"/>
  <c r="Z74" i="4"/>
  <c r="Z77" i="12" s="1"/>
  <c r="Z36" i="12" s="1"/>
  <c r="AA74" i="4"/>
  <c r="AA77" i="12" s="1"/>
  <c r="AA36" i="12" s="1"/>
  <c r="AB74" i="4"/>
  <c r="AB77" i="12" s="1"/>
  <c r="AB36" i="12" s="1"/>
  <c r="AC74" i="4"/>
  <c r="AC77" i="12" s="1"/>
  <c r="AC36" i="12" s="1"/>
  <c r="AD74" i="4"/>
  <c r="AD77" i="12" s="1"/>
  <c r="AD36" i="12" s="1"/>
  <c r="AE74" i="4"/>
  <c r="AE77" i="12" s="1"/>
  <c r="AE36" i="12" s="1"/>
  <c r="AF74" i="4"/>
  <c r="AF77" i="12" s="1"/>
  <c r="AF36" i="12" s="1"/>
  <c r="AG74" i="4"/>
  <c r="AG77" i="12" s="1"/>
  <c r="AG36" i="12" s="1"/>
  <c r="AH74" i="4"/>
  <c r="AH77" i="12" s="1"/>
  <c r="AH36" i="12" s="1"/>
  <c r="AI74" i="4"/>
  <c r="AI77" i="12" s="1"/>
  <c r="AI36" i="12" s="1"/>
  <c r="AJ74" i="4"/>
  <c r="AJ77" i="12" s="1"/>
  <c r="AJ36" i="12" s="1"/>
  <c r="AK74" i="4"/>
  <c r="AK77" i="12" s="1"/>
  <c r="AK36" i="12" s="1"/>
  <c r="AL74" i="4"/>
  <c r="AL77" i="12" s="1"/>
  <c r="AL36" i="12" s="1"/>
  <c r="AM74" i="4"/>
  <c r="AM77" i="12" s="1"/>
  <c r="AM36" i="12" s="1"/>
  <c r="AN74" i="4"/>
  <c r="AN77" i="12" s="1"/>
  <c r="AN36" i="12" s="1"/>
  <c r="AO74" i="4"/>
  <c r="AO77" i="12" s="1"/>
  <c r="AO36" i="12" s="1"/>
  <c r="AP74" i="4"/>
  <c r="AP77" i="12" s="1"/>
  <c r="AP36" i="12" s="1"/>
  <c r="AQ74" i="4"/>
  <c r="AQ77" i="12" s="1"/>
  <c r="AQ36" i="12" s="1"/>
  <c r="AR74" i="4"/>
  <c r="AR77" i="12" s="1"/>
  <c r="AR36" i="12" s="1"/>
  <c r="AS74" i="4"/>
  <c r="AS77" i="12" s="1"/>
  <c r="AS36" i="12" s="1"/>
  <c r="AT74" i="4"/>
  <c r="AT77" i="12" s="1"/>
  <c r="AT36" i="12" s="1"/>
  <c r="AU74" i="4"/>
  <c r="AU77" i="12" s="1"/>
  <c r="AU36" i="12" s="1"/>
  <c r="AV74" i="4"/>
  <c r="AV77" i="12" s="1"/>
  <c r="AV36" i="12" s="1"/>
  <c r="Q75" i="4"/>
  <c r="Q78" i="12" s="1"/>
  <c r="Q37" i="12" s="1"/>
  <c r="R75" i="4"/>
  <c r="R78" i="12" s="1"/>
  <c r="R37" i="12" s="1"/>
  <c r="S75" i="4"/>
  <c r="S78" i="12" s="1"/>
  <c r="S37" i="12" s="1"/>
  <c r="T75" i="4"/>
  <c r="T78" i="12" s="1"/>
  <c r="T37" i="12" s="1"/>
  <c r="U75" i="4"/>
  <c r="U78" i="12" s="1"/>
  <c r="U37" i="12" s="1"/>
  <c r="V75" i="4"/>
  <c r="V78" i="12" s="1"/>
  <c r="V37" i="12" s="1"/>
  <c r="W75" i="4"/>
  <c r="W78" i="12" s="1"/>
  <c r="W37" i="12" s="1"/>
  <c r="X75" i="4"/>
  <c r="X78" i="12" s="1"/>
  <c r="X37" i="12" s="1"/>
  <c r="Y75" i="4"/>
  <c r="Y78" i="12" s="1"/>
  <c r="Y37" i="12" s="1"/>
  <c r="Z75" i="4"/>
  <c r="Z78" i="12" s="1"/>
  <c r="Z37" i="12" s="1"/>
  <c r="AA75" i="4"/>
  <c r="AA78" i="12" s="1"/>
  <c r="AA37" i="12" s="1"/>
  <c r="AB75" i="4"/>
  <c r="AB78" i="12" s="1"/>
  <c r="AB37" i="12" s="1"/>
  <c r="AC75" i="4"/>
  <c r="AC78" i="12" s="1"/>
  <c r="AC37" i="12" s="1"/>
  <c r="AD75" i="4"/>
  <c r="AD78" i="12" s="1"/>
  <c r="AD37" i="12" s="1"/>
  <c r="AE75" i="4"/>
  <c r="AE78" i="12" s="1"/>
  <c r="AE37" i="12" s="1"/>
  <c r="AF75" i="4"/>
  <c r="AF78" i="12" s="1"/>
  <c r="AF37" i="12" s="1"/>
  <c r="AG75" i="4"/>
  <c r="AG78" i="12" s="1"/>
  <c r="AG37" i="12" s="1"/>
  <c r="AH75" i="4"/>
  <c r="AH78" i="12" s="1"/>
  <c r="AH37" i="12" s="1"/>
  <c r="AI75" i="4"/>
  <c r="AI78" i="12" s="1"/>
  <c r="AI37" i="12" s="1"/>
  <c r="AJ75" i="4"/>
  <c r="AJ78" i="12" s="1"/>
  <c r="AJ37" i="12" s="1"/>
  <c r="AK75" i="4"/>
  <c r="AK78" i="12" s="1"/>
  <c r="AK37" i="12" s="1"/>
  <c r="AL75" i="4"/>
  <c r="AL78" i="12" s="1"/>
  <c r="AL37" i="12" s="1"/>
  <c r="AM75" i="4"/>
  <c r="AM78" i="12" s="1"/>
  <c r="AM37" i="12" s="1"/>
  <c r="AN75" i="4"/>
  <c r="AN78" i="12" s="1"/>
  <c r="AN37" i="12" s="1"/>
  <c r="AO75" i="4"/>
  <c r="AO78" i="12" s="1"/>
  <c r="AO37" i="12" s="1"/>
  <c r="AP75" i="4"/>
  <c r="AP78" i="12" s="1"/>
  <c r="AP37" i="12" s="1"/>
  <c r="AQ75" i="4"/>
  <c r="AQ78" i="12" s="1"/>
  <c r="AQ37" i="12" s="1"/>
  <c r="AR75" i="4"/>
  <c r="AR78" i="12" s="1"/>
  <c r="AR37" i="12" s="1"/>
  <c r="AS75" i="4"/>
  <c r="AS78" i="12" s="1"/>
  <c r="AS37" i="12" s="1"/>
  <c r="AT75" i="4"/>
  <c r="AT78" i="12" s="1"/>
  <c r="AT37" i="12" s="1"/>
  <c r="AU75" i="4"/>
  <c r="AU78" i="12" s="1"/>
  <c r="AU37" i="12" s="1"/>
  <c r="AV75" i="4"/>
  <c r="AV78" i="12" s="1"/>
  <c r="AV37" i="12" s="1"/>
  <c r="Q76" i="4"/>
  <c r="Q79" i="12" s="1"/>
  <c r="Q38" i="12" s="1"/>
  <c r="R76" i="4"/>
  <c r="R79" i="12" s="1"/>
  <c r="R38" i="12" s="1"/>
  <c r="S76" i="4"/>
  <c r="S79" i="12" s="1"/>
  <c r="S38" i="12" s="1"/>
  <c r="T76" i="4"/>
  <c r="T79" i="12" s="1"/>
  <c r="T38" i="12" s="1"/>
  <c r="U76" i="4"/>
  <c r="U79" i="12" s="1"/>
  <c r="U38" i="12" s="1"/>
  <c r="V76" i="4"/>
  <c r="V79" i="12" s="1"/>
  <c r="V38" i="12" s="1"/>
  <c r="W76" i="4"/>
  <c r="W79" i="12" s="1"/>
  <c r="W38" i="12" s="1"/>
  <c r="X76" i="4"/>
  <c r="X79" i="12" s="1"/>
  <c r="X38" i="12" s="1"/>
  <c r="Y76" i="4"/>
  <c r="Y79" i="12" s="1"/>
  <c r="Y38" i="12" s="1"/>
  <c r="Z76" i="4"/>
  <c r="Z79" i="12" s="1"/>
  <c r="Z38" i="12" s="1"/>
  <c r="AA76" i="4"/>
  <c r="AA79" i="12" s="1"/>
  <c r="AA38" i="12" s="1"/>
  <c r="AB76" i="4"/>
  <c r="AB79" i="12" s="1"/>
  <c r="AB38" i="12" s="1"/>
  <c r="AC76" i="4"/>
  <c r="AC79" i="12" s="1"/>
  <c r="AC38" i="12" s="1"/>
  <c r="AD76" i="4"/>
  <c r="AD79" i="12" s="1"/>
  <c r="AD38" i="12" s="1"/>
  <c r="AE76" i="4"/>
  <c r="AE79" i="12" s="1"/>
  <c r="AE38" i="12" s="1"/>
  <c r="AF76" i="4"/>
  <c r="AF79" i="12" s="1"/>
  <c r="AF38" i="12" s="1"/>
  <c r="AG76" i="4"/>
  <c r="AG79" i="12" s="1"/>
  <c r="AG38" i="12" s="1"/>
  <c r="AH76" i="4"/>
  <c r="AH79" i="12" s="1"/>
  <c r="AH38" i="12" s="1"/>
  <c r="AI76" i="4"/>
  <c r="AI79" i="12" s="1"/>
  <c r="AI38" i="12" s="1"/>
  <c r="AJ76" i="4"/>
  <c r="AJ79" i="12" s="1"/>
  <c r="AJ38" i="12" s="1"/>
  <c r="AK76" i="4"/>
  <c r="AK79" i="12" s="1"/>
  <c r="AK38" i="12" s="1"/>
  <c r="AL76" i="4"/>
  <c r="AL79" i="12" s="1"/>
  <c r="AL38" i="12" s="1"/>
  <c r="AM76" i="4"/>
  <c r="AM79" i="12" s="1"/>
  <c r="AM38" i="12" s="1"/>
  <c r="AN76" i="4"/>
  <c r="AN79" i="12" s="1"/>
  <c r="AN38" i="12" s="1"/>
  <c r="AO76" i="4"/>
  <c r="AO79" i="12" s="1"/>
  <c r="AO38" i="12" s="1"/>
  <c r="AP76" i="4"/>
  <c r="AP79" i="12" s="1"/>
  <c r="AP38" i="12" s="1"/>
  <c r="AQ76" i="4"/>
  <c r="AQ79" i="12" s="1"/>
  <c r="AQ38" i="12" s="1"/>
  <c r="AR76" i="4"/>
  <c r="AR79" i="12" s="1"/>
  <c r="AR38" i="12" s="1"/>
  <c r="AS76" i="4"/>
  <c r="AS79" i="12" s="1"/>
  <c r="AS38" i="12" s="1"/>
  <c r="AT76" i="4"/>
  <c r="AT79" i="12" s="1"/>
  <c r="AT38" i="12" s="1"/>
  <c r="AU76" i="4"/>
  <c r="AU79" i="12" s="1"/>
  <c r="AU38" i="12" s="1"/>
  <c r="AV76" i="4"/>
  <c r="AV79" i="12" s="1"/>
  <c r="AV38" i="12" s="1"/>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Q57" i="4"/>
  <c r="R57" i="4"/>
  <c r="S57" i="4"/>
  <c r="T57" i="4"/>
  <c r="U57" i="4"/>
  <c r="V57" i="4"/>
  <c r="W57" i="4"/>
  <c r="X57" i="4"/>
  <c r="Y57" i="4"/>
  <c r="Z57" i="4"/>
  <c r="AA57" i="4"/>
  <c r="AB57" i="4"/>
  <c r="AC57" i="4"/>
  <c r="AD57" i="4"/>
  <c r="AE57" i="4"/>
  <c r="AF57" i="4"/>
  <c r="AG57" i="4"/>
  <c r="AH57" i="4"/>
  <c r="AI57" i="4"/>
  <c r="AJ57" i="4"/>
  <c r="AL57" i="4"/>
  <c r="AM57" i="4"/>
  <c r="AN57" i="4"/>
  <c r="AO57" i="4"/>
  <c r="AP57" i="4"/>
  <c r="AQ57" i="4"/>
  <c r="AR57" i="4"/>
  <c r="AS57" i="4"/>
  <c r="AT57" i="4"/>
  <c r="AU57" i="4"/>
  <c r="AV57"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Q38" i="4"/>
  <c r="R38" i="4"/>
  <c r="S38" i="4"/>
  <c r="T38" i="4"/>
  <c r="U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E145" i="5"/>
  <c r="E146" i="5"/>
  <c r="E147" i="5"/>
  <c r="E148" i="5"/>
  <c r="E12" i="5"/>
  <c r="G91" i="5"/>
  <c r="E76" i="4"/>
  <c r="E79" i="12" s="1"/>
  <c r="J251" i="4"/>
  <c r="J254" i="12" s="1"/>
  <c r="P261" i="4"/>
  <c r="P264" i="12" s="1"/>
  <c r="O261" i="4"/>
  <c r="O264" i="12" s="1"/>
  <c r="N261" i="4"/>
  <c r="N264" i="12" s="1"/>
  <c r="M261" i="4"/>
  <c r="M264" i="12" s="1"/>
  <c r="L261" i="4"/>
  <c r="L264" i="12" s="1"/>
  <c r="K261" i="4"/>
  <c r="K264" i="12" s="1"/>
  <c r="J261" i="4"/>
  <c r="J264" i="12" s="1"/>
  <c r="H261" i="4"/>
  <c r="H264" i="12" s="1"/>
  <c r="G261" i="4"/>
  <c r="G264" i="12" s="1"/>
  <c r="F261" i="4"/>
  <c r="F264" i="12" s="1"/>
  <c r="E261" i="4"/>
  <c r="E264" i="12" s="1"/>
  <c r="D261" i="4"/>
  <c r="D264" i="12" s="1"/>
  <c r="C261" i="4"/>
  <c r="C264" i="12" s="1"/>
  <c r="P260" i="4"/>
  <c r="P263" i="12" s="1"/>
  <c r="O260" i="4"/>
  <c r="O263" i="12" s="1"/>
  <c r="N260" i="4"/>
  <c r="N263" i="12" s="1"/>
  <c r="M260" i="4"/>
  <c r="M263" i="12" s="1"/>
  <c r="L260" i="4"/>
  <c r="L263" i="12" s="1"/>
  <c r="K260" i="4"/>
  <c r="K263" i="12" s="1"/>
  <c r="J260" i="4"/>
  <c r="J263" i="12" s="1"/>
  <c r="H260" i="4"/>
  <c r="H263" i="12" s="1"/>
  <c r="G260" i="4"/>
  <c r="G263" i="12" s="1"/>
  <c r="F260" i="4"/>
  <c r="F263" i="12" s="1"/>
  <c r="E260" i="4"/>
  <c r="E263" i="12" s="1"/>
  <c r="D260" i="4"/>
  <c r="D263" i="12" s="1"/>
  <c r="C260" i="4"/>
  <c r="C263" i="12" s="1"/>
  <c r="P259" i="4"/>
  <c r="P262" i="12" s="1"/>
  <c r="O259" i="4"/>
  <c r="O262" i="12" s="1"/>
  <c r="N259" i="4"/>
  <c r="N262" i="12" s="1"/>
  <c r="M259" i="4"/>
  <c r="M262" i="12" s="1"/>
  <c r="L259" i="4"/>
  <c r="L262" i="12" s="1"/>
  <c r="K259" i="4"/>
  <c r="K262" i="12" s="1"/>
  <c r="J259" i="4"/>
  <c r="J262" i="12" s="1"/>
  <c r="H259" i="4"/>
  <c r="H262" i="12" s="1"/>
  <c r="G259" i="4"/>
  <c r="G262" i="12" s="1"/>
  <c r="F259" i="4"/>
  <c r="F262" i="12" s="1"/>
  <c r="E259" i="4"/>
  <c r="E262" i="12" s="1"/>
  <c r="D259" i="4"/>
  <c r="D262" i="12" s="1"/>
  <c r="C259" i="4"/>
  <c r="C262" i="12" s="1"/>
  <c r="P258" i="4"/>
  <c r="P261" i="12" s="1"/>
  <c r="O258" i="4"/>
  <c r="O261" i="12" s="1"/>
  <c r="N258" i="4"/>
  <c r="N261" i="12" s="1"/>
  <c r="M258" i="4"/>
  <c r="M261" i="12" s="1"/>
  <c r="L258" i="4"/>
  <c r="L261" i="12" s="1"/>
  <c r="K258" i="4"/>
  <c r="K261" i="12" s="1"/>
  <c r="J258" i="4"/>
  <c r="J261" i="12" s="1"/>
  <c r="H258" i="4"/>
  <c r="H261" i="12" s="1"/>
  <c r="G258" i="4"/>
  <c r="G261" i="12" s="1"/>
  <c r="F258" i="4"/>
  <c r="F261" i="12" s="1"/>
  <c r="E258" i="4"/>
  <c r="E261" i="12" s="1"/>
  <c r="D258" i="4"/>
  <c r="D261" i="12" s="1"/>
  <c r="C258" i="4"/>
  <c r="C261" i="12" s="1"/>
  <c r="P257" i="4"/>
  <c r="P260" i="12" s="1"/>
  <c r="O257" i="4"/>
  <c r="O260" i="12" s="1"/>
  <c r="N257" i="4"/>
  <c r="N260" i="12" s="1"/>
  <c r="M257" i="4"/>
  <c r="M260" i="12" s="1"/>
  <c r="L257" i="4"/>
  <c r="L260" i="12" s="1"/>
  <c r="K257" i="4"/>
  <c r="K260" i="12" s="1"/>
  <c r="J257" i="4"/>
  <c r="J260" i="12" s="1"/>
  <c r="H257" i="4"/>
  <c r="H260" i="12" s="1"/>
  <c r="G257" i="4"/>
  <c r="G260" i="12" s="1"/>
  <c r="F257" i="4"/>
  <c r="F260" i="12" s="1"/>
  <c r="E257" i="4"/>
  <c r="E260" i="12" s="1"/>
  <c r="D257" i="4"/>
  <c r="D260" i="12" s="1"/>
  <c r="C257" i="4"/>
  <c r="C260" i="12" s="1"/>
  <c r="P256" i="4"/>
  <c r="P259" i="12" s="1"/>
  <c r="O256" i="4"/>
  <c r="O259" i="12" s="1"/>
  <c r="N256" i="4"/>
  <c r="N259" i="12" s="1"/>
  <c r="M256" i="4"/>
  <c r="M259" i="12" s="1"/>
  <c r="L256" i="4"/>
  <c r="L259" i="12" s="1"/>
  <c r="K256" i="4"/>
  <c r="K259" i="12" s="1"/>
  <c r="J256" i="4"/>
  <c r="J259" i="12" s="1"/>
  <c r="H256" i="4"/>
  <c r="H259" i="12" s="1"/>
  <c r="G256" i="4"/>
  <c r="G259" i="12" s="1"/>
  <c r="F256" i="4"/>
  <c r="F259" i="12" s="1"/>
  <c r="E256" i="4"/>
  <c r="E259" i="12" s="1"/>
  <c r="D256" i="4"/>
  <c r="D259" i="12" s="1"/>
  <c r="C256" i="4"/>
  <c r="C259" i="12" s="1"/>
  <c r="P255" i="4"/>
  <c r="P258" i="12" s="1"/>
  <c r="O255" i="4"/>
  <c r="O258" i="12" s="1"/>
  <c r="N255" i="4"/>
  <c r="N258" i="12" s="1"/>
  <c r="M255" i="4"/>
  <c r="M258" i="12" s="1"/>
  <c r="L255" i="4"/>
  <c r="L258" i="12" s="1"/>
  <c r="K255" i="4"/>
  <c r="K258" i="12" s="1"/>
  <c r="J255" i="4"/>
  <c r="J258" i="12" s="1"/>
  <c r="H255" i="4"/>
  <c r="H258" i="12" s="1"/>
  <c r="G255" i="4"/>
  <c r="G258" i="12" s="1"/>
  <c r="F255" i="4"/>
  <c r="F258" i="12" s="1"/>
  <c r="E255" i="4"/>
  <c r="E258" i="12" s="1"/>
  <c r="D255" i="4"/>
  <c r="D258" i="12" s="1"/>
  <c r="C255" i="4"/>
  <c r="C258" i="12" s="1"/>
  <c r="P254" i="4"/>
  <c r="P257" i="12" s="1"/>
  <c r="O254" i="4"/>
  <c r="O257" i="12" s="1"/>
  <c r="N254" i="4"/>
  <c r="N257" i="12" s="1"/>
  <c r="M254" i="4"/>
  <c r="M257" i="12" s="1"/>
  <c r="L254" i="4"/>
  <c r="L257" i="12" s="1"/>
  <c r="K254" i="4"/>
  <c r="K257" i="12" s="1"/>
  <c r="J254" i="4"/>
  <c r="J257" i="12" s="1"/>
  <c r="H254" i="4"/>
  <c r="H257" i="12" s="1"/>
  <c r="G254" i="4"/>
  <c r="G257" i="12" s="1"/>
  <c r="F254" i="4"/>
  <c r="F257" i="12" s="1"/>
  <c r="E254" i="4"/>
  <c r="E257" i="12" s="1"/>
  <c r="D254" i="4"/>
  <c r="D257" i="12" s="1"/>
  <c r="C254" i="4"/>
  <c r="C257" i="12" s="1"/>
  <c r="P253" i="4"/>
  <c r="P256" i="12" s="1"/>
  <c r="O253" i="4"/>
  <c r="O256" i="12" s="1"/>
  <c r="N253" i="4"/>
  <c r="N256" i="12" s="1"/>
  <c r="M253" i="4"/>
  <c r="M256" i="12" s="1"/>
  <c r="L253" i="4"/>
  <c r="L256" i="12" s="1"/>
  <c r="K253" i="4"/>
  <c r="K256" i="12" s="1"/>
  <c r="J253" i="4"/>
  <c r="J256" i="12" s="1"/>
  <c r="H253" i="4"/>
  <c r="H256" i="12" s="1"/>
  <c r="G253" i="4"/>
  <c r="G256" i="12" s="1"/>
  <c r="F253" i="4"/>
  <c r="F256" i="12" s="1"/>
  <c r="E253" i="4"/>
  <c r="E256" i="12" s="1"/>
  <c r="D253" i="4"/>
  <c r="D256" i="12" s="1"/>
  <c r="C253" i="4"/>
  <c r="C256" i="12" s="1"/>
  <c r="P252" i="4"/>
  <c r="P255" i="12" s="1"/>
  <c r="O252" i="4"/>
  <c r="O255" i="12" s="1"/>
  <c r="N252" i="4"/>
  <c r="N255" i="12" s="1"/>
  <c r="M252" i="4"/>
  <c r="M255" i="12" s="1"/>
  <c r="L252" i="4"/>
  <c r="L255" i="12" s="1"/>
  <c r="K252" i="4"/>
  <c r="K255" i="12" s="1"/>
  <c r="J252" i="4"/>
  <c r="J255" i="12" s="1"/>
  <c r="H252" i="4"/>
  <c r="H255" i="12" s="1"/>
  <c r="G252" i="4"/>
  <c r="G255" i="12" s="1"/>
  <c r="F252" i="4"/>
  <c r="F255" i="12" s="1"/>
  <c r="E252" i="4"/>
  <c r="E255" i="12" s="1"/>
  <c r="D252" i="4"/>
  <c r="D255" i="12" s="1"/>
  <c r="C252" i="4"/>
  <c r="C255" i="12" s="1"/>
  <c r="P251" i="4"/>
  <c r="P254" i="12" s="1"/>
  <c r="O251" i="4"/>
  <c r="O254" i="12" s="1"/>
  <c r="N251" i="4"/>
  <c r="N254" i="12" s="1"/>
  <c r="N23" i="12" s="1"/>
  <c r="M251" i="4"/>
  <c r="M254" i="12" s="1"/>
  <c r="L251" i="4"/>
  <c r="L254" i="12" s="1"/>
  <c r="L23" i="12" s="1"/>
  <c r="K251" i="4"/>
  <c r="K254" i="12" s="1"/>
  <c r="H251" i="4"/>
  <c r="H254" i="12" s="1"/>
  <c r="H23" i="12" s="1"/>
  <c r="G251" i="4"/>
  <c r="G254" i="12" s="1"/>
  <c r="F251" i="4"/>
  <c r="F254" i="12" s="1"/>
  <c r="F23" i="12" s="1"/>
  <c r="E251" i="4"/>
  <c r="E254" i="12" s="1"/>
  <c r="D251" i="4"/>
  <c r="D254" i="12" s="1"/>
  <c r="D23" i="12" s="1"/>
  <c r="C251" i="4"/>
  <c r="C254" i="12" s="1"/>
  <c r="P241" i="4"/>
  <c r="P244" i="12" s="1"/>
  <c r="O241" i="4"/>
  <c r="O244" i="12" s="1"/>
  <c r="N241" i="4"/>
  <c r="N244" i="12" s="1"/>
  <c r="M241" i="4"/>
  <c r="M244" i="12" s="1"/>
  <c r="L241" i="4"/>
  <c r="L244" i="12" s="1"/>
  <c r="K241" i="4"/>
  <c r="K244" i="12" s="1"/>
  <c r="J241" i="4"/>
  <c r="J244" i="12" s="1"/>
  <c r="H241" i="4"/>
  <c r="H244" i="12" s="1"/>
  <c r="G241" i="4"/>
  <c r="G244" i="12" s="1"/>
  <c r="F241" i="4"/>
  <c r="F244" i="12" s="1"/>
  <c r="E241" i="4"/>
  <c r="E244" i="12" s="1"/>
  <c r="D241" i="4"/>
  <c r="D244" i="12" s="1"/>
  <c r="C241" i="4"/>
  <c r="C244" i="12" s="1"/>
  <c r="P240" i="4"/>
  <c r="P243" i="12" s="1"/>
  <c r="O240" i="4"/>
  <c r="O243" i="12" s="1"/>
  <c r="N240" i="4"/>
  <c r="N243" i="12" s="1"/>
  <c r="M240" i="4"/>
  <c r="M243" i="12" s="1"/>
  <c r="L240" i="4"/>
  <c r="L243" i="12" s="1"/>
  <c r="K240" i="4"/>
  <c r="K243" i="12" s="1"/>
  <c r="J240" i="4"/>
  <c r="J243" i="12" s="1"/>
  <c r="H240" i="4"/>
  <c r="H243" i="12" s="1"/>
  <c r="G240" i="4"/>
  <c r="G243" i="12" s="1"/>
  <c r="F240" i="4"/>
  <c r="F243" i="12" s="1"/>
  <c r="E240" i="4"/>
  <c r="E243" i="12" s="1"/>
  <c r="D240" i="4"/>
  <c r="D243" i="12" s="1"/>
  <c r="C240" i="4"/>
  <c r="C243" i="12" s="1"/>
  <c r="P239" i="4"/>
  <c r="P242" i="12" s="1"/>
  <c r="O239" i="4"/>
  <c r="O242" i="12" s="1"/>
  <c r="N239" i="4"/>
  <c r="N242" i="12" s="1"/>
  <c r="M239" i="4"/>
  <c r="M242" i="12" s="1"/>
  <c r="L239" i="4"/>
  <c r="L242" i="12" s="1"/>
  <c r="K239" i="4"/>
  <c r="K242" i="12" s="1"/>
  <c r="H239" i="4"/>
  <c r="H242" i="12" s="1"/>
  <c r="G239" i="4"/>
  <c r="G242" i="12" s="1"/>
  <c r="F239" i="4"/>
  <c r="F242" i="12" s="1"/>
  <c r="E239" i="4"/>
  <c r="E242" i="12" s="1"/>
  <c r="D239" i="4"/>
  <c r="D242" i="12" s="1"/>
  <c r="C239" i="4"/>
  <c r="C242" i="12" s="1"/>
  <c r="P238" i="4"/>
  <c r="P241" i="12" s="1"/>
  <c r="O238" i="4"/>
  <c r="O241" i="12" s="1"/>
  <c r="N238" i="4"/>
  <c r="N241" i="12" s="1"/>
  <c r="M238" i="4"/>
  <c r="M241" i="12" s="1"/>
  <c r="L238" i="4"/>
  <c r="L241" i="12" s="1"/>
  <c r="K238" i="4"/>
  <c r="K241" i="12" s="1"/>
  <c r="J238" i="4"/>
  <c r="J241" i="12" s="1"/>
  <c r="H238" i="4"/>
  <c r="H241" i="12" s="1"/>
  <c r="G238" i="4"/>
  <c r="G241" i="12" s="1"/>
  <c r="F238" i="4"/>
  <c r="F241" i="12" s="1"/>
  <c r="E238" i="4"/>
  <c r="E241" i="12" s="1"/>
  <c r="D238" i="4"/>
  <c r="D241" i="12" s="1"/>
  <c r="C238" i="4"/>
  <c r="C241" i="12" s="1"/>
  <c r="P237" i="4"/>
  <c r="P240" i="12" s="1"/>
  <c r="O237" i="4"/>
  <c r="O240" i="12" s="1"/>
  <c r="N237" i="4"/>
  <c r="N240" i="12" s="1"/>
  <c r="M237" i="4"/>
  <c r="M240" i="12" s="1"/>
  <c r="L237" i="4"/>
  <c r="L240" i="12" s="1"/>
  <c r="K237" i="4"/>
  <c r="K240" i="12" s="1"/>
  <c r="J237" i="4"/>
  <c r="J240" i="12" s="1"/>
  <c r="H237" i="4"/>
  <c r="H240" i="12" s="1"/>
  <c r="G237" i="4"/>
  <c r="G240" i="12" s="1"/>
  <c r="F237" i="4"/>
  <c r="F240" i="12" s="1"/>
  <c r="E237" i="4"/>
  <c r="E240" i="12" s="1"/>
  <c r="D237" i="4"/>
  <c r="D240" i="12" s="1"/>
  <c r="C237" i="4"/>
  <c r="C240" i="12" s="1"/>
  <c r="P236" i="4"/>
  <c r="P239" i="12" s="1"/>
  <c r="O236" i="4"/>
  <c r="O239" i="12" s="1"/>
  <c r="N236" i="4"/>
  <c r="N239" i="12" s="1"/>
  <c r="M236" i="4"/>
  <c r="M239" i="12" s="1"/>
  <c r="L236" i="4"/>
  <c r="L239" i="12" s="1"/>
  <c r="K236" i="4"/>
  <c r="K239" i="12" s="1"/>
  <c r="J236" i="4"/>
  <c r="J239" i="12" s="1"/>
  <c r="H236" i="4"/>
  <c r="H239" i="12" s="1"/>
  <c r="G236" i="4"/>
  <c r="G239" i="12" s="1"/>
  <c r="F236" i="4"/>
  <c r="F239" i="12" s="1"/>
  <c r="E236" i="4"/>
  <c r="E239" i="12" s="1"/>
  <c r="D236" i="4"/>
  <c r="D239" i="12" s="1"/>
  <c r="C236" i="4"/>
  <c r="C239" i="12" s="1"/>
  <c r="P235" i="4"/>
  <c r="P238" i="12" s="1"/>
  <c r="O235" i="4"/>
  <c r="O238" i="12" s="1"/>
  <c r="N235" i="4"/>
  <c r="N238" i="12" s="1"/>
  <c r="M235" i="4"/>
  <c r="M238" i="12" s="1"/>
  <c r="L235" i="4"/>
  <c r="L238" i="12" s="1"/>
  <c r="K235" i="4"/>
  <c r="K238" i="12" s="1"/>
  <c r="J235" i="4"/>
  <c r="J238" i="12" s="1"/>
  <c r="H235" i="4"/>
  <c r="H238" i="12" s="1"/>
  <c r="G235" i="4"/>
  <c r="G238" i="12" s="1"/>
  <c r="F235" i="4"/>
  <c r="F238" i="12" s="1"/>
  <c r="E235" i="4"/>
  <c r="E238" i="12" s="1"/>
  <c r="D235" i="4"/>
  <c r="D238" i="12" s="1"/>
  <c r="C235" i="4"/>
  <c r="C238" i="12" s="1"/>
  <c r="P234" i="4"/>
  <c r="P237" i="12" s="1"/>
  <c r="O234" i="4"/>
  <c r="O237" i="12" s="1"/>
  <c r="N234" i="4"/>
  <c r="N237" i="12" s="1"/>
  <c r="M234" i="4"/>
  <c r="M237" i="12" s="1"/>
  <c r="L234" i="4"/>
  <c r="L237" i="12" s="1"/>
  <c r="K234" i="4"/>
  <c r="K237" i="12" s="1"/>
  <c r="J234" i="4"/>
  <c r="J237" i="12" s="1"/>
  <c r="H234" i="4"/>
  <c r="H237" i="12" s="1"/>
  <c r="G234" i="4"/>
  <c r="G237" i="12" s="1"/>
  <c r="F234" i="4"/>
  <c r="F237" i="12" s="1"/>
  <c r="E234" i="4"/>
  <c r="E237" i="12" s="1"/>
  <c r="D234" i="4"/>
  <c r="D237" i="12" s="1"/>
  <c r="C234" i="4"/>
  <c r="C237" i="12" s="1"/>
  <c r="P233" i="4"/>
  <c r="P236" i="12" s="1"/>
  <c r="O233" i="4"/>
  <c r="O236" i="12" s="1"/>
  <c r="N233" i="4"/>
  <c r="N236" i="12" s="1"/>
  <c r="M233" i="4"/>
  <c r="M236" i="12" s="1"/>
  <c r="L233" i="4"/>
  <c r="L236" i="12" s="1"/>
  <c r="K233" i="4"/>
  <c r="K236" i="12" s="1"/>
  <c r="J233" i="4"/>
  <c r="J236" i="12" s="1"/>
  <c r="I233" i="4"/>
  <c r="I236" i="12" s="1"/>
  <c r="H233" i="4"/>
  <c r="H236" i="12" s="1"/>
  <c r="G233" i="4"/>
  <c r="G236" i="12" s="1"/>
  <c r="F233" i="4"/>
  <c r="F236" i="12" s="1"/>
  <c r="E233" i="4"/>
  <c r="E236" i="12" s="1"/>
  <c r="D233" i="4"/>
  <c r="D236" i="12" s="1"/>
  <c r="C233" i="4"/>
  <c r="C236" i="12" s="1"/>
  <c r="P232" i="4"/>
  <c r="P235" i="12" s="1"/>
  <c r="O232" i="4"/>
  <c r="O235" i="12" s="1"/>
  <c r="N232" i="4"/>
  <c r="N235" i="12" s="1"/>
  <c r="M232" i="4"/>
  <c r="M235" i="12" s="1"/>
  <c r="L232" i="4"/>
  <c r="L235" i="12" s="1"/>
  <c r="K232" i="4"/>
  <c r="K235" i="12" s="1"/>
  <c r="J232" i="4"/>
  <c r="J235" i="12" s="1"/>
  <c r="H232" i="4"/>
  <c r="H235" i="12" s="1"/>
  <c r="G232" i="4"/>
  <c r="G235" i="12" s="1"/>
  <c r="F232" i="4"/>
  <c r="F235" i="12" s="1"/>
  <c r="E232" i="4"/>
  <c r="E235" i="12" s="1"/>
  <c r="D232" i="4"/>
  <c r="D235" i="12" s="1"/>
  <c r="C232" i="4"/>
  <c r="C235" i="12" s="1"/>
  <c r="P231" i="4"/>
  <c r="P234" i="12" s="1"/>
  <c r="P16" i="12" s="1"/>
  <c r="O231" i="4"/>
  <c r="O234" i="12" s="1"/>
  <c r="N231" i="4"/>
  <c r="N234" i="12" s="1"/>
  <c r="N16" i="12" s="1"/>
  <c r="N9" i="12" s="1"/>
  <c r="M231" i="4"/>
  <c r="M234" i="12" s="1"/>
  <c r="L231" i="4"/>
  <c r="L234" i="12" s="1"/>
  <c r="L16" i="12" s="1"/>
  <c r="L9" i="12" s="1"/>
  <c r="K231" i="4"/>
  <c r="K234" i="12" s="1"/>
  <c r="J231" i="4"/>
  <c r="J234" i="12" s="1"/>
  <c r="J16" i="12" s="1"/>
  <c r="H231" i="4"/>
  <c r="H234" i="12" s="1"/>
  <c r="G231" i="4"/>
  <c r="G234" i="12" s="1"/>
  <c r="G16" i="12" s="1"/>
  <c r="F231" i="4"/>
  <c r="F234" i="12" s="1"/>
  <c r="E231" i="4"/>
  <c r="E234" i="12" s="1"/>
  <c r="E16" i="12" s="1"/>
  <c r="D231" i="4"/>
  <c r="D234" i="12" s="1"/>
  <c r="C231" i="4"/>
  <c r="C234" i="12" s="1"/>
  <c r="P220" i="4"/>
  <c r="P223" i="12" s="1"/>
  <c r="O220" i="4"/>
  <c r="O223" i="12" s="1"/>
  <c r="N220" i="4"/>
  <c r="N223" i="12" s="1"/>
  <c r="M220" i="4"/>
  <c r="M223" i="12" s="1"/>
  <c r="L220" i="4"/>
  <c r="L223" i="12" s="1"/>
  <c r="K220" i="4"/>
  <c r="K223" i="12" s="1"/>
  <c r="J220" i="4"/>
  <c r="J223" i="12" s="1"/>
  <c r="H220" i="4"/>
  <c r="H223" i="12" s="1"/>
  <c r="G220" i="4"/>
  <c r="G223" i="12" s="1"/>
  <c r="F220" i="4"/>
  <c r="F223" i="12" s="1"/>
  <c r="E220" i="4"/>
  <c r="E223" i="12" s="1"/>
  <c r="D220" i="4"/>
  <c r="D223" i="12" s="1"/>
  <c r="C220" i="4"/>
  <c r="C223" i="12" s="1"/>
  <c r="P219" i="4"/>
  <c r="P222" i="12" s="1"/>
  <c r="O219" i="4"/>
  <c r="O222" i="12" s="1"/>
  <c r="N219" i="4"/>
  <c r="N222" i="12" s="1"/>
  <c r="M219" i="4"/>
  <c r="M222" i="12" s="1"/>
  <c r="L219" i="4"/>
  <c r="L222" i="12" s="1"/>
  <c r="K219" i="4"/>
  <c r="K222" i="12" s="1"/>
  <c r="J219" i="4"/>
  <c r="J222" i="12" s="1"/>
  <c r="H219" i="4"/>
  <c r="H222" i="12" s="1"/>
  <c r="G219" i="4"/>
  <c r="G222" i="12" s="1"/>
  <c r="F219" i="4"/>
  <c r="F222" i="12" s="1"/>
  <c r="E219" i="4"/>
  <c r="E222" i="12" s="1"/>
  <c r="D219" i="4"/>
  <c r="D222" i="12" s="1"/>
  <c r="C219" i="4"/>
  <c r="C222" i="12" s="1"/>
  <c r="P218" i="4"/>
  <c r="P221" i="12" s="1"/>
  <c r="O218" i="4"/>
  <c r="O221" i="12" s="1"/>
  <c r="N218" i="4"/>
  <c r="N221" i="12" s="1"/>
  <c r="M218" i="4"/>
  <c r="M221" i="12" s="1"/>
  <c r="L218" i="4"/>
  <c r="L221" i="12" s="1"/>
  <c r="K218" i="4"/>
  <c r="K221" i="12" s="1"/>
  <c r="J218" i="4"/>
  <c r="J221" i="12" s="1"/>
  <c r="H218" i="4"/>
  <c r="H221" i="12" s="1"/>
  <c r="G218" i="4"/>
  <c r="G221" i="12" s="1"/>
  <c r="F218" i="4"/>
  <c r="F221" i="12" s="1"/>
  <c r="E218" i="4"/>
  <c r="E221" i="12" s="1"/>
  <c r="D218" i="4"/>
  <c r="D221" i="12" s="1"/>
  <c r="C218" i="4"/>
  <c r="C221" i="12" s="1"/>
  <c r="P217" i="4"/>
  <c r="P220" i="12" s="1"/>
  <c r="O217" i="4"/>
  <c r="O220" i="12" s="1"/>
  <c r="N217" i="4"/>
  <c r="N220" i="12" s="1"/>
  <c r="M217" i="4"/>
  <c r="M220" i="12" s="1"/>
  <c r="L217" i="4"/>
  <c r="L220" i="12" s="1"/>
  <c r="K217" i="4"/>
  <c r="K220" i="12" s="1"/>
  <c r="J217" i="4"/>
  <c r="J220" i="12" s="1"/>
  <c r="H217" i="4"/>
  <c r="H220" i="12" s="1"/>
  <c r="G217" i="4"/>
  <c r="G220" i="12" s="1"/>
  <c r="F217" i="4"/>
  <c r="F220" i="12" s="1"/>
  <c r="E217" i="4"/>
  <c r="E220" i="12" s="1"/>
  <c r="D217" i="4"/>
  <c r="D220" i="12" s="1"/>
  <c r="C217" i="4"/>
  <c r="C220" i="12" s="1"/>
  <c r="P216" i="4"/>
  <c r="P219" i="12" s="1"/>
  <c r="O216" i="4"/>
  <c r="O219" i="12" s="1"/>
  <c r="N216" i="4"/>
  <c r="N219" i="12" s="1"/>
  <c r="M216" i="4"/>
  <c r="M219" i="12" s="1"/>
  <c r="L216" i="4"/>
  <c r="L219" i="12" s="1"/>
  <c r="K216" i="4"/>
  <c r="K219" i="12" s="1"/>
  <c r="J216" i="4"/>
  <c r="J219" i="12" s="1"/>
  <c r="H216" i="4"/>
  <c r="H219" i="12" s="1"/>
  <c r="G216" i="4"/>
  <c r="G219" i="12" s="1"/>
  <c r="F216" i="4"/>
  <c r="F219" i="12" s="1"/>
  <c r="E216" i="4"/>
  <c r="E219" i="12" s="1"/>
  <c r="D216" i="4"/>
  <c r="D219" i="12" s="1"/>
  <c r="C216" i="4"/>
  <c r="C219" i="12" s="1"/>
  <c r="P215" i="4"/>
  <c r="P218" i="12" s="1"/>
  <c r="O215" i="4"/>
  <c r="O218" i="12" s="1"/>
  <c r="N215" i="4"/>
  <c r="N218" i="12" s="1"/>
  <c r="M215" i="4"/>
  <c r="M218" i="12" s="1"/>
  <c r="L215" i="4"/>
  <c r="L218" i="12" s="1"/>
  <c r="K215" i="4"/>
  <c r="K218" i="12" s="1"/>
  <c r="J215" i="4"/>
  <c r="J218" i="12" s="1"/>
  <c r="H215" i="4"/>
  <c r="H218" i="12" s="1"/>
  <c r="G215" i="4"/>
  <c r="G218" i="12" s="1"/>
  <c r="F215" i="4"/>
  <c r="F218" i="12" s="1"/>
  <c r="E215" i="4"/>
  <c r="E218" i="12" s="1"/>
  <c r="D215" i="4"/>
  <c r="D218" i="12" s="1"/>
  <c r="C215" i="4"/>
  <c r="C218" i="12" s="1"/>
  <c r="P214" i="4"/>
  <c r="P217" i="12" s="1"/>
  <c r="O214" i="4"/>
  <c r="O217" i="12" s="1"/>
  <c r="N214" i="4"/>
  <c r="N217" i="12" s="1"/>
  <c r="M214" i="4"/>
  <c r="M217" i="12" s="1"/>
  <c r="L214" i="4"/>
  <c r="L217" i="12" s="1"/>
  <c r="K214" i="4"/>
  <c r="K217" i="12" s="1"/>
  <c r="J214" i="4"/>
  <c r="J217" i="12" s="1"/>
  <c r="H214" i="4"/>
  <c r="H217" i="12" s="1"/>
  <c r="G214" i="4"/>
  <c r="G217" i="12" s="1"/>
  <c r="F214" i="4"/>
  <c r="F217" i="12" s="1"/>
  <c r="E214" i="4"/>
  <c r="E217" i="12" s="1"/>
  <c r="D214" i="4"/>
  <c r="D217" i="12" s="1"/>
  <c r="C214" i="4"/>
  <c r="C217" i="12" s="1"/>
  <c r="P213" i="4"/>
  <c r="P216" i="12" s="1"/>
  <c r="O213" i="4"/>
  <c r="O216" i="12" s="1"/>
  <c r="N213" i="4"/>
  <c r="N216" i="12" s="1"/>
  <c r="M213" i="4"/>
  <c r="M216" i="12" s="1"/>
  <c r="L213" i="4"/>
  <c r="L216" i="12" s="1"/>
  <c r="K213" i="4"/>
  <c r="K216" i="12" s="1"/>
  <c r="J213" i="4"/>
  <c r="J216" i="12" s="1"/>
  <c r="H213" i="4"/>
  <c r="H216" i="12" s="1"/>
  <c r="G213" i="4"/>
  <c r="G216" i="12" s="1"/>
  <c r="F213" i="4"/>
  <c r="F216" i="12" s="1"/>
  <c r="E213" i="4"/>
  <c r="E216" i="12" s="1"/>
  <c r="D213" i="4"/>
  <c r="D216" i="12" s="1"/>
  <c r="C213" i="4"/>
  <c r="C216" i="12" s="1"/>
  <c r="P212" i="4"/>
  <c r="P215" i="12" s="1"/>
  <c r="O212" i="4"/>
  <c r="O215" i="12" s="1"/>
  <c r="N212" i="4"/>
  <c r="N215" i="12" s="1"/>
  <c r="M212" i="4"/>
  <c r="M215" i="12" s="1"/>
  <c r="L212" i="4"/>
  <c r="L215" i="12" s="1"/>
  <c r="K212" i="4"/>
  <c r="K215" i="12" s="1"/>
  <c r="J212" i="4"/>
  <c r="J215" i="12" s="1"/>
  <c r="H212" i="4"/>
  <c r="H215" i="12" s="1"/>
  <c r="G212" i="4"/>
  <c r="G215" i="12" s="1"/>
  <c r="F212" i="4"/>
  <c r="F215" i="12" s="1"/>
  <c r="E212" i="4"/>
  <c r="E215" i="12" s="1"/>
  <c r="D212" i="4"/>
  <c r="D215" i="12" s="1"/>
  <c r="C212" i="4"/>
  <c r="C215" i="12" s="1"/>
  <c r="P211" i="4"/>
  <c r="P214" i="12" s="1"/>
  <c r="O211" i="4"/>
  <c r="O214" i="12" s="1"/>
  <c r="N211" i="4"/>
  <c r="N214" i="12" s="1"/>
  <c r="M211" i="4"/>
  <c r="M214" i="12" s="1"/>
  <c r="L211" i="4"/>
  <c r="L214" i="12" s="1"/>
  <c r="K211" i="4"/>
  <c r="K214" i="12" s="1"/>
  <c r="J211" i="4"/>
  <c r="J214" i="12" s="1"/>
  <c r="H211" i="4"/>
  <c r="H214" i="12" s="1"/>
  <c r="G211" i="4"/>
  <c r="G214" i="12" s="1"/>
  <c r="F211" i="4"/>
  <c r="F214" i="12" s="1"/>
  <c r="E211" i="4"/>
  <c r="E214" i="12" s="1"/>
  <c r="D211" i="4"/>
  <c r="D214" i="12" s="1"/>
  <c r="C211" i="4"/>
  <c r="C214" i="12" s="1"/>
  <c r="P210" i="4"/>
  <c r="P213" i="12" s="1"/>
  <c r="O210" i="4"/>
  <c r="O213" i="12" s="1"/>
  <c r="O22" i="12" s="1"/>
  <c r="N210" i="4"/>
  <c r="N213" i="12" s="1"/>
  <c r="M210" i="4"/>
  <c r="M213" i="12" s="1"/>
  <c r="M22" i="12" s="1"/>
  <c r="L210" i="4"/>
  <c r="L213" i="12" s="1"/>
  <c r="K210" i="4"/>
  <c r="K213" i="12" s="1"/>
  <c r="K22" i="12" s="1"/>
  <c r="J210" i="4"/>
  <c r="J213" i="12" s="1"/>
  <c r="H210" i="4"/>
  <c r="H213" i="12" s="1"/>
  <c r="H22" i="12" s="1"/>
  <c r="G210" i="4"/>
  <c r="G213" i="12" s="1"/>
  <c r="F210" i="4"/>
  <c r="F213" i="12" s="1"/>
  <c r="F22" i="12" s="1"/>
  <c r="E210" i="4"/>
  <c r="E213" i="12" s="1"/>
  <c r="D210" i="4"/>
  <c r="D213" i="12" s="1"/>
  <c r="D22" i="12" s="1"/>
  <c r="C210" i="4"/>
  <c r="C213" i="12" s="1"/>
  <c r="P200" i="4"/>
  <c r="P203" i="12" s="1"/>
  <c r="O200" i="4"/>
  <c r="O203" i="12" s="1"/>
  <c r="N200" i="4"/>
  <c r="N203" i="12" s="1"/>
  <c r="M200" i="4"/>
  <c r="M203" i="12" s="1"/>
  <c r="L200" i="4"/>
  <c r="L203" i="12" s="1"/>
  <c r="K200" i="4"/>
  <c r="K203" i="12" s="1"/>
  <c r="J200" i="4"/>
  <c r="J203" i="12" s="1"/>
  <c r="H200" i="4"/>
  <c r="H203" i="12" s="1"/>
  <c r="G200" i="4"/>
  <c r="G203" i="12" s="1"/>
  <c r="F200" i="4"/>
  <c r="F203" i="12" s="1"/>
  <c r="E200" i="4"/>
  <c r="E203" i="12" s="1"/>
  <c r="D200" i="4"/>
  <c r="D203" i="12" s="1"/>
  <c r="C200" i="4"/>
  <c r="C203" i="12" s="1"/>
  <c r="P199" i="4"/>
  <c r="P202" i="12" s="1"/>
  <c r="O199" i="4"/>
  <c r="O202" i="12" s="1"/>
  <c r="N199" i="4"/>
  <c r="N202" i="12" s="1"/>
  <c r="M199" i="4"/>
  <c r="M202" i="12" s="1"/>
  <c r="L199" i="4"/>
  <c r="L202" i="12" s="1"/>
  <c r="K199" i="4"/>
  <c r="K202" i="12" s="1"/>
  <c r="J199" i="4"/>
  <c r="J202" i="12" s="1"/>
  <c r="H199" i="4"/>
  <c r="H202" i="12" s="1"/>
  <c r="G199" i="4"/>
  <c r="G202" i="12" s="1"/>
  <c r="F199" i="4"/>
  <c r="F202" i="12" s="1"/>
  <c r="E199" i="4"/>
  <c r="E202" i="12" s="1"/>
  <c r="D199" i="4"/>
  <c r="D202" i="12" s="1"/>
  <c r="C199" i="4"/>
  <c r="C202" i="12" s="1"/>
  <c r="P198" i="4"/>
  <c r="P201" i="12" s="1"/>
  <c r="O198" i="4"/>
  <c r="O201" i="12" s="1"/>
  <c r="N198" i="4"/>
  <c r="N201" i="12" s="1"/>
  <c r="M198" i="4"/>
  <c r="M201" i="12" s="1"/>
  <c r="L198" i="4"/>
  <c r="L201" i="12" s="1"/>
  <c r="K198" i="4"/>
  <c r="K201" i="12" s="1"/>
  <c r="J198" i="4"/>
  <c r="J201" i="12" s="1"/>
  <c r="H198" i="4"/>
  <c r="H201" i="12" s="1"/>
  <c r="G198" i="4"/>
  <c r="G201" i="12" s="1"/>
  <c r="F198" i="4"/>
  <c r="F201" i="12" s="1"/>
  <c r="E198" i="4"/>
  <c r="E201" i="12" s="1"/>
  <c r="D198" i="4"/>
  <c r="D201" i="12" s="1"/>
  <c r="C198" i="4"/>
  <c r="C201" i="12" s="1"/>
  <c r="P197" i="4"/>
  <c r="P200" i="12" s="1"/>
  <c r="O197" i="4"/>
  <c r="O200" i="12" s="1"/>
  <c r="N197" i="4"/>
  <c r="N200" i="12" s="1"/>
  <c r="M197" i="4"/>
  <c r="M200" i="12" s="1"/>
  <c r="L197" i="4"/>
  <c r="L200" i="12" s="1"/>
  <c r="K197" i="4"/>
  <c r="K200" i="12" s="1"/>
  <c r="J197" i="4"/>
  <c r="J200" i="12" s="1"/>
  <c r="H197" i="4"/>
  <c r="H200" i="12" s="1"/>
  <c r="G197" i="4"/>
  <c r="G200" i="12" s="1"/>
  <c r="F197" i="4"/>
  <c r="F200" i="12" s="1"/>
  <c r="E197" i="4"/>
  <c r="E200" i="12" s="1"/>
  <c r="D197" i="4"/>
  <c r="D200" i="12" s="1"/>
  <c r="C197" i="4"/>
  <c r="C200" i="12" s="1"/>
  <c r="P196" i="4"/>
  <c r="P199" i="12" s="1"/>
  <c r="O196" i="4"/>
  <c r="O199" i="12" s="1"/>
  <c r="N196" i="4"/>
  <c r="N199" i="12" s="1"/>
  <c r="M196" i="4"/>
  <c r="M199" i="12" s="1"/>
  <c r="L196" i="4"/>
  <c r="L199" i="12" s="1"/>
  <c r="K196" i="4"/>
  <c r="K199" i="12" s="1"/>
  <c r="J196" i="4"/>
  <c r="J199" i="12" s="1"/>
  <c r="H196" i="4"/>
  <c r="H199" i="12" s="1"/>
  <c r="G196" i="4"/>
  <c r="G199" i="12" s="1"/>
  <c r="F196" i="4"/>
  <c r="F199" i="12" s="1"/>
  <c r="E196" i="4"/>
  <c r="E199" i="12" s="1"/>
  <c r="D196" i="4"/>
  <c r="D199" i="12" s="1"/>
  <c r="C196" i="4"/>
  <c r="C199" i="12" s="1"/>
  <c r="P195" i="4"/>
  <c r="P198" i="12" s="1"/>
  <c r="O195" i="4"/>
  <c r="O198" i="12" s="1"/>
  <c r="N195" i="4"/>
  <c r="N198" i="12" s="1"/>
  <c r="M195" i="4"/>
  <c r="M198" i="12" s="1"/>
  <c r="L195" i="4"/>
  <c r="L198" i="12" s="1"/>
  <c r="K195" i="4"/>
  <c r="K198" i="12" s="1"/>
  <c r="J195" i="4"/>
  <c r="J198" i="12" s="1"/>
  <c r="H195" i="4"/>
  <c r="H198" i="12" s="1"/>
  <c r="G195" i="4"/>
  <c r="G198" i="12" s="1"/>
  <c r="F195" i="4"/>
  <c r="F198" i="12" s="1"/>
  <c r="E195" i="4"/>
  <c r="E198" i="12" s="1"/>
  <c r="D195" i="4"/>
  <c r="D198" i="12" s="1"/>
  <c r="C195" i="4"/>
  <c r="C198" i="12" s="1"/>
  <c r="P194" i="4"/>
  <c r="P197" i="12" s="1"/>
  <c r="O194" i="4"/>
  <c r="O197" i="12" s="1"/>
  <c r="N194" i="4"/>
  <c r="N197" i="12" s="1"/>
  <c r="M194" i="4"/>
  <c r="M197" i="12" s="1"/>
  <c r="L194" i="4"/>
  <c r="L197" i="12" s="1"/>
  <c r="K194" i="4"/>
  <c r="K197" i="12" s="1"/>
  <c r="J194" i="4"/>
  <c r="J197" i="12" s="1"/>
  <c r="H194" i="4"/>
  <c r="H197" i="12" s="1"/>
  <c r="G194" i="4"/>
  <c r="G197" i="12" s="1"/>
  <c r="F194" i="4"/>
  <c r="F197" i="12" s="1"/>
  <c r="E194" i="4"/>
  <c r="E197" i="12" s="1"/>
  <c r="D194" i="4"/>
  <c r="D197" i="12" s="1"/>
  <c r="C194" i="4"/>
  <c r="C197" i="12" s="1"/>
  <c r="P193" i="4"/>
  <c r="P196" i="12" s="1"/>
  <c r="O193" i="4"/>
  <c r="O196" i="12" s="1"/>
  <c r="N193" i="4"/>
  <c r="N196" i="12" s="1"/>
  <c r="M193" i="4"/>
  <c r="M196" i="12" s="1"/>
  <c r="L193" i="4"/>
  <c r="L196" i="12" s="1"/>
  <c r="K193" i="4"/>
  <c r="K196" i="12" s="1"/>
  <c r="J193" i="4"/>
  <c r="J196" i="12" s="1"/>
  <c r="I193" i="4"/>
  <c r="I196" i="12" s="1"/>
  <c r="H193" i="4"/>
  <c r="H196" i="12" s="1"/>
  <c r="G193" i="4"/>
  <c r="G196" i="12" s="1"/>
  <c r="F193" i="4"/>
  <c r="F196" i="12" s="1"/>
  <c r="E193" i="4"/>
  <c r="E196" i="12" s="1"/>
  <c r="D193" i="4"/>
  <c r="D196" i="12" s="1"/>
  <c r="C193" i="4"/>
  <c r="C196" i="12" s="1"/>
  <c r="P192" i="4"/>
  <c r="P195" i="12" s="1"/>
  <c r="O192" i="4"/>
  <c r="O195" i="12" s="1"/>
  <c r="N192" i="4"/>
  <c r="N195" i="12" s="1"/>
  <c r="M192" i="4"/>
  <c r="M195" i="12" s="1"/>
  <c r="L192" i="4"/>
  <c r="L195" i="12" s="1"/>
  <c r="K192" i="4"/>
  <c r="K195" i="12" s="1"/>
  <c r="J192" i="4"/>
  <c r="J195" i="12" s="1"/>
  <c r="H192" i="4"/>
  <c r="H195" i="12" s="1"/>
  <c r="G192" i="4"/>
  <c r="G195" i="12" s="1"/>
  <c r="F192" i="4"/>
  <c r="F195" i="12" s="1"/>
  <c r="E192" i="4"/>
  <c r="E195" i="12" s="1"/>
  <c r="D192" i="4"/>
  <c r="D195" i="12" s="1"/>
  <c r="C192" i="4"/>
  <c r="C195" i="12" s="1"/>
  <c r="P191" i="4"/>
  <c r="P194" i="12" s="1"/>
  <c r="O191" i="4"/>
  <c r="O194" i="12" s="1"/>
  <c r="N191" i="4"/>
  <c r="N194" i="12" s="1"/>
  <c r="M191" i="4"/>
  <c r="M194" i="12" s="1"/>
  <c r="L191" i="4"/>
  <c r="L194" i="12" s="1"/>
  <c r="K191" i="4"/>
  <c r="K194" i="12" s="1"/>
  <c r="J191" i="4"/>
  <c r="J194" i="12" s="1"/>
  <c r="H191" i="4"/>
  <c r="H194" i="12" s="1"/>
  <c r="G191" i="4"/>
  <c r="G194" i="12" s="1"/>
  <c r="F191" i="4"/>
  <c r="F194" i="12" s="1"/>
  <c r="E191" i="4"/>
  <c r="E194" i="12" s="1"/>
  <c r="D191" i="4"/>
  <c r="D194" i="12" s="1"/>
  <c r="C191" i="4"/>
  <c r="C194" i="12" s="1"/>
  <c r="P190" i="4"/>
  <c r="P193" i="12" s="1"/>
  <c r="O190" i="4"/>
  <c r="O193" i="12" s="1"/>
  <c r="O15" i="12" s="1"/>
  <c r="O8" i="12" s="1"/>
  <c r="N190" i="4"/>
  <c r="N193" i="12" s="1"/>
  <c r="M190" i="4"/>
  <c r="M193" i="12" s="1"/>
  <c r="M15" i="12" s="1"/>
  <c r="M8" i="12" s="1"/>
  <c r="L190" i="4"/>
  <c r="L193" i="12" s="1"/>
  <c r="K190" i="4"/>
  <c r="K193" i="12" s="1"/>
  <c r="K15" i="12" s="1"/>
  <c r="K8" i="12" s="1"/>
  <c r="J190" i="4"/>
  <c r="J193" i="12" s="1"/>
  <c r="H190" i="4"/>
  <c r="H193" i="12" s="1"/>
  <c r="H15" i="12" s="1"/>
  <c r="H8" i="12" s="1"/>
  <c r="G190" i="4"/>
  <c r="G193" i="12" s="1"/>
  <c r="F190" i="4"/>
  <c r="F193" i="12" s="1"/>
  <c r="F15" i="12" s="1"/>
  <c r="F8" i="12" s="1"/>
  <c r="E190" i="4"/>
  <c r="E193" i="12" s="1"/>
  <c r="D190" i="4"/>
  <c r="D193" i="12" s="1"/>
  <c r="D15" i="12" s="1"/>
  <c r="D8" i="12" s="1"/>
  <c r="C190" i="4"/>
  <c r="C193" i="12" s="1"/>
  <c r="P179" i="4"/>
  <c r="P182" i="12" s="1"/>
  <c r="O179" i="4"/>
  <c r="O182" i="12" s="1"/>
  <c r="N179" i="4"/>
  <c r="N182" i="12" s="1"/>
  <c r="M179" i="4"/>
  <c r="M182" i="12" s="1"/>
  <c r="L179" i="4"/>
  <c r="L182" i="12" s="1"/>
  <c r="K179" i="4"/>
  <c r="K182" i="12" s="1"/>
  <c r="J179" i="4"/>
  <c r="J182" i="12" s="1"/>
  <c r="H179" i="4"/>
  <c r="H182" i="12" s="1"/>
  <c r="G179" i="4"/>
  <c r="G182" i="12" s="1"/>
  <c r="F179" i="4"/>
  <c r="F182" i="12" s="1"/>
  <c r="E179" i="4"/>
  <c r="E182" i="12" s="1"/>
  <c r="D179" i="4"/>
  <c r="D182" i="12" s="1"/>
  <c r="C179" i="4"/>
  <c r="C182" i="12" s="1"/>
  <c r="P178" i="4"/>
  <c r="P181" i="12" s="1"/>
  <c r="O178" i="4"/>
  <c r="O181" i="12" s="1"/>
  <c r="N178" i="4"/>
  <c r="N181" i="12" s="1"/>
  <c r="M178" i="4"/>
  <c r="M181" i="12" s="1"/>
  <c r="L178" i="4"/>
  <c r="L181" i="12" s="1"/>
  <c r="K178" i="4"/>
  <c r="K181" i="12" s="1"/>
  <c r="J178" i="4"/>
  <c r="J181" i="12" s="1"/>
  <c r="H178" i="4"/>
  <c r="H181" i="12" s="1"/>
  <c r="G178" i="4"/>
  <c r="G181" i="12" s="1"/>
  <c r="F178" i="4"/>
  <c r="F181" i="12" s="1"/>
  <c r="E178" i="4"/>
  <c r="E181" i="12" s="1"/>
  <c r="D178" i="4"/>
  <c r="D181" i="12" s="1"/>
  <c r="C178" i="4"/>
  <c r="C181" i="12" s="1"/>
  <c r="P177" i="4"/>
  <c r="P180" i="12" s="1"/>
  <c r="O177" i="4"/>
  <c r="O180" i="12" s="1"/>
  <c r="N177" i="4"/>
  <c r="N180" i="12" s="1"/>
  <c r="M177" i="4"/>
  <c r="M180" i="12" s="1"/>
  <c r="L177" i="4"/>
  <c r="L180" i="12" s="1"/>
  <c r="K177" i="4"/>
  <c r="K180" i="12" s="1"/>
  <c r="J177" i="4"/>
  <c r="J180" i="12" s="1"/>
  <c r="H177" i="4"/>
  <c r="H180" i="12" s="1"/>
  <c r="G177" i="4"/>
  <c r="G180" i="12" s="1"/>
  <c r="F177" i="4"/>
  <c r="F180" i="12" s="1"/>
  <c r="E177" i="4"/>
  <c r="E180" i="12" s="1"/>
  <c r="D177" i="4"/>
  <c r="D180" i="12" s="1"/>
  <c r="C177" i="4"/>
  <c r="C180" i="12" s="1"/>
  <c r="P176" i="4"/>
  <c r="P179" i="12" s="1"/>
  <c r="O176" i="4"/>
  <c r="O179" i="12" s="1"/>
  <c r="N176" i="4"/>
  <c r="N179" i="12" s="1"/>
  <c r="M176" i="4"/>
  <c r="M179" i="12" s="1"/>
  <c r="L176" i="4"/>
  <c r="L179" i="12" s="1"/>
  <c r="K176" i="4"/>
  <c r="K179" i="12" s="1"/>
  <c r="J176" i="4"/>
  <c r="J179" i="12" s="1"/>
  <c r="H176" i="4"/>
  <c r="H179" i="12" s="1"/>
  <c r="G176" i="4"/>
  <c r="G179" i="12" s="1"/>
  <c r="F176" i="4"/>
  <c r="F179" i="12" s="1"/>
  <c r="E176" i="4"/>
  <c r="E179" i="12" s="1"/>
  <c r="D176" i="4"/>
  <c r="D179" i="12" s="1"/>
  <c r="C176" i="4"/>
  <c r="C179" i="12" s="1"/>
  <c r="P175" i="4"/>
  <c r="P178" i="12" s="1"/>
  <c r="O175" i="4"/>
  <c r="O178" i="12" s="1"/>
  <c r="N175" i="4"/>
  <c r="N178" i="12" s="1"/>
  <c r="M175" i="4"/>
  <c r="M178" i="12" s="1"/>
  <c r="L175" i="4"/>
  <c r="L178" i="12" s="1"/>
  <c r="K175" i="4"/>
  <c r="K178" i="12" s="1"/>
  <c r="J175" i="4"/>
  <c r="J178" i="12" s="1"/>
  <c r="H175" i="4"/>
  <c r="H178" i="12" s="1"/>
  <c r="G175" i="4"/>
  <c r="G178" i="12" s="1"/>
  <c r="F175" i="4"/>
  <c r="F178" i="12" s="1"/>
  <c r="E175" i="4"/>
  <c r="E178" i="12" s="1"/>
  <c r="D175" i="4"/>
  <c r="D178" i="12" s="1"/>
  <c r="C175" i="4"/>
  <c r="C178" i="12" s="1"/>
  <c r="P174" i="4"/>
  <c r="P177" i="12" s="1"/>
  <c r="O174" i="4"/>
  <c r="O177" i="12" s="1"/>
  <c r="N174" i="4"/>
  <c r="N177" i="12" s="1"/>
  <c r="M174" i="4"/>
  <c r="M177" i="12" s="1"/>
  <c r="L174" i="4"/>
  <c r="L177" i="12" s="1"/>
  <c r="K174" i="4"/>
  <c r="K177" i="12" s="1"/>
  <c r="J174" i="4"/>
  <c r="J177" i="12" s="1"/>
  <c r="H174" i="4"/>
  <c r="H177" i="12" s="1"/>
  <c r="G174" i="4"/>
  <c r="G177" i="12" s="1"/>
  <c r="F174" i="4"/>
  <c r="F177" i="12" s="1"/>
  <c r="E174" i="4"/>
  <c r="E177" i="12" s="1"/>
  <c r="D174" i="4"/>
  <c r="D177" i="12" s="1"/>
  <c r="C174" i="4"/>
  <c r="C177" i="12" s="1"/>
  <c r="P173" i="4"/>
  <c r="P176" i="12" s="1"/>
  <c r="O173" i="4"/>
  <c r="O176" i="12" s="1"/>
  <c r="N173" i="4"/>
  <c r="N176" i="12" s="1"/>
  <c r="M173" i="4"/>
  <c r="M176" i="12" s="1"/>
  <c r="L173" i="4"/>
  <c r="L176" i="12" s="1"/>
  <c r="K173" i="4"/>
  <c r="K176" i="12" s="1"/>
  <c r="J173" i="4"/>
  <c r="J176" i="12" s="1"/>
  <c r="H173" i="4"/>
  <c r="H176" i="12" s="1"/>
  <c r="G173" i="4"/>
  <c r="G176" i="12" s="1"/>
  <c r="F173" i="4"/>
  <c r="F176" i="12" s="1"/>
  <c r="E173" i="4"/>
  <c r="E176" i="12" s="1"/>
  <c r="D173" i="4"/>
  <c r="D176" i="12" s="1"/>
  <c r="C173" i="4"/>
  <c r="C176" i="12" s="1"/>
  <c r="P172" i="4"/>
  <c r="P175" i="12" s="1"/>
  <c r="O172" i="4"/>
  <c r="O175" i="12" s="1"/>
  <c r="N172" i="4"/>
  <c r="N175" i="12" s="1"/>
  <c r="M172" i="4"/>
  <c r="M175" i="12" s="1"/>
  <c r="L172" i="4"/>
  <c r="L175" i="12" s="1"/>
  <c r="K172" i="4"/>
  <c r="K175" i="12" s="1"/>
  <c r="J172" i="4"/>
  <c r="J175" i="12" s="1"/>
  <c r="H172" i="4"/>
  <c r="H175" i="12" s="1"/>
  <c r="G172" i="4"/>
  <c r="G175" i="12" s="1"/>
  <c r="F172" i="4"/>
  <c r="F175" i="12" s="1"/>
  <c r="E172" i="4"/>
  <c r="E175" i="12" s="1"/>
  <c r="D172" i="4"/>
  <c r="D175" i="12" s="1"/>
  <c r="C172" i="4"/>
  <c r="C175" i="12" s="1"/>
  <c r="P171" i="4"/>
  <c r="P174" i="12" s="1"/>
  <c r="O171" i="4"/>
  <c r="O174" i="12" s="1"/>
  <c r="N171" i="4"/>
  <c r="N174" i="12" s="1"/>
  <c r="M171" i="4"/>
  <c r="M174" i="12" s="1"/>
  <c r="L171" i="4"/>
  <c r="L174" i="12" s="1"/>
  <c r="K171" i="4"/>
  <c r="K174" i="12" s="1"/>
  <c r="J171" i="4"/>
  <c r="J174" i="12" s="1"/>
  <c r="H171" i="4"/>
  <c r="H174" i="12" s="1"/>
  <c r="G171" i="4"/>
  <c r="G174" i="12" s="1"/>
  <c r="F171" i="4"/>
  <c r="F174" i="12" s="1"/>
  <c r="E171" i="4"/>
  <c r="E174" i="12" s="1"/>
  <c r="D171" i="4"/>
  <c r="D174" i="12" s="1"/>
  <c r="C171" i="4"/>
  <c r="C174" i="12" s="1"/>
  <c r="P170" i="4"/>
  <c r="P173" i="12" s="1"/>
  <c r="O170" i="4"/>
  <c r="O173" i="12" s="1"/>
  <c r="N170" i="4"/>
  <c r="N173" i="12" s="1"/>
  <c r="M170" i="4"/>
  <c r="M173" i="12" s="1"/>
  <c r="L170" i="4"/>
  <c r="L173" i="12" s="1"/>
  <c r="K170" i="4"/>
  <c r="K173" i="12" s="1"/>
  <c r="J170" i="4"/>
  <c r="J173" i="12" s="1"/>
  <c r="H170" i="4"/>
  <c r="H173" i="12" s="1"/>
  <c r="G170" i="4"/>
  <c r="G173" i="12" s="1"/>
  <c r="F170" i="4"/>
  <c r="F173" i="12" s="1"/>
  <c r="E170" i="4"/>
  <c r="E173" i="12" s="1"/>
  <c r="D170" i="4"/>
  <c r="D173" i="12" s="1"/>
  <c r="C170" i="4"/>
  <c r="C173" i="12" s="1"/>
  <c r="P169" i="4"/>
  <c r="P172" i="12" s="1"/>
  <c r="O169" i="4"/>
  <c r="O172" i="12" s="1"/>
  <c r="N169" i="4"/>
  <c r="N172" i="12" s="1"/>
  <c r="N21" i="12" s="1"/>
  <c r="M169" i="4"/>
  <c r="M172" i="12" s="1"/>
  <c r="L169" i="4"/>
  <c r="L172" i="12" s="1"/>
  <c r="L21" i="12" s="1"/>
  <c r="K169" i="4"/>
  <c r="K172" i="12" s="1"/>
  <c r="J169" i="4"/>
  <c r="J172" i="12" s="1"/>
  <c r="J21" i="12" s="1"/>
  <c r="H169" i="4"/>
  <c r="H172" i="12" s="1"/>
  <c r="G169" i="4"/>
  <c r="G172" i="12" s="1"/>
  <c r="G21" i="12" s="1"/>
  <c r="F169" i="4"/>
  <c r="F172" i="12" s="1"/>
  <c r="E169" i="4"/>
  <c r="E172" i="12" s="1"/>
  <c r="E21" i="12" s="1"/>
  <c r="D169" i="4"/>
  <c r="D172" i="12" s="1"/>
  <c r="C169" i="4"/>
  <c r="C172" i="12" s="1"/>
  <c r="C21" i="12" s="1"/>
  <c r="P158" i="4"/>
  <c r="P161" i="12" s="1"/>
  <c r="O158" i="4"/>
  <c r="O161" i="12" s="1"/>
  <c r="N158" i="4"/>
  <c r="N161" i="12" s="1"/>
  <c r="M158" i="4"/>
  <c r="M161" i="12" s="1"/>
  <c r="L158" i="4"/>
  <c r="L161" i="12" s="1"/>
  <c r="K158" i="4"/>
  <c r="K161" i="12" s="1"/>
  <c r="J158" i="4"/>
  <c r="J161" i="12" s="1"/>
  <c r="H158" i="4"/>
  <c r="H161" i="12" s="1"/>
  <c r="G158" i="4"/>
  <c r="G161" i="12" s="1"/>
  <c r="F158" i="4"/>
  <c r="F161" i="12" s="1"/>
  <c r="E158" i="4"/>
  <c r="E161" i="12" s="1"/>
  <c r="D158" i="4"/>
  <c r="D161" i="12" s="1"/>
  <c r="C158" i="4"/>
  <c r="C161" i="12" s="1"/>
  <c r="P157" i="4"/>
  <c r="P160" i="12" s="1"/>
  <c r="O157" i="4"/>
  <c r="O160" i="12" s="1"/>
  <c r="N157" i="4"/>
  <c r="N160" i="12" s="1"/>
  <c r="M157" i="4"/>
  <c r="M160" i="12" s="1"/>
  <c r="L157" i="4"/>
  <c r="L160" i="12" s="1"/>
  <c r="K157" i="4"/>
  <c r="K160" i="12" s="1"/>
  <c r="J157" i="4"/>
  <c r="J160" i="12" s="1"/>
  <c r="H157" i="4"/>
  <c r="H160" i="12" s="1"/>
  <c r="G157" i="4"/>
  <c r="G160" i="12" s="1"/>
  <c r="F157" i="4"/>
  <c r="F160" i="12" s="1"/>
  <c r="E157" i="4"/>
  <c r="E160" i="12" s="1"/>
  <c r="D157" i="4"/>
  <c r="D160" i="12" s="1"/>
  <c r="C157" i="4"/>
  <c r="C160" i="12" s="1"/>
  <c r="P156" i="4"/>
  <c r="P159" i="12" s="1"/>
  <c r="O156" i="4"/>
  <c r="O159" i="12" s="1"/>
  <c r="N156" i="4"/>
  <c r="N159" i="12" s="1"/>
  <c r="M156" i="4"/>
  <c r="M159" i="12" s="1"/>
  <c r="L156" i="4"/>
  <c r="L159" i="12" s="1"/>
  <c r="K156" i="4"/>
  <c r="K159" i="12" s="1"/>
  <c r="J156" i="4"/>
  <c r="J159" i="12" s="1"/>
  <c r="H156" i="4"/>
  <c r="H159" i="12" s="1"/>
  <c r="G156" i="4"/>
  <c r="G159" i="12" s="1"/>
  <c r="F156" i="4"/>
  <c r="F159" i="12" s="1"/>
  <c r="E156" i="4"/>
  <c r="E159" i="12" s="1"/>
  <c r="D156" i="4"/>
  <c r="D159" i="12" s="1"/>
  <c r="C156" i="4"/>
  <c r="C159" i="12" s="1"/>
  <c r="P155" i="4"/>
  <c r="P158" i="12" s="1"/>
  <c r="O155" i="4"/>
  <c r="O158" i="12" s="1"/>
  <c r="N155" i="4"/>
  <c r="N158" i="12" s="1"/>
  <c r="M155" i="4"/>
  <c r="M158" i="12" s="1"/>
  <c r="L155" i="4"/>
  <c r="L158" i="12" s="1"/>
  <c r="K155" i="4"/>
  <c r="K158" i="12" s="1"/>
  <c r="J155" i="4"/>
  <c r="J158" i="12" s="1"/>
  <c r="H155" i="4"/>
  <c r="H158" i="12" s="1"/>
  <c r="G155" i="4"/>
  <c r="G158" i="12" s="1"/>
  <c r="F155" i="4"/>
  <c r="F158" i="12" s="1"/>
  <c r="E155" i="4"/>
  <c r="E158" i="12" s="1"/>
  <c r="D155" i="4"/>
  <c r="D158" i="12" s="1"/>
  <c r="C155" i="4"/>
  <c r="C158" i="12" s="1"/>
  <c r="P154" i="4"/>
  <c r="P157" i="12" s="1"/>
  <c r="O154" i="4"/>
  <c r="O157" i="12" s="1"/>
  <c r="N154" i="4"/>
  <c r="N157" i="12" s="1"/>
  <c r="M154" i="4"/>
  <c r="M157" i="12" s="1"/>
  <c r="L154" i="4"/>
  <c r="L157" i="12" s="1"/>
  <c r="K154" i="4"/>
  <c r="K157" i="12" s="1"/>
  <c r="J154" i="4"/>
  <c r="J157" i="12" s="1"/>
  <c r="H154" i="4"/>
  <c r="H157" i="12" s="1"/>
  <c r="G154" i="4"/>
  <c r="G157" i="12" s="1"/>
  <c r="F154" i="4"/>
  <c r="F157" i="12" s="1"/>
  <c r="E154" i="4"/>
  <c r="E157" i="12" s="1"/>
  <c r="D154" i="4"/>
  <c r="D157" i="12" s="1"/>
  <c r="C154" i="4"/>
  <c r="C157" i="12" s="1"/>
  <c r="P153" i="4"/>
  <c r="P156" i="12" s="1"/>
  <c r="O153" i="4"/>
  <c r="O156" i="12" s="1"/>
  <c r="N153" i="4"/>
  <c r="N156" i="12" s="1"/>
  <c r="M153" i="4"/>
  <c r="M156" i="12" s="1"/>
  <c r="L153" i="4"/>
  <c r="L156" i="12" s="1"/>
  <c r="K153" i="4"/>
  <c r="K156" i="12" s="1"/>
  <c r="J153" i="4"/>
  <c r="J156" i="12" s="1"/>
  <c r="H153" i="4"/>
  <c r="H156" i="12" s="1"/>
  <c r="G153" i="4"/>
  <c r="G156" i="12" s="1"/>
  <c r="F153" i="4"/>
  <c r="F156" i="12" s="1"/>
  <c r="E153" i="4"/>
  <c r="E156" i="12" s="1"/>
  <c r="D153" i="4"/>
  <c r="D156" i="12" s="1"/>
  <c r="C153" i="4"/>
  <c r="C156" i="12" s="1"/>
  <c r="P152" i="4"/>
  <c r="P155" i="12" s="1"/>
  <c r="O152" i="4"/>
  <c r="O155" i="12" s="1"/>
  <c r="N152" i="4"/>
  <c r="N155" i="12" s="1"/>
  <c r="M152" i="4"/>
  <c r="M155" i="12" s="1"/>
  <c r="L152" i="4"/>
  <c r="L155" i="12" s="1"/>
  <c r="K152" i="4"/>
  <c r="K155" i="12" s="1"/>
  <c r="J152" i="4"/>
  <c r="J155" i="12" s="1"/>
  <c r="H152" i="4"/>
  <c r="H155" i="12" s="1"/>
  <c r="G152" i="4"/>
  <c r="G155" i="12" s="1"/>
  <c r="F152" i="4"/>
  <c r="F155" i="12" s="1"/>
  <c r="E152" i="4"/>
  <c r="E155" i="12" s="1"/>
  <c r="D152" i="4"/>
  <c r="D155" i="12" s="1"/>
  <c r="C152" i="4"/>
  <c r="C155" i="12" s="1"/>
  <c r="P151" i="4"/>
  <c r="P154" i="12" s="1"/>
  <c r="O151" i="4"/>
  <c r="O154" i="12" s="1"/>
  <c r="N151" i="4"/>
  <c r="N154" i="12" s="1"/>
  <c r="M151" i="4"/>
  <c r="M154" i="12" s="1"/>
  <c r="L151" i="4"/>
  <c r="L154" i="12" s="1"/>
  <c r="K151" i="4"/>
  <c r="K154" i="12" s="1"/>
  <c r="J151" i="4"/>
  <c r="J154" i="12" s="1"/>
  <c r="H151" i="4"/>
  <c r="H154" i="12" s="1"/>
  <c r="G151" i="4"/>
  <c r="G154" i="12" s="1"/>
  <c r="F151" i="4"/>
  <c r="F154" i="12" s="1"/>
  <c r="E151" i="4"/>
  <c r="E154" i="12" s="1"/>
  <c r="D151" i="4"/>
  <c r="D154" i="12" s="1"/>
  <c r="C151" i="4"/>
  <c r="C154" i="12" s="1"/>
  <c r="P150" i="4"/>
  <c r="P153" i="12" s="1"/>
  <c r="O150" i="4"/>
  <c r="O153" i="12" s="1"/>
  <c r="N150" i="4"/>
  <c r="N153" i="12" s="1"/>
  <c r="M150" i="4"/>
  <c r="M153" i="12" s="1"/>
  <c r="L150" i="4"/>
  <c r="L153" i="12" s="1"/>
  <c r="K150" i="4"/>
  <c r="K153" i="12" s="1"/>
  <c r="J150" i="4"/>
  <c r="J153" i="12" s="1"/>
  <c r="H150" i="4"/>
  <c r="H153" i="12" s="1"/>
  <c r="G150" i="4"/>
  <c r="G153" i="12" s="1"/>
  <c r="F150" i="4"/>
  <c r="F153" i="12" s="1"/>
  <c r="E150" i="4"/>
  <c r="E153" i="12" s="1"/>
  <c r="D150" i="4"/>
  <c r="D153" i="12" s="1"/>
  <c r="C150" i="4"/>
  <c r="C153" i="12" s="1"/>
  <c r="P149" i="4"/>
  <c r="P152" i="12" s="1"/>
  <c r="P14" i="12" s="1"/>
  <c r="O149" i="4"/>
  <c r="O152" i="12" s="1"/>
  <c r="N149" i="4"/>
  <c r="N152" i="12" s="1"/>
  <c r="N14" i="12" s="1"/>
  <c r="N7" i="12" s="1"/>
  <c r="M149" i="4"/>
  <c r="M152" i="12" s="1"/>
  <c r="L149" i="4"/>
  <c r="L152" i="12" s="1"/>
  <c r="L14" i="12" s="1"/>
  <c r="L7" i="12" s="1"/>
  <c r="K149" i="4"/>
  <c r="K152" i="12" s="1"/>
  <c r="J149" i="4"/>
  <c r="J152" i="12" s="1"/>
  <c r="J14" i="12" s="1"/>
  <c r="J7" i="12" s="1"/>
  <c r="H149" i="4"/>
  <c r="H152" i="12" s="1"/>
  <c r="G149" i="4"/>
  <c r="G152" i="12" s="1"/>
  <c r="G14" i="12" s="1"/>
  <c r="G7" i="12" s="1"/>
  <c r="F149" i="4"/>
  <c r="F152" i="12" s="1"/>
  <c r="E149" i="4"/>
  <c r="E152" i="12" s="1"/>
  <c r="E14" i="12" s="1"/>
  <c r="E7" i="12" s="1"/>
  <c r="D149" i="4"/>
  <c r="D152" i="12" s="1"/>
  <c r="C149" i="4"/>
  <c r="C152" i="12" s="1"/>
  <c r="C14" i="12" s="1"/>
  <c r="C7" i="12" s="1"/>
  <c r="P138" i="4"/>
  <c r="P141" i="12" s="1"/>
  <c r="O138" i="4"/>
  <c r="O141" i="12" s="1"/>
  <c r="N138" i="4"/>
  <c r="N141" i="12" s="1"/>
  <c r="M138" i="4"/>
  <c r="M141" i="12" s="1"/>
  <c r="L138" i="4"/>
  <c r="L141" i="12" s="1"/>
  <c r="K138" i="4"/>
  <c r="K141" i="12" s="1"/>
  <c r="J138" i="4"/>
  <c r="J141" i="12" s="1"/>
  <c r="E144" i="5"/>
  <c r="H138" i="4"/>
  <c r="H141" i="12" s="1"/>
  <c r="G138" i="4"/>
  <c r="G141" i="12" s="1"/>
  <c r="F138" i="4"/>
  <c r="F141" i="12" s="1"/>
  <c r="E138" i="4"/>
  <c r="E141" i="12" s="1"/>
  <c r="D138" i="4"/>
  <c r="D141" i="12" s="1"/>
  <c r="P137" i="4"/>
  <c r="P140" i="12" s="1"/>
  <c r="O137" i="4"/>
  <c r="O140" i="12" s="1"/>
  <c r="N137" i="4"/>
  <c r="N140" i="12" s="1"/>
  <c r="M137" i="4"/>
  <c r="M140" i="12" s="1"/>
  <c r="L137" i="4"/>
  <c r="L140" i="12" s="1"/>
  <c r="K137" i="4"/>
  <c r="K140" i="12" s="1"/>
  <c r="J137" i="4"/>
  <c r="J140" i="12" s="1"/>
  <c r="E143" i="5"/>
  <c r="H137" i="4"/>
  <c r="H140" i="12" s="1"/>
  <c r="G137" i="4"/>
  <c r="G140" i="12" s="1"/>
  <c r="F137" i="4"/>
  <c r="F140" i="12" s="1"/>
  <c r="E137" i="4"/>
  <c r="E140" i="12" s="1"/>
  <c r="D137" i="4"/>
  <c r="D140" i="12" s="1"/>
  <c r="C137" i="4"/>
  <c r="C140" i="12" s="1"/>
  <c r="P136" i="4"/>
  <c r="P139" i="12" s="1"/>
  <c r="O136" i="4"/>
  <c r="O139" i="12" s="1"/>
  <c r="N136" i="4"/>
  <c r="N139" i="12" s="1"/>
  <c r="M136" i="4"/>
  <c r="M139" i="12" s="1"/>
  <c r="L136" i="4"/>
  <c r="L139" i="12" s="1"/>
  <c r="K136" i="4"/>
  <c r="K139" i="12" s="1"/>
  <c r="J136" i="4"/>
  <c r="J139" i="12" s="1"/>
  <c r="E142" i="5"/>
  <c r="H136" i="4"/>
  <c r="H139" i="12" s="1"/>
  <c r="G136" i="4"/>
  <c r="G139" i="12" s="1"/>
  <c r="F136" i="4"/>
  <c r="F139" i="12" s="1"/>
  <c r="E136" i="4"/>
  <c r="E139" i="12" s="1"/>
  <c r="D136" i="4"/>
  <c r="D139" i="12" s="1"/>
  <c r="C136" i="4"/>
  <c r="C139" i="12" s="1"/>
  <c r="P135" i="4"/>
  <c r="P138" i="12" s="1"/>
  <c r="O135" i="4"/>
  <c r="O138" i="12" s="1"/>
  <c r="N135" i="4"/>
  <c r="N138" i="12" s="1"/>
  <c r="M135" i="4"/>
  <c r="M138" i="12" s="1"/>
  <c r="L135" i="4"/>
  <c r="L138" i="12" s="1"/>
  <c r="K135" i="4"/>
  <c r="K138" i="12" s="1"/>
  <c r="J135" i="4"/>
  <c r="J138" i="12" s="1"/>
  <c r="E141" i="5"/>
  <c r="H135" i="4"/>
  <c r="H138" i="12" s="1"/>
  <c r="G135" i="4"/>
  <c r="G138" i="12" s="1"/>
  <c r="F135" i="4"/>
  <c r="F138" i="12" s="1"/>
  <c r="E135" i="4"/>
  <c r="E138" i="12" s="1"/>
  <c r="D135" i="4"/>
  <c r="D138" i="12" s="1"/>
  <c r="C135" i="4"/>
  <c r="C138" i="12" s="1"/>
  <c r="P134" i="4"/>
  <c r="P137" i="12" s="1"/>
  <c r="O134" i="4"/>
  <c r="O137" i="12" s="1"/>
  <c r="N134" i="4"/>
  <c r="N137" i="12" s="1"/>
  <c r="M134" i="4"/>
  <c r="M137" i="12" s="1"/>
  <c r="L134" i="4"/>
  <c r="L137" i="12" s="1"/>
  <c r="K134" i="4"/>
  <c r="K137" i="12" s="1"/>
  <c r="J134" i="4"/>
  <c r="J137" i="12" s="1"/>
  <c r="E140" i="5"/>
  <c r="H134" i="4"/>
  <c r="H137" i="12" s="1"/>
  <c r="G134" i="4"/>
  <c r="G137" i="12" s="1"/>
  <c r="F134" i="4"/>
  <c r="F137" i="12" s="1"/>
  <c r="E134" i="4"/>
  <c r="E137" i="12" s="1"/>
  <c r="D134" i="4"/>
  <c r="D137" i="12" s="1"/>
  <c r="C134" i="4"/>
  <c r="C137" i="12" s="1"/>
  <c r="P133" i="4"/>
  <c r="P136" i="12" s="1"/>
  <c r="O133" i="4"/>
  <c r="O136" i="12" s="1"/>
  <c r="N133" i="4"/>
  <c r="N136" i="12" s="1"/>
  <c r="M133" i="4"/>
  <c r="M136" i="12" s="1"/>
  <c r="L133" i="4"/>
  <c r="L136" i="12" s="1"/>
  <c r="K133" i="4"/>
  <c r="K136" i="12" s="1"/>
  <c r="J133" i="4"/>
  <c r="J136" i="12" s="1"/>
  <c r="E139" i="5"/>
  <c r="H133" i="4"/>
  <c r="H136" i="12" s="1"/>
  <c r="G133" i="4"/>
  <c r="G136" i="12" s="1"/>
  <c r="F133" i="4"/>
  <c r="F136" i="12" s="1"/>
  <c r="E133" i="4"/>
  <c r="E136" i="12" s="1"/>
  <c r="D133" i="4"/>
  <c r="D136" i="12" s="1"/>
  <c r="C133" i="4"/>
  <c r="C136" i="12" s="1"/>
  <c r="P132" i="4"/>
  <c r="P135" i="12" s="1"/>
  <c r="O132" i="4"/>
  <c r="O135" i="12" s="1"/>
  <c r="N132" i="4"/>
  <c r="N135" i="12" s="1"/>
  <c r="M132" i="4"/>
  <c r="M135" i="12" s="1"/>
  <c r="L132" i="4"/>
  <c r="L135" i="12" s="1"/>
  <c r="K132" i="4"/>
  <c r="K135" i="12" s="1"/>
  <c r="J132" i="4"/>
  <c r="J135" i="12" s="1"/>
  <c r="E138" i="5"/>
  <c r="H132" i="4"/>
  <c r="H135" i="12" s="1"/>
  <c r="G132" i="4"/>
  <c r="G135" i="12" s="1"/>
  <c r="F132" i="4"/>
  <c r="F135" i="12" s="1"/>
  <c r="E132" i="4"/>
  <c r="E135" i="12" s="1"/>
  <c r="D132" i="4"/>
  <c r="D135" i="12" s="1"/>
  <c r="C132" i="4"/>
  <c r="C135" i="12" s="1"/>
  <c r="P131" i="4"/>
  <c r="P134" i="12" s="1"/>
  <c r="O131" i="4"/>
  <c r="O134" i="12" s="1"/>
  <c r="N131" i="4"/>
  <c r="N134" i="12" s="1"/>
  <c r="M131" i="4"/>
  <c r="M134" i="12" s="1"/>
  <c r="L131" i="4"/>
  <c r="L134" i="12" s="1"/>
  <c r="K131" i="4"/>
  <c r="K134" i="12" s="1"/>
  <c r="J131" i="4"/>
  <c r="J134" i="12" s="1"/>
  <c r="E137" i="5"/>
  <c r="H131" i="4"/>
  <c r="H134" i="12" s="1"/>
  <c r="G131" i="4"/>
  <c r="G134" i="12" s="1"/>
  <c r="F131" i="4"/>
  <c r="F134" i="12" s="1"/>
  <c r="E131" i="4"/>
  <c r="E134" i="12" s="1"/>
  <c r="D131" i="4"/>
  <c r="D134" i="12" s="1"/>
  <c r="C131" i="4"/>
  <c r="C134" i="12" s="1"/>
  <c r="P130" i="4"/>
  <c r="P133" i="12" s="1"/>
  <c r="O130" i="4"/>
  <c r="O133" i="12" s="1"/>
  <c r="N130" i="4"/>
  <c r="N133" i="12" s="1"/>
  <c r="M130" i="4"/>
  <c r="M133" i="12" s="1"/>
  <c r="L130" i="4"/>
  <c r="L133" i="12" s="1"/>
  <c r="K130" i="4"/>
  <c r="K133" i="12" s="1"/>
  <c r="J130" i="4"/>
  <c r="J133" i="12" s="1"/>
  <c r="E136" i="5"/>
  <c r="H130" i="4"/>
  <c r="H133" i="12" s="1"/>
  <c r="G130" i="4"/>
  <c r="G133" i="12" s="1"/>
  <c r="F130" i="4"/>
  <c r="F133" i="12" s="1"/>
  <c r="E130" i="4"/>
  <c r="E133" i="12" s="1"/>
  <c r="D130" i="4"/>
  <c r="D133" i="12" s="1"/>
  <c r="C130" i="4"/>
  <c r="C133" i="12" s="1"/>
  <c r="P129" i="4"/>
  <c r="P132" i="12" s="1"/>
  <c r="O129" i="4"/>
  <c r="O132" i="12" s="1"/>
  <c r="N129" i="4"/>
  <c r="N132" i="12" s="1"/>
  <c r="M129" i="4"/>
  <c r="M132" i="12" s="1"/>
  <c r="L129" i="4"/>
  <c r="L132" i="12" s="1"/>
  <c r="K129" i="4"/>
  <c r="K132" i="12" s="1"/>
  <c r="J129" i="4"/>
  <c r="J132" i="12" s="1"/>
  <c r="E135" i="5"/>
  <c r="H129" i="4"/>
  <c r="H132" i="12" s="1"/>
  <c r="G129" i="4"/>
  <c r="G132" i="12" s="1"/>
  <c r="F129" i="4"/>
  <c r="F132" i="12" s="1"/>
  <c r="E129" i="4"/>
  <c r="E132" i="12" s="1"/>
  <c r="D129" i="4"/>
  <c r="D132" i="12" s="1"/>
  <c r="C129" i="4"/>
  <c r="C132" i="12" s="1"/>
  <c r="P128" i="4"/>
  <c r="P131" i="12" s="1"/>
  <c r="O128" i="4"/>
  <c r="O131" i="12" s="1"/>
  <c r="N128" i="4"/>
  <c r="N131" i="12" s="1"/>
  <c r="N20" i="12" s="1"/>
  <c r="M128" i="4"/>
  <c r="M131" i="12" s="1"/>
  <c r="L128" i="4"/>
  <c r="L131" i="12" s="1"/>
  <c r="L20" i="12" s="1"/>
  <c r="K128" i="4"/>
  <c r="K131" i="12" s="1"/>
  <c r="J128" i="4"/>
  <c r="J131" i="12" s="1"/>
  <c r="J20" i="12" s="1"/>
  <c r="E134" i="5"/>
  <c r="H128" i="4"/>
  <c r="H131" i="12" s="1"/>
  <c r="H20" i="12" s="1"/>
  <c r="G128" i="4"/>
  <c r="G131" i="12" s="1"/>
  <c r="F128" i="4"/>
  <c r="F131" i="12" s="1"/>
  <c r="F20" i="12" s="1"/>
  <c r="E128" i="4"/>
  <c r="E131" i="12" s="1"/>
  <c r="D128" i="4"/>
  <c r="D131" i="12" s="1"/>
  <c r="D20" i="12" s="1"/>
  <c r="C128" i="4"/>
  <c r="C131" i="12" s="1"/>
  <c r="C20" i="12" s="1"/>
  <c r="P118" i="4"/>
  <c r="P121" i="12" s="1"/>
  <c r="O118" i="4"/>
  <c r="O121" i="12" s="1"/>
  <c r="N118" i="4"/>
  <c r="N121" i="12" s="1"/>
  <c r="M118" i="4"/>
  <c r="M121" i="12" s="1"/>
  <c r="L118" i="4"/>
  <c r="L121" i="12" s="1"/>
  <c r="K118" i="4"/>
  <c r="K121" i="12" s="1"/>
  <c r="J118" i="4"/>
  <c r="J121" i="12" s="1"/>
  <c r="H118" i="4"/>
  <c r="H121" i="12" s="1"/>
  <c r="G118" i="4"/>
  <c r="G121" i="12" s="1"/>
  <c r="F118" i="4"/>
  <c r="F121" i="12" s="1"/>
  <c r="D118" i="4"/>
  <c r="D121" i="12" s="1"/>
  <c r="C118" i="4"/>
  <c r="C121" i="12" s="1"/>
  <c r="P117" i="4"/>
  <c r="P120" i="12" s="1"/>
  <c r="O117" i="4"/>
  <c r="O120" i="12" s="1"/>
  <c r="N117" i="4"/>
  <c r="N120" i="12" s="1"/>
  <c r="M117" i="4"/>
  <c r="M120" i="12" s="1"/>
  <c r="L117" i="4"/>
  <c r="L120" i="12" s="1"/>
  <c r="K117" i="4"/>
  <c r="K120" i="12" s="1"/>
  <c r="J117" i="4"/>
  <c r="J120" i="12" s="1"/>
  <c r="H117" i="4"/>
  <c r="H120" i="12" s="1"/>
  <c r="G117" i="4"/>
  <c r="G120" i="12" s="1"/>
  <c r="F117" i="4"/>
  <c r="F120" i="12" s="1"/>
  <c r="E117" i="4"/>
  <c r="E120" i="12" s="1"/>
  <c r="D117" i="4"/>
  <c r="D120" i="12" s="1"/>
  <c r="C117" i="4"/>
  <c r="C120" i="12" s="1"/>
  <c r="P116" i="4"/>
  <c r="P119" i="12" s="1"/>
  <c r="O116" i="4"/>
  <c r="O119" i="12" s="1"/>
  <c r="N116" i="4"/>
  <c r="N119" i="12" s="1"/>
  <c r="M116" i="4"/>
  <c r="M119" i="12" s="1"/>
  <c r="L116" i="4"/>
  <c r="L119" i="12" s="1"/>
  <c r="K116" i="4"/>
  <c r="K119" i="12" s="1"/>
  <c r="J116" i="4"/>
  <c r="J119" i="12" s="1"/>
  <c r="H116" i="4"/>
  <c r="H119" i="12" s="1"/>
  <c r="G116" i="4"/>
  <c r="G119" i="12" s="1"/>
  <c r="F116" i="4"/>
  <c r="F119" i="12" s="1"/>
  <c r="E116" i="4"/>
  <c r="E119" i="12" s="1"/>
  <c r="D116" i="4"/>
  <c r="D119" i="12" s="1"/>
  <c r="C116" i="4"/>
  <c r="C119" i="12" s="1"/>
  <c r="P115" i="4"/>
  <c r="P118" i="12" s="1"/>
  <c r="O115" i="4"/>
  <c r="O118" i="12" s="1"/>
  <c r="N115" i="4"/>
  <c r="N118" i="12" s="1"/>
  <c r="M115" i="4"/>
  <c r="M118" i="12" s="1"/>
  <c r="L115" i="4"/>
  <c r="L118" i="12" s="1"/>
  <c r="K115" i="4"/>
  <c r="K118" i="12" s="1"/>
  <c r="J115" i="4"/>
  <c r="J118" i="12" s="1"/>
  <c r="H115" i="4"/>
  <c r="H118" i="12" s="1"/>
  <c r="G115" i="4"/>
  <c r="G118" i="12" s="1"/>
  <c r="F115" i="4"/>
  <c r="F118" i="12" s="1"/>
  <c r="E115" i="4"/>
  <c r="E118" i="12" s="1"/>
  <c r="D115" i="4"/>
  <c r="D118" i="12" s="1"/>
  <c r="C115" i="4"/>
  <c r="C118" i="12" s="1"/>
  <c r="P114" i="4"/>
  <c r="P117" i="12" s="1"/>
  <c r="O114" i="4"/>
  <c r="O117" i="12" s="1"/>
  <c r="N114" i="4"/>
  <c r="N117" i="12" s="1"/>
  <c r="M114" i="4"/>
  <c r="M117" i="12" s="1"/>
  <c r="L114" i="4"/>
  <c r="L117" i="12" s="1"/>
  <c r="K114" i="4"/>
  <c r="K117" i="12" s="1"/>
  <c r="J114" i="4"/>
  <c r="J117" i="12" s="1"/>
  <c r="H114" i="4"/>
  <c r="H117" i="12" s="1"/>
  <c r="G114" i="4"/>
  <c r="G117" i="12" s="1"/>
  <c r="F114" i="4"/>
  <c r="F117" i="12" s="1"/>
  <c r="E114" i="4"/>
  <c r="E117" i="12" s="1"/>
  <c r="D114" i="4"/>
  <c r="D117" i="12" s="1"/>
  <c r="C114" i="4"/>
  <c r="C117" i="12" s="1"/>
  <c r="P113" i="4"/>
  <c r="P116" i="12" s="1"/>
  <c r="O113" i="4"/>
  <c r="O116" i="12" s="1"/>
  <c r="N113" i="4"/>
  <c r="N116" i="12" s="1"/>
  <c r="M113" i="4"/>
  <c r="M116" i="12" s="1"/>
  <c r="L113" i="4"/>
  <c r="L116" i="12" s="1"/>
  <c r="K113" i="4"/>
  <c r="K116" i="12" s="1"/>
  <c r="J113" i="4"/>
  <c r="J116" i="12" s="1"/>
  <c r="H113" i="4"/>
  <c r="H116" i="12" s="1"/>
  <c r="G113" i="4"/>
  <c r="G116" i="12" s="1"/>
  <c r="F113" i="4"/>
  <c r="F116" i="12" s="1"/>
  <c r="E113" i="4"/>
  <c r="E116" i="12" s="1"/>
  <c r="D113" i="4"/>
  <c r="D116" i="12" s="1"/>
  <c r="C113" i="4"/>
  <c r="C116" i="12" s="1"/>
  <c r="P112" i="4"/>
  <c r="P115" i="12" s="1"/>
  <c r="O112" i="4"/>
  <c r="O115" i="12" s="1"/>
  <c r="N112" i="4"/>
  <c r="N115" i="12" s="1"/>
  <c r="M112" i="4"/>
  <c r="M115" i="12" s="1"/>
  <c r="L112" i="4"/>
  <c r="L115" i="12" s="1"/>
  <c r="K112" i="4"/>
  <c r="K115" i="12" s="1"/>
  <c r="J112" i="4"/>
  <c r="J115" i="12" s="1"/>
  <c r="H112" i="4"/>
  <c r="H115" i="12" s="1"/>
  <c r="G112" i="4"/>
  <c r="G115" i="12" s="1"/>
  <c r="F112" i="4"/>
  <c r="F115" i="12" s="1"/>
  <c r="E112" i="4"/>
  <c r="E115" i="12" s="1"/>
  <c r="D112" i="4"/>
  <c r="D115" i="12" s="1"/>
  <c r="C112" i="4"/>
  <c r="C115" i="12" s="1"/>
  <c r="P111" i="4"/>
  <c r="P114" i="12" s="1"/>
  <c r="O111" i="4"/>
  <c r="O114" i="12" s="1"/>
  <c r="N111" i="4"/>
  <c r="N114" i="12" s="1"/>
  <c r="M111" i="4"/>
  <c r="M114" i="12" s="1"/>
  <c r="L111" i="4"/>
  <c r="L114" i="12" s="1"/>
  <c r="K111" i="4"/>
  <c r="K114" i="12" s="1"/>
  <c r="J111" i="4"/>
  <c r="J114" i="12" s="1"/>
  <c r="H111" i="4"/>
  <c r="H114" i="12" s="1"/>
  <c r="G111" i="4"/>
  <c r="G114" i="12" s="1"/>
  <c r="F111" i="4"/>
  <c r="F114" i="12" s="1"/>
  <c r="E111" i="4"/>
  <c r="E114" i="12" s="1"/>
  <c r="D111" i="4"/>
  <c r="D114" i="12" s="1"/>
  <c r="C111" i="4"/>
  <c r="C114" i="12" s="1"/>
  <c r="P110" i="4"/>
  <c r="P113" i="12" s="1"/>
  <c r="O110" i="4"/>
  <c r="O113" i="12" s="1"/>
  <c r="N110" i="4"/>
  <c r="N113" i="12" s="1"/>
  <c r="M110" i="4"/>
  <c r="M113" i="12" s="1"/>
  <c r="L110" i="4"/>
  <c r="L113" i="12" s="1"/>
  <c r="K110" i="4"/>
  <c r="K113" i="12" s="1"/>
  <c r="J110" i="4"/>
  <c r="J113" i="12" s="1"/>
  <c r="H110" i="4"/>
  <c r="H113" i="12" s="1"/>
  <c r="G110" i="4"/>
  <c r="G113" i="12" s="1"/>
  <c r="F110" i="4"/>
  <c r="F113" i="12" s="1"/>
  <c r="E110" i="4"/>
  <c r="E113" i="12" s="1"/>
  <c r="D110" i="4"/>
  <c r="D113" i="12" s="1"/>
  <c r="C110" i="4"/>
  <c r="C113" i="12" s="1"/>
  <c r="P109" i="4"/>
  <c r="P112" i="12" s="1"/>
  <c r="O109" i="4"/>
  <c r="O112" i="12" s="1"/>
  <c r="N109" i="4"/>
  <c r="N112" i="12" s="1"/>
  <c r="M109" i="4"/>
  <c r="M112" i="12" s="1"/>
  <c r="L109" i="4"/>
  <c r="L112" i="12" s="1"/>
  <c r="K109" i="4"/>
  <c r="K112" i="12" s="1"/>
  <c r="J109" i="4"/>
  <c r="J112" i="12" s="1"/>
  <c r="H109" i="4"/>
  <c r="H112" i="12" s="1"/>
  <c r="G109" i="4"/>
  <c r="G112" i="12" s="1"/>
  <c r="F109" i="4"/>
  <c r="F112" i="12" s="1"/>
  <c r="E109" i="4"/>
  <c r="E112" i="12" s="1"/>
  <c r="D109" i="4"/>
  <c r="D112" i="12" s="1"/>
  <c r="C109" i="4"/>
  <c r="C112" i="12" s="1"/>
  <c r="P108" i="4"/>
  <c r="P111" i="12" s="1"/>
  <c r="O108" i="4"/>
  <c r="O111" i="12" s="1"/>
  <c r="O13" i="12" s="1"/>
  <c r="N108" i="4"/>
  <c r="N111" i="12" s="1"/>
  <c r="M108" i="4"/>
  <c r="M111" i="12" s="1"/>
  <c r="M13" i="12" s="1"/>
  <c r="L108" i="4"/>
  <c r="L111" i="12" s="1"/>
  <c r="K108" i="4"/>
  <c r="K111" i="12" s="1"/>
  <c r="K13" i="12" s="1"/>
  <c r="J108" i="4"/>
  <c r="J111" i="12" s="1"/>
  <c r="H108" i="4"/>
  <c r="H111" i="12" s="1"/>
  <c r="H13" i="12" s="1"/>
  <c r="H6" i="12" s="1"/>
  <c r="G108" i="4"/>
  <c r="G111" i="12" s="1"/>
  <c r="F108" i="4"/>
  <c r="F111" i="12" s="1"/>
  <c r="F13" i="12" s="1"/>
  <c r="F6" i="12" s="1"/>
  <c r="E108" i="4"/>
  <c r="E111" i="12" s="1"/>
  <c r="D108" i="4"/>
  <c r="D111" i="12" s="1"/>
  <c r="D13" i="12" s="1"/>
  <c r="D6" i="12" s="1"/>
  <c r="C108" i="4"/>
  <c r="C111" i="12" s="1"/>
  <c r="P96" i="4"/>
  <c r="P99" i="12" s="1"/>
  <c r="O96" i="4"/>
  <c r="O99" i="12" s="1"/>
  <c r="O58" i="12" s="1"/>
  <c r="N96" i="4"/>
  <c r="N99" i="12" s="1"/>
  <c r="N58" i="12" s="1"/>
  <c r="M96" i="4"/>
  <c r="M99" i="12" s="1"/>
  <c r="M58" i="12" s="1"/>
  <c r="L96" i="4"/>
  <c r="L99" i="12" s="1"/>
  <c r="L58" i="12" s="1"/>
  <c r="K96" i="4"/>
  <c r="K99" i="12" s="1"/>
  <c r="K58" i="12" s="1"/>
  <c r="J96" i="4"/>
  <c r="J99" i="12" s="1"/>
  <c r="J58" i="12" s="1"/>
  <c r="H96" i="4"/>
  <c r="H99" i="12" s="1"/>
  <c r="G96" i="4"/>
  <c r="G99" i="12" s="1"/>
  <c r="G58" i="12" s="1"/>
  <c r="F96" i="4"/>
  <c r="F99" i="12" s="1"/>
  <c r="E96" i="4"/>
  <c r="E99" i="12" s="1"/>
  <c r="E58" i="12" s="1"/>
  <c r="D96" i="4"/>
  <c r="D99" i="12" s="1"/>
  <c r="C96" i="4"/>
  <c r="C99" i="12" s="1"/>
  <c r="C58" i="12" s="1"/>
  <c r="P95" i="4"/>
  <c r="P98" i="12" s="1"/>
  <c r="O95" i="4"/>
  <c r="O98" i="12" s="1"/>
  <c r="O57" i="12" s="1"/>
  <c r="N95" i="4"/>
  <c r="N98" i="12" s="1"/>
  <c r="M95" i="4"/>
  <c r="M98" i="12" s="1"/>
  <c r="M57" i="12" s="1"/>
  <c r="L95" i="4"/>
  <c r="L98" i="12" s="1"/>
  <c r="K95" i="4"/>
  <c r="K98" i="12" s="1"/>
  <c r="K57" i="12" s="1"/>
  <c r="J95" i="4"/>
  <c r="J98" i="12" s="1"/>
  <c r="H95" i="4"/>
  <c r="H98" i="12" s="1"/>
  <c r="H57" i="12" s="1"/>
  <c r="G95" i="4"/>
  <c r="G98" i="12" s="1"/>
  <c r="G57" i="12" s="1"/>
  <c r="F95" i="4"/>
  <c r="F98" i="12" s="1"/>
  <c r="F57" i="12" s="1"/>
  <c r="E95" i="4"/>
  <c r="E98" i="12" s="1"/>
  <c r="E57" i="12" s="1"/>
  <c r="D95" i="4"/>
  <c r="D98" i="12" s="1"/>
  <c r="D57" i="12" s="1"/>
  <c r="C95" i="4"/>
  <c r="C98" i="12" s="1"/>
  <c r="C57" i="12" s="1"/>
  <c r="P94" i="4"/>
  <c r="P97" i="12" s="1"/>
  <c r="O94" i="4"/>
  <c r="O97" i="12" s="1"/>
  <c r="O56" i="12" s="1"/>
  <c r="N94" i="4"/>
  <c r="N97" i="12" s="1"/>
  <c r="N56" i="12" s="1"/>
  <c r="M94" i="4"/>
  <c r="M97" i="12" s="1"/>
  <c r="M56" i="12" s="1"/>
  <c r="L94" i="4"/>
  <c r="L97" i="12" s="1"/>
  <c r="L56" i="12" s="1"/>
  <c r="K94" i="4"/>
  <c r="K97" i="12" s="1"/>
  <c r="K56" i="12" s="1"/>
  <c r="J94" i="4"/>
  <c r="J97" i="12" s="1"/>
  <c r="J56" i="12" s="1"/>
  <c r="H94" i="4"/>
  <c r="H97" i="12" s="1"/>
  <c r="H56" i="12" s="1"/>
  <c r="G94" i="4"/>
  <c r="G97" i="12" s="1"/>
  <c r="G56" i="12" s="1"/>
  <c r="F94" i="4"/>
  <c r="F97" i="12" s="1"/>
  <c r="F56" i="12" s="1"/>
  <c r="E94" i="4"/>
  <c r="E97" i="12" s="1"/>
  <c r="E56" i="12" s="1"/>
  <c r="D94" i="4"/>
  <c r="D97" i="12" s="1"/>
  <c r="D56" i="12" s="1"/>
  <c r="C94" i="4"/>
  <c r="C97" i="12" s="1"/>
  <c r="C56" i="12" s="1"/>
  <c r="P93" i="4"/>
  <c r="P96" i="12" s="1"/>
  <c r="O93" i="4"/>
  <c r="O96" i="12" s="1"/>
  <c r="O55" i="12" s="1"/>
  <c r="N93" i="4"/>
  <c r="N96" i="12" s="1"/>
  <c r="N55" i="12" s="1"/>
  <c r="M93" i="4"/>
  <c r="M96" i="12" s="1"/>
  <c r="M55" i="12" s="1"/>
  <c r="L93" i="4"/>
  <c r="L96" i="12" s="1"/>
  <c r="L55" i="12" s="1"/>
  <c r="K93" i="4"/>
  <c r="K96" i="12" s="1"/>
  <c r="K55" i="12" s="1"/>
  <c r="J93" i="4"/>
  <c r="J96" i="12" s="1"/>
  <c r="J55" i="12" s="1"/>
  <c r="H93" i="4"/>
  <c r="H96" i="12" s="1"/>
  <c r="H55" i="12" s="1"/>
  <c r="G93" i="4"/>
  <c r="G96" i="12" s="1"/>
  <c r="G55" i="12" s="1"/>
  <c r="F93" i="4"/>
  <c r="F96" i="12" s="1"/>
  <c r="F55" i="12" s="1"/>
  <c r="E93" i="4"/>
  <c r="E96" i="12" s="1"/>
  <c r="E55" i="12" s="1"/>
  <c r="D93" i="4"/>
  <c r="D96" i="12" s="1"/>
  <c r="D55" i="12" s="1"/>
  <c r="C93" i="4"/>
  <c r="C96" i="12" s="1"/>
  <c r="C55" i="12" s="1"/>
  <c r="P92" i="4"/>
  <c r="P95" i="12" s="1"/>
  <c r="O92" i="4"/>
  <c r="O95" i="12" s="1"/>
  <c r="O54" i="12" s="1"/>
  <c r="N92" i="4"/>
  <c r="N95" i="12" s="1"/>
  <c r="N54" i="12" s="1"/>
  <c r="M92" i="4"/>
  <c r="M95" i="12" s="1"/>
  <c r="M54" i="12" s="1"/>
  <c r="L92" i="4"/>
  <c r="L95" i="12" s="1"/>
  <c r="L54" i="12" s="1"/>
  <c r="K92" i="4"/>
  <c r="K95" i="12" s="1"/>
  <c r="K54" i="12" s="1"/>
  <c r="J92" i="4"/>
  <c r="J95" i="12" s="1"/>
  <c r="J54" i="12" s="1"/>
  <c r="H92" i="4"/>
  <c r="H95" i="12" s="1"/>
  <c r="H54" i="12" s="1"/>
  <c r="G92" i="4"/>
  <c r="G95" i="12" s="1"/>
  <c r="G54" i="12" s="1"/>
  <c r="F92" i="4"/>
  <c r="F95" i="12" s="1"/>
  <c r="F54" i="12" s="1"/>
  <c r="E92" i="4"/>
  <c r="E95" i="12" s="1"/>
  <c r="E54" i="12" s="1"/>
  <c r="D92" i="4"/>
  <c r="D95" i="12" s="1"/>
  <c r="D54" i="12" s="1"/>
  <c r="C92" i="4"/>
  <c r="C95" i="12" s="1"/>
  <c r="C54" i="12" s="1"/>
  <c r="P91" i="4"/>
  <c r="P94" i="12" s="1"/>
  <c r="O91" i="4"/>
  <c r="O94" i="12" s="1"/>
  <c r="O53" i="12" s="1"/>
  <c r="N91" i="4"/>
  <c r="N94" i="12" s="1"/>
  <c r="N53" i="12" s="1"/>
  <c r="M91" i="4"/>
  <c r="M94" i="12" s="1"/>
  <c r="M53" i="12" s="1"/>
  <c r="L91" i="4"/>
  <c r="L94" i="12" s="1"/>
  <c r="L53" i="12" s="1"/>
  <c r="K91" i="4"/>
  <c r="K94" i="12" s="1"/>
  <c r="K53" i="12" s="1"/>
  <c r="J91" i="4"/>
  <c r="J94" i="12" s="1"/>
  <c r="J53" i="12" s="1"/>
  <c r="H91" i="4"/>
  <c r="H94" i="12" s="1"/>
  <c r="H53" i="12" s="1"/>
  <c r="G91" i="4"/>
  <c r="G94" i="12" s="1"/>
  <c r="G53" i="12" s="1"/>
  <c r="F91" i="4"/>
  <c r="F94" i="12" s="1"/>
  <c r="F53" i="12" s="1"/>
  <c r="E91" i="4"/>
  <c r="E94" i="12" s="1"/>
  <c r="E53" i="12" s="1"/>
  <c r="D91" i="4"/>
  <c r="D94" i="12" s="1"/>
  <c r="D53" i="12" s="1"/>
  <c r="C91" i="4"/>
  <c r="C94" i="12" s="1"/>
  <c r="C53" i="12" s="1"/>
  <c r="P90" i="4"/>
  <c r="P93" i="12" s="1"/>
  <c r="O90" i="4"/>
  <c r="O93" i="12" s="1"/>
  <c r="O52" i="12" s="1"/>
  <c r="N90" i="4"/>
  <c r="N93" i="12" s="1"/>
  <c r="N52" i="12" s="1"/>
  <c r="M90" i="4"/>
  <c r="M93" i="12" s="1"/>
  <c r="M52" i="12" s="1"/>
  <c r="L90" i="4"/>
  <c r="L93" i="12" s="1"/>
  <c r="L52" i="12" s="1"/>
  <c r="K90" i="4"/>
  <c r="K93" i="12" s="1"/>
  <c r="K52" i="12" s="1"/>
  <c r="J90" i="4"/>
  <c r="J93" i="12" s="1"/>
  <c r="J52" i="12" s="1"/>
  <c r="H90" i="4"/>
  <c r="H93" i="12" s="1"/>
  <c r="H52" i="12" s="1"/>
  <c r="G90" i="4"/>
  <c r="G93" i="12" s="1"/>
  <c r="G52" i="12" s="1"/>
  <c r="F90" i="4"/>
  <c r="F93" i="12" s="1"/>
  <c r="F52" i="12" s="1"/>
  <c r="E90" i="4"/>
  <c r="E93" i="12" s="1"/>
  <c r="E52" i="12" s="1"/>
  <c r="D90" i="4"/>
  <c r="D93" i="12" s="1"/>
  <c r="D52" i="12" s="1"/>
  <c r="C90" i="4"/>
  <c r="C93" i="12" s="1"/>
  <c r="C52" i="12" s="1"/>
  <c r="P89" i="4"/>
  <c r="P92" i="12" s="1"/>
  <c r="O89" i="4"/>
  <c r="O92" i="12" s="1"/>
  <c r="O51" i="12" s="1"/>
  <c r="N89" i="4"/>
  <c r="N92" i="12" s="1"/>
  <c r="N51" i="12" s="1"/>
  <c r="M89" i="4"/>
  <c r="M92" i="12" s="1"/>
  <c r="M51" i="12" s="1"/>
  <c r="L89" i="4"/>
  <c r="L92" i="12" s="1"/>
  <c r="L51" i="12" s="1"/>
  <c r="K89" i="4"/>
  <c r="K92" i="12" s="1"/>
  <c r="K51" i="12" s="1"/>
  <c r="J89" i="4"/>
  <c r="J92" i="12" s="1"/>
  <c r="J51" i="12" s="1"/>
  <c r="H89" i="4"/>
  <c r="H92" i="12" s="1"/>
  <c r="H51" i="12" s="1"/>
  <c r="G89" i="4"/>
  <c r="G92" i="12" s="1"/>
  <c r="G51" i="12" s="1"/>
  <c r="F89" i="4"/>
  <c r="F92" i="12" s="1"/>
  <c r="F51" i="12" s="1"/>
  <c r="E89" i="4"/>
  <c r="E92" i="12" s="1"/>
  <c r="E51" i="12" s="1"/>
  <c r="D89" i="4"/>
  <c r="D92" i="12" s="1"/>
  <c r="D51" i="12" s="1"/>
  <c r="C89" i="4"/>
  <c r="C92" i="12" s="1"/>
  <c r="C51" i="12" s="1"/>
  <c r="P88" i="4"/>
  <c r="P91" i="12" s="1"/>
  <c r="O88" i="4"/>
  <c r="O91" i="12" s="1"/>
  <c r="O50" i="12" s="1"/>
  <c r="N88" i="4"/>
  <c r="N91" i="12" s="1"/>
  <c r="N50" i="12" s="1"/>
  <c r="M88" i="4"/>
  <c r="M91" i="12" s="1"/>
  <c r="M50" i="12" s="1"/>
  <c r="L88" i="4"/>
  <c r="L91" i="12" s="1"/>
  <c r="L50" i="12" s="1"/>
  <c r="K88" i="4"/>
  <c r="K91" i="12" s="1"/>
  <c r="K50" i="12" s="1"/>
  <c r="J88" i="4"/>
  <c r="J91" i="12" s="1"/>
  <c r="J50" i="12" s="1"/>
  <c r="H88" i="4"/>
  <c r="H91" i="12" s="1"/>
  <c r="H50" i="12" s="1"/>
  <c r="G88" i="4"/>
  <c r="G91" i="12" s="1"/>
  <c r="G50" i="12" s="1"/>
  <c r="F88" i="4"/>
  <c r="F91" i="12" s="1"/>
  <c r="F50" i="12" s="1"/>
  <c r="E88" i="4"/>
  <c r="E91" i="12" s="1"/>
  <c r="E50" i="12" s="1"/>
  <c r="D88" i="4"/>
  <c r="D91" i="12" s="1"/>
  <c r="D50" i="12" s="1"/>
  <c r="C88" i="4"/>
  <c r="C91" i="12" s="1"/>
  <c r="C50" i="12" s="1"/>
  <c r="P87" i="4"/>
  <c r="P90" i="12" s="1"/>
  <c r="O87" i="4"/>
  <c r="O90" i="12" s="1"/>
  <c r="N87" i="4"/>
  <c r="N90" i="12" s="1"/>
  <c r="M87" i="4"/>
  <c r="M90" i="12" s="1"/>
  <c r="L87" i="4"/>
  <c r="L90" i="12" s="1"/>
  <c r="K87" i="4"/>
  <c r="K90" i="12" s="1"/>
  <c r="J87" i="4"/>
  <c r="J90" i="12" s="1"/>
  <c r="E91" i="5"/>
  <c r="H87" i="4"/>
  <c r="H90" i="12" s="1"/>
  <c r="G87" i="4"/>
  <c r="G90" i="12" s="1"/>
  <c r="F87" i="4"/>
  <c r="F90" i="12" s="1"/>
  <c r="E87" i="4"/>
  <c r="E90" i="12" s="1"/>
  <c r="D87" i="4"/>
  <c r="D90" i="12" s="1"/>
  <c r="C87" i="4"/>
  <c r="C90" i="12" s="1"/>
  <c r="P76" i="4"/>
  <c r="P79" i="12" s="1"/>
  <c r="O76" i="4"/>
  <c r="O79" i="12" s="1"/>
  <c r="O38" i="12" s="1"/>
  <c r="N76" i="4"/>
  <c r="N79" i="12" s="1"/>
  <c r="N38" i="12" s="1"/>
  <c r="M76" i="4"/>
  <c r="M79" i="12" s="1"/>
  <c r="M38" i="12" s="1"/>
  <c r="L76" i="4"/>
  <c r="L79" i="12" s="1"/>
  <c r="L38" i="12" s="1"/>
  <c r="K76" i="4"/>
  <c r="K79" i="12" s="1"/>
  <c r="K38" i="12" s="1"/>
  <c r="J76" i="4"/>
  <c r="J79" i="12" s="1"/>
  <c r="J38" i="12" s="1"/>
  <c r="H76" i="4"/>
  <c r="H79" i="12" s="1"/>
  <c r="H38" i="12" s="1"/>
  <c r="G76" i="4"/>
  <c r="G79" i="12" s="1"/>
  <c r="G38" i="12" s="1"/>
  <c r="F76" i="4"/>
  <c r="F79" i="12" s="1"/>
  <c r="F38" i="12" s="1"/>
  <c r="D76" i="4"/>
  <c r="D79" i="12" s="1"/>
  <c r="D38" i="12" s="1"/>
  <c r="C76" i="4"/>
  <c r="C79" i="12" s="1"/>
  <c r="C38" i="12" s="1"/>
  <c r="P75" i="4"/>
  <c r="P78" i="12" s="1"/>
  <c r="O75" i="4"/>
  <c r="O78" i="12" s="1"/>
  <c r="O37" i="12" s="1"/>
  <c r="N75" i="4"/>
  <c r="N78" i="12" s="1"/>
  <c r="N37" i="12" s="1"/>
  <c r="M75" i="4"/>
  <c r="M78" i="12" s="1"/>
  <c r="M37" i="12" s="1"/>
  <c r="L75" i="4"/>
  <c r="L78" i="12" s="1"/>
  <c r="L37" i="12" s="1"/>
  <c r="K75" i="4"/>
  <c r="K78" i="12" s="1"/>
  <c r="K37" i="12" s="1"/>
  <c r="J75" i="4"/>
  <c r="J78" i="12" s="1"/>
  <c r="J37" i="12" s="1"/>
  <c r="H75" i="4"/>
  <c r="H78" i="12" s="1"/>
  <c r="H37" i="12" s="1"/>
  <c r="G75" i="4"/>
  <c r="G78" i="12" s="1"/>
  <c r="G37" i="12" s="1"/>
  <c r="F75" i="4"/>
  <c r="F78" i="12" s="1"/>
  <c r="F37" i="12" s="1"/>
  <c r="E75" i="4"/>
  <c r="E78" i="12" s="1"/>
  <c r="E37" i="12" s="1"/>
  <c r="D75" i="4"/>
  <c r="D78" i="12" s="1"/>
  <c r="D37" i="12" s="1"/>
  <c r="C75" i="4"/>
  <c r="C78" i="12" s="1"/>
  <c r="C37" i="12" s="1"/>
  <c r="P74" i="4"/>
  <c r="P77" i="12" s="1"/>
  <c r="O74" i="4"/>
  <c r="O77" i="12" s="1"/>
  <c r="O36" i="12" s="1"/>
  <c r="N74" i="4"/>
  <c r="N77" i="12" s="1"/>
  <c r="N36" i="12" s="1"/>
  <c r="M74" i="4"/>
  <c r="M77" i="12" s="1"/>
  <c r="M36" i="12" s="1"/>
  <c r="L74" i="4"/>
  <c r="L77" i="12" s="1"/>
  <c r="L36" i="12" s="1"/>
  <c r="K74" i="4"/>
  <c r="K77" i="12" s="1"/>
  <c r="K36" i="12" s="1"/>
  <c r="J74" i="4"/>
  <c r="J77" i="12" s="1"/>
  <c r="J36" i="12" s="1"/>
  <c r="H74" i="4"/>
  <c r="H77" i="12" s="1"/>
  <c r="H36" i="12" s="1"/>
  <c r="G74" i="4"/>
  <c r="G77" i="12" s="1"/>
  <c r="G36" i="12" s="1"/>
  <c r="F74" i="4"/>
  <c r="F77" i="12" s="1"/>
  <c r="F36" i="12" s="1"/>
  <c r="E74" i="4"/>
  <c r="E77" i="12" s="1"/>
  <c r="E36" i="12" s="1"/>
  <c r="D74" i="4"/>
  <c r="D77" i="12" s="1"/>
  <c r="D36" i="12" s="1"/>
  <c r="C74" i="4"/>
  <c r="C77" i="12" s="1"/>
  <c r="C36" i="12" s="1"/>
  <c r="P73" i="4"/>
  <c r="P76" i="12" s="1"/>
  <c r="O73" i="4"/>
  <c r="O76" i="12" s="1"/>
  <c r="O35" i="12" s="1"/>
  <c r="N73" i="4"/>
  <c r="N76" i="12" s="1"/>
  <c r="N35" i="12" s="1"/>
  <c r="M73" i="4"/>
  <c r="M76" i="12" s="1"/>
  <c r="M35" i="12" s="1"/>
  <c r="L73" i="4"/>
  <c r="L76" i="12" s="1"/>
  <c r="L35" i="12" s="1"/>
  <c r="K73" i="4"/>
  <c r="K76" i="12" s="1"/>
  <c r="K35" i="12" s="1"/>
  <c r="J73" i="4"/>
  <c r="J76" i="12" s="1"/>
  <c r="J35" i="12" s="1"/>
  <c r="H73" i="4"/>
  <c r="H76" i="12" s="1"/>
  <c r="H35" i="12" s="1"/>
  <c r="G73" i="4"/>
  <c r="G76" i="12" s="1"/>
  <c r="G35" i="12" s="1"/>
  <c r="F73" i="4"/>
  <c r="F76" i="12" s="1"/>
  <c r="F35" i="12" s="1"/>
  <c r="E73" i="4"/>
  <c r="E76" i="12" s="1"/>
  <c r="E35" i="12" s="1"/>
  <c r="D73" i="4"/>
  <c r="D76" i="12" s="1"/>
  <c r="D35" i="12" s="1"/>
  <c r="C73" i="4"/>
  <c r="C76" i="12" s="1"/>
  <c r="C35" i="12" s="1"/>
  <c r="P72" i="4"/>
  <c r="P75" i="12" s="1"/>
  <c r="O72" i="4"/>
  <c r="O75" i="12" s="1"/>
  <c r="O34" i="12" s="1"/>
  <c r="N72" i="4"/>
  <c r="N75" i="12" s="1"/>
  <c r="N34" i="12" s="1"/>
  <c r="M72" i="4"/>
  <c r="M75" i="12" s="1"/>
  <c r="M34" i="12" s="1"/>
  <c r="L72" i="4"/>
  <c r="L75" i="12" s="1"/>
  <c r="L34" i="12" s="1"/>
  <c r="K72" i="4"/>
  <c r="K75" i="12" s="1"/>
  <c r="K34" i="12" s="1"/>
  <c r="J72" i="4"/>
  <c r="J75" i="12" s="1"/>
  <c r="J34" i="12" s="1"/>
  <c r="H72" i="4"/>
  <c r="H75" i="12" s="1"/>
  <c r="H34" i="12" s="1"/>
  <c r="G72" i="4"/>
  <c r="G75" i="12" s="1"/>
  <c r="G34" i="12" s="1"/>
  <c r="F72" i="4"/>
  <c r="F75" i="12" s="1"/>
  <c r="F34" i="12" s="1"/>
  <c r="E72" i="4"/>
  <c r="E75" i="12" s="1"/>
  <c r="E34" i="12" s="1"/>
  <c r="D72" i="4"/>
  <c r="D75" i="12" s="1"/>
  <c r="D34" i="12" s="1"/>
  <c r="C72" i="4"/>
  <c r="C75" i="12" s="1"/>
  <c r="C34" i="12" s="1"/>
  <c r="P71" i="4"/>
  <c r="P74" i="12" s="1"/>
  <c r="O71" i="4"/>
  <c r="O74" i="12" s="1"/>
  <c r="O33" i="12" s="1"/>
  <c r="N71" i="4"/>
  <c r="N74" i="12" s="1"/>
  <c r="N33" i="12" s="1"/>
  <c r="M71" i="4"/>
  <c r="M74" i="12" s="1"/>
  <c r="M33" i="12" s="1"/>
  <c r="L71" i="4"/>
  <c r="L74" i="12" s="1"/>
  <c r="L33" i="12" s="1"/>
  <c r="K71" i="4"/>
  <c r="K74" i="12" s="1"/>
  <c r="K33" i="12" s="1"/>
  <c r="J71" i="4"/>
  <c r="J74" i="12" s="1"/>
  <c r="J33" i="12" s="1"/>
  <c r="H71" i="4"/>
  <c r="H74" i="12" s="1"/>
  <c r="H33" i="12" s="1"/>
  <c r="G71" i="4"/>
  <c r="G74" i="12" s="1"/>
  <c r="G33" i="12" s="1"/>
  <c r="F71" i="4"/>
  <c r="F74" i="12" s="1"/>
  <c r="F33" i="12" s="1"/>
  <c r="E71" i="4"/>
  <c r="E74" i="12" s="1"/>
  <c r="E33" i="12" s="1"/>
  <c r="D71" i="4"/>
  <c r="D74" i="12" s="1"/>
  <c r="D33" i="12" s="1"/>
  <c r="C71" i="4"/>
  <c r="C74" i="12" s="1"/>
  <c r="C33" i="12" s="1"/>
  <c r="P70" i="4"/>
  <c r="P73" i="12" s="1"/>
  <c r="O70" i="4"/>
  <c r="O73" i="12" s="1"/>
  <c r="O32" i="12" s="1"/>
  <c r="N70" i="4"/>
  <c r="N73" i="12" s="1"/>
  <c r="N32" i="12" s="1"/>
  <c r="M70" i="4"/>
  <c r="M73" i="12" s="1"/>
  <c r="M32" i="12" s="1"/>
  <c r="L70" i="4"/>
  <c r="L73" i="12" s="1"/>
  <c r="L32" i="12" s="1"/>
  <c r="K70" i="4"/>
  <c r="K73" i="12" s="1"/>
  <c r="K32" i="12" s="1"/>
  <c r="J70" i="4"/>
  <c r="J73" i="12" s="1"/>
  <c r="J32" i="12" s="1"/>
  <c r="H70" i="4"/>
  <c r="H73" i="12" s="1"/>
  <c r="H32" i="12" s="1"/>
  <c r="G70" i="4"/>
  <c r="G73" i="12" s="1"/>
  <c r="G32" i="12" s="1"/>
  <c r="F70" i="4"/>
  <c r="F73" i="12" s="1"/>
  <c r="F32" i="12" s="1"/>
  <c r="E70" i="4"/>
  <c r="E73" i="12" s="1"/>
  <c r="E32" i="12" s="1"/>
  <c r="D70" i="4"/>
  <c r="D73" i="12" s="1"/>
  <c r="D32" i="12" s="1"/>
  <c r="C70" i="4"/>
  <c r="C73" i="12" s="1"/>
  <c r="C32" i="12" s="1"/>
  <c r="P69" i="4"/>
  <c r="P72" i="12" s="1"/>
  <c r="O69" i="4"/>
  <c r="O72" i="12" s="1"/>
  <c r="O31" i="12" s="1"/>
  <c r="N69" i="4"/>
  <c r="N72" i="12" s="1"/>
  <c r="N31" i="12" s="1"/>
  <c r="M69" i="4"/>
  <c r="M72" i="12" s="1"/>
  <c r="M31" i="12" s="1"/>
  <c r="L69" i="4"/>
  <c r="L72" i="12" s="1"/>
  <c r="L31" i="12" s="1"/>
  <c r="K69" i="4"/>
  <c r="K72" i="12" s="1"/>
  <c r="K31" i="12" s="1"/>
  <c r="J69" i="4"/>
  <c r="J72" i="12" s="1"/>
  <c r="J31" i="12" s="1"/>
  <c r="H69" i="4"/>
  <c r="H72" i="12" s="1"/>
  <c r="H31" i="12" s="1"/>
  <c r="G69" i="4"/>
  <c r="G72" i="12" s="1"/>
  <c r="G31" i="12" s="1"/>
  <c r="F69" i="4"/>
  <c r="F72" i="12" s="1"/>
  <c r="F31" i="12" s="1"/>
  <c r="E69" i="4"/>
  <c r="E72" i="12" s="1"/>
  <c r="E31" i="12" s="1"/>
  <c r="D69" i="4"/>
  <c r="D72" i="12" s="1"/>
  <c r="D31" i="12" s="1"/>
  <c r="C69" i="4"/>
  <c r="C72" i="12" s="1"/>
  <c r="C31" i="12" s="1"/>
  <c r="P68" i="4"/>
  <c r="P71" i="12" s="1"/>
  <c r="O68" i="4"/>
  <c r="O71" i="12" s="1"/>
  <c r="O30" i="12" s="1"/>
  <c r="N68" i="4"/>
  <c r="N71" i="12" s="1"/>
  <c r="N30" i="12" s="1"/>
  <c r="M68" i="4"/>
  <c r="M71" i="12" s="1"/>
  <c r="M30" i="12" s="1"/>
  <c r="L68" i="4"/>
  <c r="L71" i="12" s="1"/>
  <c r="L30" i="12" s="1"/>
  <c r="K68" i="4"/>
  <c r="K71" i="12" s="1"/>
  <c r="K30" i="12" s="1"/>
  <c r="J68" i="4"/>
  <c r="J71" i="12" s="1"/>
  <c r="J30" i="12" s="1"/>
  <c r="H68" i="4"/>
  <c r="H71" i="12" s="1"/>
  <c r="H30" i="12" s="1"/>
  <c r="G68" i="4"/>
  <c r="G71" i="12" s="1"/>
  <c r="G30" i="12" s="1"/>
  <c r="F68" i="4"/>
  <c r="F71" i="12" s="1"/>
  <c r="F30" i="12" s="1"/>
  <c r="E68" i="4"/>
  <c r="E71" i="12" s="1"/>
  <c r="E30" i="12" s="1"/>
  <c r="D68" i="4"/>
  <c r="D71" i="12" s="1"/>
  <c r="D30" i="12" s="1"/>
  <c r="C68" i="4"/>
  <c r="C71" i="12" s="1"/>
  <c r="C30" i="12" s="1"/>
  <c r="P67" i="4"/>
  <c r="P70" i="12" s="1"/>
  <c r="O67" i="4"/>
  <c r="O70" i="12" s="1"/>
  <c r="N67" i="4"/>
  <c r="N70" i="12" s="1"/>
  <c r="M67" i="4"/>
  <c r="M70" i="12" s="1"/>
  <c r="L67" i="4"/>
  <c r="L70" i="12" s="1"/>
  <c r="K67" i="4"/>
  <c r="K70" i="12" s="1"/>
  <c r="J67" i="4"/>
  <c r="J70" i="12" s="1"/>
  <c r="H67" i="4"/>
  <c r="H70" i="12" s="1"/>
  <c r="G67" i="4"/>
  <c r="G70" i="12" s="1"/>
  <c r="F67" i="4"/>
  <c r="F70" i="12" s="1"/>
  <c r="E67" i="4"/>
  <c r="E70" i="12" s="1"/>
  <c r="D67" i="4"/>
  <c r="D70" i="12" s="1"/>
  <c r="D47" i="4"/>
  <c r="E47" i="4"/>
  <c r="F47" i="4"/>
  <c r="G47" i="4"/>
  <c r="H47" i="4"/>
  <c r="J47" i="4"/>
  <c r="K47" i="4"/>
  <c r="L47" i="4"/>
  <c r="M47" i="4"/>
  <c r="N47" i="4"/>
  <c r="O47" i="4"/>
  <c r="P47" i="4"/>
  <c r="D48" i="4"/>
  <c r="E48" i="4"/>
  <c r="F48" i="4"/>
  <c r="G48" i="4"/>
  <c r="H48" i="4"/>
  <c r="J48" i="4"/>
  <c r="K48" i="4"/>
  <c r="L48" i="4"/>
  <c r="M48" i="4"/>
  <c r="N48" i="4"/>
  <c r="O48" i="4"/>
  <c r="P48" i="4"/>
  <c r="D49" i="4"/>
  <c r="E49" i="4"/>
  <c r="F49" i="4"/>
  <c r="G49" i="4"/>
  <c r="H49" i="4"/>
  <c r="J49" i="4"/>
  <c r="K49" i="4"/>
  <c r="L49" i="4"/>
  <c r="M49" i="4"/>
  <c r="N49" i="4"/>
  <c r="O49" i="4"/>
  <c r="P49" i="4"/>
  <c r="D50" i="4"/>
  <c r="E50" i="4"/>
  <c r="F50" i="4"/>
  <c r="G50" i="4"/>
  <c r="H50" i="4"/>
  <c r="J50" i="4"/>
  <c r="K50" i="4"/>
  <c r="L50" i="4"/>
  <c r="M50" i="4"/>
  <c r="N50" i="4"/>
  <c r="O50" i="4"/>
  <c r="P50" i="4"/>
  <c r="D51" i="4"/>
  <c r="E51" i="4"/>
  <c r="F51" i="4"/>
  <c r="G51" i="4"/>
  <c r="H51" i="4"/>
  <c r="J51" i="4"/>
  <c r="K51" i="4"/>
  <c r="L51" i="4"/>
  <c r="M51" i="4"/>
  <c r="N51" i="4"/>
  <c r="O51" i="4"/>
  <c r="P51" i="4"/>
  <c r="D52" i="4"/>
  <c r="E52" i="4"/>
  <c r="F52" i="4"/>
  <c r="G52" i="4"/>
  <c r="H52" i="4"/>
  <c r="J52" i="4"/>
  <c r="K52" i="4"/>
  <c r="L52" i="4"/>
  <c r="M52" i="4"/>
  <c r="N52" i="4"/>
  <c r="O52" i="4"/>
  <c r="P52" i="4"/>
  <c r="D53" i="4"/>
  <c r="E53" i="4"/>
  <c r="F53" i="4"/>
  <c r="G53" i="4"/>
  <c r="H53" i="4"/>
  <c r="J53" i="4"/>
  <c r="K53" i="4"/>
  <c r="L53" i="4"/>
  <c r="M53" i="4"/>
  <c r="N53" i="4"/>
  <c r="O53" i="4"/>
  <c r="P53" i="4"/>
  <c r="D54" i="4"/>
  <c r="E54" i="4"/>
  <c r="F54" i="4"/>
  <c r="G54" i="4"/>
  <c r="H54" i="4"/>
  <c r="J54" i="4"/>
  <c r="K54" i="4"/>
  <c r="L54" i="4"/>
  <c r="M54" i="4"/>
  <c r="N54" i="4"/>
  <c r="O54" i="4"/>
  <c r="P54" i="4"/>
  <c r="D55" i="4"/>
  <c r="E55" i="4"/>
  <c r="F55" i="4"/>
  <c r="G55" i="4"/>
  <c r="H55" i="4"/>
  <c r="J55" i="4"/>
  <c r="K55" i="4"/>
  <c r="L55" i="4"/>
  <c r="M55" i="4"/>
  <c r="N55" i="4"/>
  <c r="O55" i="4"/>
  <c r="P55" i="4"/>
  <c r="D56" i="4"/>
  <c r="E56" i="4"/>
  <c r="F56" i="4"/>
  <c r="G56" i="4"/>
  <c r="H56" i="4"/>
  <c r="J56" i="4"/>
  <c r="K56" i="4"/>
  <c r="L56" i="4"/>
  <c r="M56" i="4"/>
  <c r="N56" i="4"/>
  <c r="O56" i="4"/>
  <c r="P56" i="4"/>
  <c r="E57" i="4"/>
  <c r="F57" i="4"/>
  <c r="G57" i="4"/>
  <c r="H57" i="4"/>
  <c r="J57" i="4"/>
  <c r="K57" i="4"/>
  <c r="L57" i="4"/>
  <c r="M57" i="4"/>
  <c r="N57" i="4"/>
  <c r="O57" i="4"/>
  <c r="P57" i="4"/>
  <c r="C48" i="4"/>
  <c r="C49" i="4"/>
  <c r="C50" i="4"/>
  <c r="C51" i="4"/>
  <c r="C52" i="4"/>
  <c r="C53" i="4"/>
  <c r="C54" i="4"/>
  <c r="C55" i="4"/>
  <c r="C56" i="4"/>
  <c r="C47" i="4"/>
  <c r="F28" i="4"/>
  <c r="G28" i="4"/>
  <c r="H28" i="4"/>
  <c r="J28" i="4"/>
  <c r="K28" i="4"/>
  <c r="L28" i="4"/>
  <c r="M28" i="4"/>
  <c r="N28" i="4"/>
  <c r="O28" i="4"/>
  <c r="P28" i="4"/>
  <c r="F29" i="4"/>
  <c r="G29" i="4"/>
  <c r="H29" i="4"/>
  <c r="J29" i="4"/>
  <c r="K29" i="4"/>
  <c r="L29" i="4"/>
  <c r="M29" i="4"/>
  <c r="N29" i="4"/>
  <c r="O29" i="4"/>
  <c r="P29" i="4"/>
  <c r="F30" i="4"/>
  <c r="G30" i="4"/>
  <c r="H30" i="4"/>
  <c r="J30" i="4"/>
  <c r="K30" i="4"/>
  <c r="L30" i="4"/>
  <c r="M30" i="4"/>
  <c r="N30" i="4"/>
  <c r="O30" i="4"/>
  <c r="P30" i="4"/>
  <c r="F31" i="4"/>
  <c r="G31" i="4"/>
  <c r="H31" i="4"/>
  <c r="J31" i="4"/>
  <c r="K31" i="4"/>
  <c r="L31" i="4"/>
  <c r="M31" i="4"/>
  <c r="N31" i="4"/>
  <c r="O31" i="4"/>
  <c r="P31" i="4"/>
  <c r="F32" i="4"/>
  <c r="G32" i="4"/>
  <c r="H32" i="4"/>
  <c r="J32" i="4"/>
  <c r="K32" i="4"/>
  <c r="L32" i="4"/>
  <c r="M32" i="4"/>
  <c r="N32" i="4"/>
  <c r="O32" i="4"/>
  <c r="P32" i="4"/>
  <c r="F33" i="4"/>
  <c r="G33" i="4"/>
  <c r="H33" i="4"/>
  <c r="J33" i="4"/>
  <c r="K33" i="4"/>
  <c r="L33" i="4"/>
  <c r="M33" i="4"/>
  <c r="N33" i="4"/>
  <c r="O33" i="4"/>
  <c r="P33" i="4"/>
  <c r="F34" i="4"/>
  <c r="G34" i="4"/>
  <c r="H34" i="4"/>
  <c r="J34" i="4"/>
  <c r="K34" i="4"/>
  <c r="L34" i="4"/>
  <c r="M34" i="4"/>
  <c r="N34" i="4"/>
  <c r="O34" i="4"/>
  <c r="P34" i="4"/>
  <c r="F35" i="4"/>
  <c r="G35" i="4"/>
  <c r="H35" i="4"/>
  <c r="J35" i="4"/>
  <c r="K35" i="4"/>
  <c r="L35" i="4"/>
  <c r="M35" i="4"/>
  <c r="N35" i="4"/>
  <c r="O35" i="4"/>
  <c r="P35" i="4"/>
  <c r="F36" i="4"/>
  <c r="G36" i="4"/>
  <c r="H36" i="4"/>
  <c r="J36" i="4"/>
  <c r="K36" i="4"/>
  <c r="L36" i="4"/>
  <c r="M36" i="4"/>
  <c r="N36" i="4"/>
  <c r="O36" i="4"/>
  <c r="P36" i="4"/>
  <c r="F37" i="4"/>
  <c r="G37" i="4"/>
  <c r="H37" i="4"/>
  <c r="J37" i="4"/>
  <c r="K37" i="4"/>
  <c r="L37" i="4"/>
  <c r="M37" i="4"/>
  <c r="N37" i="4"/>
  <c r="O37" i="4"/>
  <c r="P37" i="4"/>
  <c r="F38" i="4"/>
  <c r="G38" i="4"/>
  <c r="H38" i="4"/>
  <c r="J38" i="4"/>
  <c r="K38" i="4"/>
  <c r="L38" i="4"/>
  <c r="M38" i="4"/>
  <c r="N38" i="4"/>
  <c r="O38" i="4"/>
  <c r="P38" i="4"/>
  <c r="D29" i="4"/>
  <c r="D28" i="4"/>
  <c r="E28" i="4"/>
  <c r="E29" i="4"/>
  <c r="D30" i="4"/>
  <c r="E30" i="4"/>
  <c r="D31" i="4"/>
  <c r="E31" i="4"/>
  <c r="D32" i="4"/>
  <c r="E32" i="4"/>
  <c r="D33" i="4"/>
  <c r="E33" i="4"/>
  <c r="D34" i="4"/>
  <c r="E34" i="4"/>
  <c r="D35" i="4"/>
  <c r="E35" i="4"/>
  <c r="D36" i="4"/>
  <c r="E36" i="4"/>
  <c r="D37" i="4"/>
  <c r="E37" i="4"/>
  <c r="D38" i="4"/>
  <c r="E20" i="5"/>
  <c r="E21" i="5"/>
  <c r="E22" i="5"/>
  <c r="E23" i="5"/>
  <c r="E19" i="5"/>
  <c r="E13" i="5"/>
  <c r="E14" i="5"/>
  <c r="E15" i="5"/>
  <c r="E16" i="5"/>
  <c r="E6" i="5"/>
  <c r="E7" i="5"/>
  <c r="E8" i="5"/>
  <c r="E9" i="5"/>
  <c r="E5" i="5"/>
  <c r="G273" i="5"/>
  <c r="G272" i="5"/>
  <c r="G271" i="5"/>
  <c r="G270" i="5"/>
  <c r="G269" i="5"/>
  <c r="G268" i="5"/>
  <c r="G267" i="5"/>
  <c r="G266" i="5"/>
  <c r="G265" i="5"/>
  <c r="G264" i="5"/>
  <c r="G263" i="5"/>
  <c r="G252" i="5"/>
  <c r="G251" i="5"/>
  <c r="G250" i="5"/>
  <c r="G249" i="5"/>
  <c r="G248" i="5"/>
  <c r="G247" i="5"/>
  <c r="G246" i="5"/>
  <c r="G245" i="5"/>
  <c r="G244" i="5"/>
  <c r="G243" i="5"/>
  <c r="G242" i="5"/>
  <c r="G230" i="5"/>
  <c r="G229" i="5"/>
  <c r="G228" i="5"/>
  <c r="G227" i="5"/>
  <c r="G226" i="5"/>
  <c r="G225" i="5"/>
  <c r="G224" i="5"/>
  <c r="G223" i="5"/>
  <c r="G222" i="5"/>
  <c r="G221" i="5"/>
  <c r="G220" i="5"/>
  <c r="G209" i="5"/>
  <c r="G208" i="5"/>
  <c r="G207" i="5"/>
  <c r="G206" i="5"/>
  <c r="G205" i="5"/>
  <c r="G204" i="5"/>
  <c r="G203" i="5"/>
  <c r="G202" i="5"/>
  <c r="G201" i="5"/>
  <c r="G200" i="5"/>
  <c r="G199" i="5"/>
  <c r="G187" i="5"/>
  <c r="G186" i="5"/>
  <c r="G185" i="5"/>
  <c r="G184" i="5"/>
  <c r="G183" i="5"/>
  <c r="G182" i="5"/>
  <c r="G181" i="5"/>
  <c r="G180" i="5"/>
  <c r="G179" i="5"/>
  <c r="G178" i="5"/>
  <c r="G177" i="5"/>
  <c r="G166" i="5"/>
  <c r="G165" i="5"/>
  <c r="G164" i="5"/>
  <c r="G163" i="5"/>
  <c r="G162" i="5"/>
  <c r="G161" i="5"/>
  <c r="G160" i="5"/>
  <c r="G159" i="5"/>
  <c r="G158" i="5"/>
  <c r="G157" i="5"/>
  <c r="G156" i="5"/>
  <c r="G144" i="5"/>
  <c r="G143" i="5"/>
  <c r="G142" i="5"/>
  <c r="G141" i="5"/>
  <c r="G140" i="5"/>
  <c r="G139" i="5"/>
  <c r="G138" i="5"/>
  <c r="G137" i="5"/>
  <c r="G136" i="5"/>
  <c r="G135" i="5"/>
  <c r="G134" i="5"/>
  <c r="G123" i="5"/>
  <c r="G39" i="5" s="1"/>
  <c r="G122" i="5"/>
  <c r="G38" i="5" s="1"/>
  <c r="G121" i="5"/>
  <c r="G37" i="5" s="1"/>
  <c r="G120" i="5"/>
  <c r="G119" i="5"/>
  <c r="G118" i="5"/>
  <c r="G34" i="5" s="1"/>
  <c r="G117" i="5"/>
  <c r="G33" i="5" s="1"/>
  <c r="G116" i="5"/>
  <c r="G32" i="5" s="1"/>
  <c r="G115" i="5"/>
  <c r="G31" i="5" s="1"/>
  <c r="G114" i="5"/>
  <c r="G101" i="5"/>
  <c r="G100" i="5"/>
  <c r="G99" i="5"/>
  <c r="G98" i="5"/>
  <c r="G97" i="5"/>
  <c r="G55" i="5" s="1"/>
  <c r="G96" i="5"/>
  <c r="G95" i="5"/>
  <c r="G53" i="5" s="1"/>
  <c r="G94" i="5"/>
  <c r="G93" i="5"/>
  <c r="G51" i="5" s="1"/>
  <c r="G92" i="5"/>
  <c r="G70" i="5"/>
  <c r="G86" i="5" s="1"/>
  <c r="G12" i="5" s="1"/>
  <c r="E277" i="5"/>
  <c r="E276" i="5"/>
  <c r="E275" i="5"/>
  <c r="E274" i="5"/>
  <c r="E273" i="5"/>
  <c r="E272" i="5"/>
  <c r="E271" i="5"/>
  <c r="E270" i="5"/>
  <c r="E269" i="5"/>
  <c r="E268" i="5"/>
  <c r="E267" i="5"/>
  <c r="E266" i="5"/>
  <c r="E265" i="5"/>
  <c r="E264" i="5"/>
  <c r="E263" i="5"/>
  <c r="E256" i="5"/>
  <c r="E255" i="5"/>
  <c r="E254" i="5"/>
  <c r="E253" i="5"/>
  <c r="E252" i="5"/>
  <c r="E251" i="5"/>
  <c r="E250" i="5"/>
  <c r="E249" i="5"/>
  <c r="E248" i="5"/>
  <c r="E247" i="5"/>
  <c r="E246" i="5"/>
  <c r="E245" i="5"/>
  <c r="E244" i="5"/>
  <c r="E243" i="5"/>
  <c r="E242" i="5"/>
  <c r="E234" i="5"/>
  <c r="E233" i="5"/>
  <c r="E232" i="5"/>
  <c r="E231" i="5"/>
  <c r="E230" i="5"/>
  <c r="E229" i="5"/>
  <c r="E228" i="5"/>
  <c r="E227" i="5"/>
  <c r="E226" i="5"/>
  <c r="E225" i="5"/>
  <c r="E224" i="5"/>
  <c r="E223" i="5"/>
  <c r="E222" i="5"/>
  <c r="E221" i="5"/>
  <c r="E220" i="5"/>
  <c r="E213" i="5"/>
  <c r="E212" i="5"/>
  <c r="E211" i="5"/>
  <c r="E210" i="5"/>
  <c r="E209" i="5"/>
  <c r="E208" i="5"/>
  <c r="E207" i="5"/>
  <c r="E206" i="5"/>
  <c r="E205" i="5"/>
  <c r="E204" i="5"/>
  <c r="E203" i="5"/>
  <c r="E202" i="5"/>
  <c r="E201" i="5"/>
  <c r="E200" i="5"/>
  <c r="E199" i="5"/>
  <c r="E191" i="5"/>
  <c r="E190" i="5"/>
  <c r="E189" i="5"/>
  <c r="E188" i="5"/>
  <c r="E187" i="5"/>
  <c r="E186" i="5"/>
  <c r="E185" i="5"/>
  <c r="E184" i="5"/>
  <c r="E183" i="5"/>
  <c r="E182" i="5"/>
  <c r="E181" i="5"/>
  <c r="E180" i="5"/>
  <c r="E179" i="5"/>
  <c r="E178" i="5"/>
  <c r="E177" i="5"/>
  <c r="E170" i="5"/>
  <c r="E169" i="5"/>
  <c r="E168" i="5"/>
  <c r="E167" i="5"/>
  <c r="E166" i="5"/>
  <c r="E165" i="5"/>
  <c r="E164" i="5"/>
  <c r="E163" i="5"/>
  <c r="E162" i="5"/>
  <c r="E161" i="5"/>
  <c r="E160" i="5"/>
  <c r="E159" i="5"/>
  <c r="E158" i="5"/>
  <c r="E157" i="5"/>
  <c r="E156" i="5"/>
  <c r="E127" i="5"/>
  <c r="E126" i="5"/>
  <c r="E125" i="5"/>
  <c r="E124" i="5"/>
  <c r="E123" i="5"/>
  <c r="E122" i="5"/>
  <c r="E121" i="5"/>
  <c r="E120" i="5"/>
  <c r="E119" i="5"/>
  <c r="E118" i="5"/>
  <c r="E117" i="5"/>
  <c r="E116" i="5"/>
  <c r="E115" i="5"/>
  <c r="E114" i="5"/>
  <c r="E113" i="5"/>
  <c r="E92" i="5"/>
  <c r="E93" i="5"/>
  <c r="E94" i="5"/>
  <c r="E95" i="5"/>
  <c r="E96" i="5"/>
  <c r="E97" i="5"/>
  <c r="E98" i="5"/>
  <c r="E99" i="5"/>
  <c r="E100" i="5"/>
  <c r="E101" i="5"/>
  <c r="E102" i="5"/>
  <c r="E103" i="5"/>
  <c r="E104" i="5"/>
  <c r="E105" i="5"/>
  <c r="G35" i="5"/>
  <c r="G36" i="5"/>
  <c r="G50" i="5"/>
  <c r="I70" i="5"/>
  <c r="I242" i="5"/>
  <c r="F26" i="5" l="1"/>
  <c r="F38" i="5"/>
  <c r="F30" i="5"/>
  <c r="F54" i="5"/>
  <c r="G57" i="5"/>
  <c r="G59" i="5"/>
  <c r="C61" i="12"/>
  <c r="D60" i="12"/>
  <c r="F62" i="12"/>
  <c r="H62" i="12"/>
  <c r="J62" i="12"/>
  <c r="L62" i="12"/>
  <c r="N62" i="12"/>
  <c r="S42" i="12"/>
  <c r="S40" i="12"/>
  <c r="W44" i="12"/>
  <c r="W40" i="12"/>
  <c r="AA44" i="12"/>
  <c r="AE44" i="12"/>
  <c r="AI44" i="12"/>
  <c r="AP43" i="12"/>
  <c r="AE62" i="12"/>
  <c r="AI64" i="12"/>
  <c r="D12" i="12"/>
  <c r="D29" i="12"/>
  <c r="H12" i="12"/>
  <c r="H29" i="12"/>
  <c r="E12" i="12"/>
  <c r="E29" i="12"/>
  <c r="G12" i="12"/>
  <c r="G29" i="12"/>
  <c r="J12" i="12"/>
  <c r="J29" i="12"/>
  <c r="L12" i="12"/>
  <c r="L29" i="12"/>
  <c r="P12" i="12"/>
  <c r="D19" i="12"/>
  <c r="D49" i="12"/>
  <c r="F49" i="12"/>
  <c r="F19" i="12"/>
  <c r="H19" i="12"/>
  <c r="H49" i="12"/>
  <c r="J49" i="12"/>
  <c r="J19" i="12"/>
  <c r="L19" i="12"/>
  <c r="L49" i="12"/>
  <c r="J57" i="12"/>
  <c r="L57" i="12"/>
  <c r="N57" i="12"/>
  <c r="D58" i="12"/>
  <c r="F58" i="12"/>
  <c r="H58" i="12"/>
  <c r="C13" i="12"/>
  <c r="C6" i="12" s="1"/>
  <c r="E13" i="12"/>
  <c r="G13" i="12"/>
  <c r="J13" i="12"/>
  <c r="J6" i="12" s="1"/>
  <c r="L13" i="12"/>
  <c r="L6" i="12" s="1"/>
  <c r="N13" i="12"/>
  <c r="N6" i="12" s="1"/>
  <c r="P13" i="12"/>
  <c r="E20" i="12"/>
  <c r="G20" i="12"/>
  <c r="K20" i="12"/>
  <c r="M20" i="12"/>
  <c r="O20" i="12"/>
  <c r="D14" i="12"/>
  <c r="F14" i="12"/>
  <c r="H14" i="12"/>
  <c r="K14" i="12"/>
  <c r="M14" i="12"/>
  <c r="O14" i="12"/>
  <c r="D21" i="12"/>
  <c r="F21" i="12"/>
  <c r="H21" i="12"/>
  <c r="K21" i="12"/>
  <c r="M21" i="12"/>
  <c r="O21" i="12"/>
  <c r="C15" i="12"/>
  <c r="E15" i="12"/>
  <c r="G15" i="12"/>
  <c r="F12" i="12"/>
  <c r="F5" i="12" s="1"/>
  <c r="F29" i="12"/>
  <c r="K12" i="12"/>
  <c r="K29" i="12"/>
  <c r="O12" i="12"/>
  <c r="O29" i="12"/>
  <c r="C19" i="12"/>
  <c r="C49" i="12"/>
  <c r="E19" i="12"/>
  <c r="E49" i="12"/>
  <c r="G19" i="12"/>
  <c r="G49" i="12"/>
  <c r="K19" i="12"/>
  <c r="K49" i="12"/>
  <c r="O19" i="12"/>
  <c r="O49" i="12"/>
  <c r="K6" i="12"/>
  <c r="M6" i="12"/>
  <c r="O6" i="12"/>
  <c r="P30" i="12"/>
  <c r="I32" i="12"/>
  <c r="I15" i="12"/>
  <c r="P33" i="12"/>
  <c r="P35" i="12"/>
  <c r="P37" i="12"/>
  <c r="P39" i="12"/>
  <c r="P50" i="12"/>
  <c r="P52" i="12"/>
  <c r="J15" i="12"/>
  <c r="L15" i="12"/>
  <c r="N15" i="12"/>
  <c r="P31" i="12"/>
  <c r="P32" i="12"/>
  <c r="P34" i="12"/>
  <c r="P36" i="12"/>
  <c r="P38" i="12"/>
  <c r="C22" i="12"/>
  <c r="E22" i="12"/>
  <c r="G22" i="12"/>
  <c r="J22" i="12"/>
  <c r="L22" i="12"/>
  <c r="N22" i="12"/>
  <c r="P51" i="12"/>
  <c r="P53" i="12"/>
  <c r="P55" i="12"/>
  <c r="P57" i="12"/>
  <c r="P59" i="12"/>
  <c r="D16" i="12"/>
  <c r="D9" i="12" s="1"/>
  <c r="F16" i="12"/>
  <c r="F9" i="12" s="1"/>
  <c r="H16" i="12"/>
  <c r="H9" i="12" s="1"/>
  <c r="K16" i="12"/>
  <c r="M16" i="12"/>
  <c r="O16" i="12"/>
  <c r="C23" i="12"/>
  <c r="E23" i="12"/>
  <c r="G23" i="12"/>
  <c r="K23" i="12"/>
  <c r="M23" i="12"/>
  <c r="O23" i="12"/>
  <c r="J23" i="12"/>
  <c r="AV29" i="12"/>
  <c r="AV12" i="12"/>
  <c r="AT12" i="12"/>
  <c r="AT29" i="12"/>
  <c r="AR29" i="12"/>
  <c r="AR12" i="12"/>
  <c r="AP12" i="12"/>
  <c r="AP29" i="12"/>
  <c r="AN29" i="12"/>
  <c r="AN12" i="12"/>
  <c r="AL12" i="12"/>
  <c r="AL29" i="12"/>
  <c r="AJ29" i="12"/>
  <c r="AJ12" i="12"/>
  <c r="AH12" i="12"/>
  <c r="AH29" i="12"/>
  <c r="AF29" i="12"/>
  <c r="AF12" i="12"/>
  <c r="AD12" i="12"/>
  <c r="AD29" i="12"/>
  <c r="AB29" i="12"/>
  <c r="AB12" i="12"/>
  <c r="Z12" i="12"/>
  <c r="Z29" i="12"/>
  <c r="X29" i="12"/>
  <c r="X12" i="12"/>
  <c r="V12" i="12"/>
  <c r="V29" i="12"/>
  <c r="T29" i="12"/>
  <c r="T12" i="12"/>
  <c r="R12" i="12"/>
  <c r="R29" i="12"/>
  <c r="AV49" i="12"/>
  <c r="AT49" i="12"/>
  <c r="AR49" i="12"/>
  <c r="AP49" i="12"/>
  <c r="AN49" i="12"/>
  <c r="AL49" i="12"/>
  <c r="AJ49" i="12"/>
  <c r="AH49" i="12"/>
  <c r="AF49" i="12"/>
  <c r="AD49" i="12"/>
  <c r="AB49" i="12"/>
  <c r="Z49" i="12"/>
  <c r="X49" i="12"/>
  <c r="V49" i="12"/>
  <c r="T49" i="12"/>
  <c r="R49" i="12"/>
  <c r="AV13" i="12"/>
  <c r="AT13" i="12"/>
  <c r="AR13" i="12"/>
  <c r="AP13" i="12"/>
  <c r="AN13" i="12"/>
  <c r="AL13" i="12"/>
  <c r="AJ13" i="12"/>
  <c r="AH13" i="12"/>
  <c r="AF13" i="12"/>
  <c r="AD13" i="12"/>
  <c r="AB13" i="12"/>
  <c r="Z13" i="12"/>
  <c r="X13" i="12"/>
  <c r="V13" i="12"/>
  <c r="T13" i="12"/>
  <c r="R13" i="12"/>
  <c r="AV14" i="12"/>
  <c r="AT14" i="12"/>
  <c r="AR14" i="12"/>
  <c r="AP14" i="12"/>
  <c r="AN14" i="12"/>
  <c r="AL14" i="12"/>
  <c r="AJ14" i="12"/>
  <c r="AH14" i="12"/>
  <c r="AF14" i="12"/>
  <c r="AD14" i="12"/>
  <c r="AB14" i="12"/>
  <c r="Z14" i="12"/>
  <c r="X14" i="12"/>
  <c r="V14" i="12"/>
  <c r="T14" i="12"/>
  <c r="R14" i="12"/>
  <c r="AV15" i="12"/>
  <c r="AT15" i="12"/>
  <c r="AR15" i="12"/>
  <c r="AP15" i="12"/>
  <c r="AN15" i="12"/>
  <c r="AL15" i="12"/>
  <c r="AJ15" i="12"/>
  <c r="AH15" i="12"/>
  <c r="AF15" i="12"/>
  <c r="AD15" i="12"/>
  <c r="AB15" i="12"/>
  <c r="Z15" i="12"/>
  <c r="X15" i="12"/>
  <c r="V15" i="12"/>
  <c r="T15" i="12"/>
  <c r="R15" i="12"/>
  <c r="AV16" i="12"/>
  <c r="AT16" i="12"/>
  <c r="AR16" i="12"/>
  <c r="AP16" i="12"/>
  <c r="AN16" i="12"/>
  <c r="AL16" i="12"/>
  <c r="AJ16" i="12"/>
  <c r="AH16" i="12"/>
  <c r="AF16" i="12"/>
  <c r="AD16" i="12"/>
  <c r="AB16" i="12"/>
  <c r="Z16" i="12"/>
  <c r="X16" i="12"/>
  <c r="V16" i="12"/>
  <c r="T16" i="12"/>
  <c r="R16" i="12"/>
  <c r="P54" i="12"/>
  <c r="P56" i="12"/>
  <c r="P58" i="12"/>
  <c r="E9" i="12"/>
  <c r="G9" i="12"/>
  <c r="J9" i="12"/>
  <c r="I16" i="12"/>
  <c r="I31" i="12"/>
  <c r="E38" i="12"/>
  <c r="AU29" i="12"/>
  <c r="AS29" i="12"/>
  <c r="AQ29" i="12"/>
  <c r="AO29" i="12"/>
  <c r="AM29" i="12"/>
  <c r="AK29" i="12"/>
  <c r="AI12" i="12"/>
  <c r="AI29" i="12"/>
  <c r="AG12" i="12"/>
  <c r="AG29" i="12"/>
  <c r="AE12" i="12"/>
  <c r="AE29" i="12"/>
  <c r="AC12" i="12"/>
  <c r="AC29" i="12"/>
  <c r="AA12" i="12"/>
  <c r="AA29" i="12"/>
  <c r="Y12" i="12"/>
  <c r="Y29" i="12"/>
  <c r="W12" i="12"/>
  <c r="W29" i="12"/>
  <c r="U12" i="12"/>
  <c r="U29" i="12"/>
  <c r="S12" i="12"/>
  <c r="S29" i="12"/>
  <c r="Q29" i="12"/>
  <c r="AU19" i="12"/>
  <c r="AU49" i="12"/>
  <c r="AS19" i="12"/>
  <c r="AS49" i="12"/>
  <c r="AQ19" i="12"/>
  <c r="AQ49" i="12"/>
  <c r="AO19" i="12"/>
  <c r="AO49" i="12"/>
  <c r="AM19" i="12"/>
  <c r="AM49" i="12"/>
  <c r="AK19" i="12"/>
  <c r="AK49" i="12"/>
  <c r="AI19" i="12"/>
  <c r="AI49" i="12"/>
  <c r="AG19" i="12"/>
  <c r="AG49" i="12"/>
  <c r="AE19" i="12"/>
  <c r="AE49" i="12"/>
  <c r="AC19" i="12"/>
  <c r="AC49" i="12"/>
  <c r="AA19" i="12"/>
  <c r="AA49" i="12"/>
  <c r="Y19" i="12"/>
  <c r="Y49" i="12"/>
  <c r="W19" i="12"/>
  <c r="W49" i="12"/>
  <c r="U19" i="12"/>
  <c r="U49" i="12"/>
  <c r="S19" i="12"/>
  <c r="S49" i="12"/>
  <c r="Q19" i="12"/>
  <c r="Q49" i="12"/>
  <c r="AI13" i="12"/>
  <c r="AG13" i="12"/>
  <c r="AE13" i="12"/>
  <c r="AC13" i="12"/>
  <c r="AA13" i="12"/>
  <c r="Y13" i="12"/>
  <c r="W13" i="12"/>
  <c r="U13" i="12"/>
  <c r="S13" i="12"/>
  <c r="AU20" i="12"/>
  <c r="AS20" i="12"/>
  <c r="AQ20" i="12"/>
  <c r="AO20" i="12"/>
  <c r="AM20" i="12"/>
  <c r="AK20" i="12"/>
  <c r="AI20" i="12"/>
  <c r="AG20" i="12"/>
  <c r="AE20" i="12"/>
  <c r="AC20" i="12"/>
  <c r="AA20" i="12"/>
  <c r="Y20" i="12"/>
  <c r="W20" i="12"/>
  <c r="U20" i="12"/>
  <c r="S20" i="12"/>
  <c r="Q20" i="12"/>
  <c r="AI14" i="12"/>
  <c r="AG14" i="12"/>
  <c r="AE14" i="12"/>
  <c r="AC14" i="12"/>
  <c r="AA14" i="12"/>
  <c r="Y14" i="12"/>
  <c r="W14" i="12"/>
  <c r="U14" i="12"/>
  <c r="S14" i="12"/>
  <c r="AU21" i="12"/>
  <c r="AS21" i="12"/>
  <c r="AQ21" i="12"/>
  <c r="AO21" i="12"/>
  <c r="AM21" i="12"/>
  <c r="AK21" i="12"/>
  <c r="AI21" i="12"/>
  <c r="AG21" i="12"/>
  <c r="AE21" i="12"/>
  <c r="AC21" i="12"/>
  <c r="AA21" i="12"/>
  <c r="Y21" i="12"/>
  <c r="W21" i="12"/>
  <c r="U21" i="12"/>
  <c r="S21" i="12"/>
  <c r="Q21" i="12"/>
  <c r="AI15" i="12"/>
  <c r="AG15" i="12"/>
  <c r="AE15" i="12"/>
  <c r="AC15" i="12"/>
  <c r="AA15" i="12"/>
  <c r="Y15" i="12"/>
  <c r="W15" i="12"/>
  <c r="U15" i="12"/>
  <c r="S15" i="12"/>
  <c r="AU22" i="12"/>
  <c r="AS22" i="12"/>
  <c r="AQ22" i="12"/>
  <c r="AO22" i="12"/>
  <c r="AM22" i="12"/>
  <c r="AK22" i="12"/>
  <c r="AI22" i="12"/>
  <c r="AG22" i="12"/>
  <c r="AE22" i="12"/>
  <c r="AC22" i="12"/>
  <c r="AA22" i="12"/>
  <c r="Y22" i="12"/>
  <c r="W22" i="12"/>
  <c r="U22" i="12"/>
  <c r="S22" i="12"/>
  <c r="Q22" i="12"/>
  <c r="AI16" i="12"/>
  <c r="AG16" i="12"/>
  <c r="AE16" i="12"/>
  <c r="AC16" i="12"/>
  <c r="AA16" i="12"/>
  <c r="Y16" i="12"/>
  <c r="W16" i="12"/>
  <c r="U16" i="12"/>
  <c r="S16" i="12"/>
  <c r="AV39" i="12"/>
  <c r="AT39" i="12"/>
  <c r="AR39" i="12"/>
  <c r="AP39" i="12"/>
  <c r="AN39" i="12"/>
  <c r="AL39" i="12"/>
  <c r="AJ39" i="12"/>
  <c r="AH39" i="12"/>
  <c r="AF39" i="12"/>
  <c r="AD39" i="12"/>
  <c r="AB39" i="12"/>
  <c r="Z39" i="12"/>
  <c r="X39" i="12"/>
  <c r="V39" i="12"/>
  <c r="T39" i="12"/>
  <c r="R39" i="12"/>
  <c r="N39" i="12"/>
  <c r="L39" i="12"/>
  <c r="J39" i="12"/>
  <c r="G39" i="12"/>
  <c r="E39" i="12"/>
  <c r="C39" i="12"/>
  <c r="S44" i="12"/>
  <c r="U44" i="12"/>
  <c r="U42" i="12"/>
  <c r="U40" i="12"/>
  <c r="W42" i="12"/>
  <c r="Y44" i="12"/>
  <c r="Y42" i="12"/>
  <c r="Y40" i="12"/>
  <c r="AA42" i="12"/>
  <c r="AA40" i="12"/>
  <c r="AC44" i="12"/>
  <c r="AC42" i="12"/>
  <c r="AC40" i="12"/>
  <c r="AE42" i="12"/>
  <c r="AE40" i="12"/>
  <c r="AG44" i="12"/>
  <c r="AG42" i="12"/>
  <c r="AG40" i="12"/>
  <c r="AI42" i="12"/>
  <c r="AI40" i="12"/>
  <c r="R43" i="12"/>
  <c r="R41" i="12"/>
  <c r="T43" i="12"/>
  <c r="T41" i="12"/>
  <c r="V43" i="12"/>
  <c r="V41" i="12"/>
  <c r="X43" i="12"/>
  <c r="X41" i="12"/>
  <c r="Z43" i="12"/>
  <c r="Z41" i="12"/>
  <c r="AB44" i="12"/>
  <c r="AB42" i="12"/>
  <c r="AB40" i="12"/>
  <c r="AD43" i="12"/>
  <c r="AD41" i="12"/>
  <c r="AF44" i="12"/>
  <c r="AF42" i="12"/>
  <c r="AF40" i="12"/>
  <c r="AH43" i="12"/>
  <c r="AH41" i="12"/>
  <c r="AJ44" i="12"/>
  <c r="AJ42" i="12"/>
  <c r="AJ40" i="12"/>
  <c r="AL43" i="12"/>
  <c r="AL41" i="12"/>
  <c r="AN43" i="12"/>
  <c r="AN41" i="12"/>
  <c r="AP41" i="12"/>
  <c r="AR43" i="12"/>
  <c r="AR41" i="12"/>
  <c r="AT43" i="12"/>
  <c r="AT41" i="12"/>
  <c r="AV43" i="12"/>
  <c r="AV41" i="12"/>
  <c r="S63" i="12"/>
  <c r="S61" i="12"/>
  <c r="U64" i="12"/>
  <c r="U62" i="12"/>
  <c r="U60" i="12"/>
  <c r="W64" i="12"/>
  <c r="W62" i="12"/>
  <c r="W60" i="12"/>
  <c r="Y64" i="12"/>
  <c r="Y62" i="12"/>
  <c r="Y60" i="12"/>
  <c r="AA64" i="12"/>
  <c r="AA62" i="12"/>
  <c r="AA60" i="12"/>
  <c r="AC64" i="12"/>
  <c r="AC62" i="12"/>
  <c r="AC60" i="12"/>
  <c r="AE64" i="12"/>
  <c r="AE60" i="12"/>
  <c r="AG64" i="12"/>
  <c r="AG62" i="12"/>
  <c r="AG60" i="12"/>
  <c r="AI62" i="12"/>
  <c r="AI60" i="12"/>
  <c r="AK64" i="12"/>
  <c r="AK62" i="12"/>
  <c r="AK60" i="12"/>
  <c r="AM64" i="12"/>
  <c r="AM62" i="12"/>
  <c r="AM60" i="12"/>
  <c r="AO64" i="12"/>
  <c r="AO62" i="12"/>
  <c r="AO60" i="12"/>
  <c r="AQ64" i="12"/>
  <c r="AQ62" i="12"/>
  <c r="AQ60" i="12"/>
  <c r="AS64" i="12"/>
  <c r="AS62" i="12"/>
  <c r="AS60" i="12"/>
  <c r="AU64" i="12"/>
  <c r="AU62" i="12"/>
  <c r="AU60" i="12"/>
  <c r="Q63" i="12"/>
  <c r="Q61" i="12"/>
  <c r="C43" i="12"/>
  <c r="C41" i="12"/>
  <c r="C63" i="12"/>
  <c r="C59" i="12"/>
  <c r="D43" i="12"/>
  <c r="D44" i="12"/>
  <c r="D40" i="12"/>
  <c r="D64" i="12"/>
  <c r="D63" i="12"/>
  <c r="D59" i="12"/>
  <c r="E43" i="12"/>
  <c r="E41" i="12"/>
  <c r="E64" i="12"/>
  <c r="E62" i="12"/>
  <c r="E60" i="12"/>
  <c r="F41" i="12"/>
  <c r="F42" i="12"/>
  <c r="F61" i="12"/>
  <c r="G43" i="12"/>
  <c r="G41" i="12"/>
  <c r="G63" i="12"/>
  <c r="G61" i="12"/>
  <c r="G59" i="12"/>
  <c r="H41" i="12"/>
  <c r="H42" i="12"/>
  <c r="H61" i="12"/>
  <c r="J41" i="12"/>
  <c r="J42" i="12"/>
  <c r="J61" i="12"/>
  <c r="K43" i="12"/>
  <c r="K41" i="12"/>
  <c r="K64" i="12"/>
  <c r="K62" i="12"/>
  <c r="K60" i="12"/>
  <c r="L41" i="12"/>
  <c r="L42" i="12"/>
  <c r="L61" i="12"/>
  <c r="M43" i="12"/>
  <c r="M41" i="12"/>
  <c r="M64" i="12"/>
  <c r="M62" i="12"/>
  <c r="M60" i="12"/>
  <c r="N41" i="12"/>
  <c r="N42" i="12"/>
  <c r="N61" i="12"/>
  <c r="O43" i="12"/>
  <c r="O41" i="12"/>
  <c r="O64" i="12"/>
  <c r="O62" i="12"/>
  <c r="O60" i="12"/>
  <c r="AU23" i="12"/>
  <c r="AS23" i="12"/>
  <c r="AQ23" i="12"/>
  <c r="AO23" i="12"/>
  <c r="AM23" i="12"/>
  <c r="AK23" i="12"/>
  <c r="AI23" i="12"/>
  <c r="AG23" i="12"/>
  <c r="AE23" i="12"/>
  <c r="AC23" i="12"/>
  <c r="AA23" i="12"/>
  <c r="Y23" i="12"/>
  <c r="W23" i="12"/>
  <c r="U23" i="12"/>
  <c r="S23" i="12"/>
  <c r="Q23" i="12"/>
  <c r="AU39" i="12"/>
  <c r="AS39" i="12"/>
  <c r="AQ39" i="12"/>
  <c r="AO39" i="12"/>
  <c r="AM39" i="12"/>
  <c r="AK39" i="12"/>
  <c r="AI39" i="12"/>
  <c r="AG39" i="12"/>
  <c r="AE39" i="12"/>
  <c r="AC39" i="12"/>
  <c r="AA39" i="12"/>
  <c r="Y39" i="12"/>
  <c r="W39" i="12"/>
  <c r="U39" i="12"/>
  <c r="S39" i="12"/>
  <c r="Q39" i="12"/>
  <c r="O39" i="12"/>
  <c r="M39" i="12"/>
  <c r="K39" i="12"/>
  <c r="H39" i="12"/>
  <c r="F39" i="12"/>
  <c r="D39" i="12"/>
  <c r="S43" i="12"/>
  <c r="S41" i="12"/>
  <c r="U43" i="12"/>
  <c r="U41" i="12"/>
  <c r="W43" i="12"/>
  <c r="W41" i="12"/>
  <c r="Y43" i="12"/>
  <c r="Y41" i="12"/>
  <c r="AA43" i="12"/>
  <c r="AA41" i="12"/>
  <c r="AC43" i="12"/>
  <c r="AC41" i="12"/>
  <c r="AE43" i="12"/>
  <c r="AE41" i="12"/>
  <c r="AG43" i="12"/>
  <c r="AG41" i="12"/>
  <c r="AI43" i="12"/>
  <c r="AI41" i="12"/>
  <c r="R44" i="12"/>
  <c r="R42" i="12"/>
  <c r="R40" i="12"/>
  <c r="T44" i="12"/>
  <c r="T42" i="12"/>
  <c r="T40" i="12"/>
  <c r="V44" i="12"/>
  <c r="V42" i="12"/>
  <c r="V40" i="12"/>
  <c r="X44" i="12"/>
  <c r="X42" i="12"/>
  <c r="X40" i="12"/>
  <c r="Z44" i="12"/>
  <c r="Z42" i="12"/>
  <c r="Z40" i="12"/>
  <c r="AB43" i="12"/>
  <c r="AB41" i="12"/>
  <c r="AD44" i="12"/>
  <c r="AD42" i="12"/>
  <c r="AD40" i="12"/>
  <c r="AF43" i="12"/>
  <c r="AF41" i="12"/>
  <c r="AH44" i="12"/>
  <c r="AH42" i="12"/>
  <c r="AH40" i="12"/>
  <c r="AJ43" i="12"/>
  <c r="AJ41" i="12"/>
  <c r="AL44" i="12"/>
  <c r="AL42" i="12"/>
  <c r="AL40" i="12"/>
  <c r="AN44" i="12"/>
  <c r="AN42" i="12"/>
  <c r="AN40" i="12"/>
  <c r="AP44" i="12"/>
  <c r="AP42" i="12"/>
  <c r="AP40" i="12"/>
  <c r="AR44" i="12"/>
  <c r="AR42" i="12"/>
  <c r="AR40" i="12"/>
  <c r="AT44" i="12"/>
  <c r="AT42" i="12"/>
  <c r="AT40" i="12"/>
  <c r="AV44" i="12"/>
  <c r="AV42" i="12"/>
  <c r="AV40" i="12"/>
  <c r="S64" i="12"/>
  <c r="S62" i="12"/>
  <c r="S60" i="12"/>
  <c r="U63" i="12"/>
  <c r="U61" i="12"/>
  <c r="W63" i="12"/>
  <c r="W61" i="12"/>
  <c r="Y63" i="12"/>
  <c r="Y61" i="12"/>
  <c r="AA63" i="12"/>
  <c r="AA61" i="12"/>
  <c r="AC63" i="12"/>
  <c r="AC61" i="12"/>
  <c r="AE63" i="12"/>
  <c r="AE61" i="12"/>
  <c r="AG63" i="12"/>
  <c r="AG61" i="12"/>
  <c r="AI63" i="12"/>
  <c r="AI61" i="12"/>
  <c r="AK63" i="12"/>
  <c r="AK61" i="12"/>
  <c r="AM63" i="12"/>
  <c r="AM61" i="12"/>
  <c r="AO63" i="12"/>
  <c r="AO61" i="12"/>
  <c r="AQ63" i="12"/>
  <c r="AQ61" i="12"/>
  <c r="AS63" i="12"/>
  <c r="AS61" i="12"/>
  <c r="AU63" i="12"/>
  <c r="AU61" i="12"/>
  <c r="Q64" i="12"/>
  <c r="Q62" i="12"/>
  <c r="Q60" i="12"/>
  <c r="C42" i="12"/>
  <c r="C40" i="12"/>
  <c r="C64" i="12"/>
  <c r="C62" i="12"/>
  <c r="C60" i="12"/>
  <c r="D41" i="12"/>
  <c r="D42" i="12"/>
  <c r="D62" i="12"/>
  <c r="D61" i="12"/>
  <c r="E44" i="12"/>
  <c r="E42" i="12"/>
  <c r="E40" i="12"/>
  <c r="E63" i="12"/>
  <c r="E61" i="12"/>
  <c r="E59" i="12"/>
  <c r="F43" i="12"/>
  <c r="F44" i="12"/>
  <c r="F40" i="12"/>
  <c r="F64" i="12"/>
  <c r="F60" i="12"/>
  <c r="F63" i="12"/>
  <c r="F59" i="12"/>
  <c r="G44" i="12"/>
  <c r="G42" i="12"/>
  <c r="G40" i="12"/>
  <c r="G64" i="12"/>
  <c r="G62" i="12"/>
  <c r="G60" i="12"/>
  <c r="H43" i="12"/>
  <c r="H44" i="12"/>
  <c r="H40" i="12"/>
  <c r="H64" i="12"/>
  <c r="H60" i="12"/>
  <c r="H63" i="12"/>
  <c r="H59" i="12"/>
  <c r="J43" i="12"/>
  <c r="J44" i="12"/>
  <c r="J40" i="12"/>
  <c r="J64" i="12"/>
  <c r="J60" i="12"/>
  <c r="J63" i="12"/>
  <c r="J59" i="12"/>
  <c r="K44" i="12"/>
  <c r="K42" i="12"/>
  <c r="K40" i="12"/>
  <c r="K63" i="12"/>
  <c r="K61" i="12"/>
  <c r="K59" i="12"/>
  <c r="L43" i="12"/>
  <c r="L44" i="12"/>
  <c r="L40" i="12"/>
  <c r="L64" i="12"/>
  <c r="L60" i="12"/>
  <c r="L63" i="12"/>
  <c r="L59" i="12"/>
  <c r="M44" i="12"/>
  <c r="M42" i="12"/>
  <c r="M40" i="12"/>
  <c r="M63" i="12"/>
  <c r="M61" i="12"/>
  <c r="M59" i="12"/>
  <c r="N43" i="12"/>
  <c r="N44" i="12"/>
  <c r="N40" i="12"/>
  <c r="N64" i="12"/>
  <c r="N60" i="12"/>
  <c r="N63" i="12"/>
  <c r="N59" i="12"/>
  <c r="O44" i="12"/>
  <c r="O42" i="12"/>
  <c r="O40" i="12"/>
  <c r="O63" i="12"/>
  <c r="O61" i="12"/>
  <c r="O59" i="12"/>
  <c r="P44" i="12"/>
  <c r="P40" i="12"/>
  <c r="P42" i="12"/>
  <c r="P49" i="12"/>
  <c r="P15" i="12"/>
  <c r="P29" i="12"/>
  <c r="N19" i="12"/>
  <c r="N49" i="12"/>
  <c r="M49" i="12"/>
  <c r="M19" i="12"/>
  <c r="N12" i="12"/>
  <c r="N5" i="12" s="1"/>
  <c r="N29" i="12"/>
  <c r="M29" i="12"/>
  <c r="M12" i="12"/>
  <c r="M5" i="12" s="1"/>
  <c r="G52" i="5"/>
  <c r="G54" i="5"/>
  <c r="G56" i="5"/>
  <c r="G58" i="5"/>
  <c r="P180" i="4"/>
  <c r="P183" i="12" s="1"/>
  <c r="P140" i="4"/>
  <c r="P143" i="12" s="1"/>
  <c r="P61" i="12" s="1"/>
  <c r="P100" i="4"/>
  <c r="P103" i="12" s="1"/>
  <c r="P62" i="12" s="1"/>
  <c r="P266" i="4"/>
  <c r="P269" i="12" s="1"/>
  <c r="P262" i="4"/>
  <c r="P265" i="12" s="1"/>
  <c r="P221" i="4"/>
  <c r="P224" i="12" s="1"/>
  <c r="P22" i="12" s="1"/>
  <c r="P183" i="4"/>
  <c r="P186" i="12" s="1"/>
  <c r="P63" i="12" s="1"/>
  <c r="P143" i="4"/>
  <c r="P146" i="12" s="1"/>
  <c r="P139" i="4"/>
  <c r="P142" i="12" s="1"/>
  <c r="I266" i="4"/>
  <c r="I269" i="12" s="1"/>
  <c r="I264" i="4"/>
  <c r="I267" i="12" s="1"/>
  <c r="I262" i="4"/>
  <c r="I265" i="12" s="1"/>
  <c r="I260" i="4"/>
  <c r="I263" i="12" s="1"/>
  <c r="I258" i="4"/>
  <c r="I261" i="12" s="1"/>
  <c r="I256" i="4"/>
  <c r="I259" i="12" s="1"/>
  <c r="I254" i="4"/>
  <c r="I257" i="12" s="1"/>
  <c r="I252" i="4"/>
  <c r="I255" i="12" s="1"/>
  <c r="I224" i="4"/>
  <c r="I227" i="12" s="1"/>
  <c r="I222" i="4"/>
  <c r="I225" i="12" s="1"/>
  <c r="I220" i="4"/>
  <c r="I223" i="12" s="1"/>
  <c r="I218" i="4"/>
  <c r="I221" i="12" s="1"/>
  <c r="I216" i="4"/>
  <c r="I219" i="12" s="1"/>
  <c r="I214" i="4"/>
  <c r="I217" i="12" s="1"/>
  <c r="I212" i="4"/>
  <c r="I215" i="12" s="1"/>
  <c r="I210" i="4"/>
  <c r="I213" i="12" s="1"/>
  <c r="I184" i="4"/>
  <c r="I187" i="12" s="1"/>
  <c r="I182" i="4"/>
  <c r="I185" i="12" s="1"/>
  <c r="I180" i="4"/>
  <c r="I183" i="12" s="1"/>
  <c r="I178" i="4"/>
  <c r="I181" i="12" s="1"/>
  <c r="I176" i="4"/>
  <c r="I179" i="12" s="1"/>
  <c r="I174" i="4"/>
  <c r="I177" i="12" s="1"/>
  <c r="I172" i="4"/>
  <c r="I175" i="12" s="1"/>
  <c r="I170" i="4"/>
  <c r="I173" i="12" s="1"/>
  <c r="I143" i="4"/>
  <c r="I146" i="12" s="1"/>
  <c r="I141" i="4"/>
  <c r="I144" i="12" s="1"/>
  <c r="I139" i="4"/>
  <c r="I142" i="12" s="1"/>
  <c r="I137" i="4"/>
  <c r="I140" i="12" s="1"/>
  <c r="I135" i="4"/>
  <c r="I138" i="12" s="1"/>
  <c r="I133" i="4"/>
  <c r="I136" i="12" s="1"/>
  <c r="I131" i="4"/>
  <c r="I134" i="12" s="1"/>
  <c r="I129" i="4"/>
  <c r="I132" i="12" s="1"/>
  <c r="I102" i="4"/>
  <c r="I105" i="12" s="1"/>
  <c r="I100" i="4"/>
  <c r="I103" i="12" s="1"/>
  <c r="I98" i="4"/>
  <c r="I101" i="12" s="1"/>
  <c r="I96" i="4"/>
  <c r="I99" i="12" s="1"/>
  <c r="I94" i="4"/>
  <c r="I97" i="12" s="1"/>
  <c r="I92" i="4"/>
  <c r="I95" i="12" s="1"/>
  <c r="I90" i="4"/>
  <c r="I93" i="12" s="1"/>
  <c r="I88" i="4"/>
  <c r="I91" i="12" s="1"/>
  <c r="I57" i="4"/>
  <c r="I55" i="4"/>
  <c r="I53" i="4"/>
  <c r="I49" i="4"/>
  <c r="I265" i="4"/>
  <c r="I268" i="12" s="1"/>
  <c r="I263" i="4"/>
  <c r="I266" i="12" s="1"/>
  <c r="I261" i="4"/>
  <c r="I264" i="12" s="1"/>
  <c r="I259" i="4"/>
  <c r="I262" i="12" s="1"/>
  <c r="I257" i="4"/>
  <c r="I260" i="12" s="1"/>
  <c r="I255" i="4"/>
  <c r="I258" i="12" s="1"/>
  <c r="I253" i="4"/>
  <c r="I256" i="12" s="1"/>
  <c r="I251" i="4"/>
  <c r="I254" i="12" s="1"/>
  <c r="I225" i="4"/>
  <c r="I228" i="12" s="1"/>
  <c r="I223" i="4"/>
  <c r="I226" i="12" s="1"/>
  <c r="I221" i="4"/>
  <c r="I224" i="12" s="1"/>
  <c r="I219" i="4"/>
  <c r="I222" i="12" s="1"/>
  <c r="I217" i="4"/>
  <c r="I220" i="12" s="1"/>
  <c r="I215" i="4"/>
  <c r="I218" i="12" s="1"/>
  <c r="I213" i="4"/>
  <c r="I216" i="12" s="1"/>
  <c r="I211" i="4"/>
  <c r="I214" i="12" s="1"/>
  <c r="I183" i="4"/>
  <c r="I186" i="12" s="1"/>
  <c r="I181" i="4"/>
  <c r="I184" i="12" s="1"/>
  <c r="I179" i="4"/>
  <c r="I182" i="12" s="1"/>
  <c r="I177" i="4"/>
  <c r="I180" i="12" s="1"/>
  <c r="I175" i="4"/>
  <c r="I178" i="12" s="1"/>
  <c r="I173" i="4"/>
  <c r="I176" i="12" s="1"/>
  <c r="I171" i="4"/>
  <c r="I174" i="12" s="1"/>
  <c r="I169" i="4"/>
  <c r="I172" i="12" s="1"/>
  <c r="I142" i="4"/>
  <c r="I145" i="12" s="1"/>
  <c r="I140" i="4"/>
  <c r="I143" i="12" s="1"/>
  <c r="I138" i="4"/>
  <c r="I141" i="12" s="1"/>
  <c r="I136" i="4"/>
  <c r="I139" i="12" s="1"/>
  <c r="I134" i="4"/>
  <c r="I137" i="12" s="1"/>
  <c r="I132" i="4"/>
  <c r="I135" i="12" s="1"/>
  <c r="I130" i="4"/>
  <c r="I133" i="12" s="1"/>
  <c r="I128" i="4"/>
  <c r="I131" i="12" s="1"/>
  <c r="I101" i="4"/>
  <c r="I104" i="12" s="1"/>
  <c r="I63" i="12" s="1"/>
  <c r="I99" i="4"/>
  <c r="I102" i="12" s="1"/>
  <c r="I61" i="12" s="1"/>
  <c r="I97" i="4"/>
  <c r="I100" i="12" s="1"/>
  <c r="I59" i="12" s="1"/>
  <c r="I95" i="4"/>
  <c r="I98" i="12" s="1"/>
  <c r="I57" i="12" s="1"/>
  <c r="I93" i="4"/>
  <c r="I96" i="12" s="1"/>
  <c r="I55" i="12" s="1"/>
  <c r="I91" i="4"/>
  <c r="I94" i="12" s="1"/>
  <c r="I53" i="12" s="1"/>
  <c r="I89" i="4"/>
  <c r="I92" i="12" s="1"/>
  <c r="I51" i="12" s="1"/>
  <c r="I87" i="4"/>
  <c r="I90" i="12" s="1"/>
  <c r="I56" i="4"/>
  <c r="I54" i="4"/>
  <c r="I52" i="4"/>
  <c r="I50" i="4"/>
  <c r="I48" i="4"/>
  <c r="I51" i="4"/>
  <c r="I47" i="4"/>
  <c r="C246" i="4"/>
  <c r="C249" i="12" s="1"/>
  <c r="C44" i="12" s="1"/>
  <c r="C67" i="4"/>
  <c r="C70" i="12" s="1"/>
  <c r="C29" i="4"/>
  <c r="C33" i="4"/>
  <c r="C37" i="4"/>
  <c r="C30" i="4"/>
  <c r="C32" i="4"/>
  <c r="C34" i="4"/>
  <c r="C36" i="4"/>
  <c r="C38" i="4"/>
  <c r="C31" i="4"/>
  <c r="C35" i="4"/>
  <c r="C28" i="4"/>
  <c r="G44" i="5"/>
  <c r="B273" i="12"/>
  <c r="I82" i="8" s="1"/>
  <c r="F193" i="5"/>
  <c r="F21" i="5" s="1"/>
  <c r="F41" i="5"/>
  <c r="E71" i="5"/>
  <c r="E72" i="5"/>
  <c r="E73" i="5"/>
  <c r="E74" i="5"/>
  <c r="E75" i="5"/>
  <c r="E76" i="5"/>
  <c r="E77" i="5"/>
  <c r="E78" i="5"/>
  <c r="E79" i="5"/>
  <c r="I68" i="8"/>
  <c r="F57" i="5"/>
  <c r="F49" i="5"/>
  <c r="H4" i="7"/>
  <c r="E4" i="7"/>
  <c r="F86" i="5"/>
  <c r="F12" i="5" s="1"/>
  <c r="F279" i="5"/>
  <c r="F23" i="5" s="1"/>
  <c r="AK163" i="4"/>
  <c r="AK166" i="12" s="1"/>
  <c r="AK161" i="4"/>
  <c r="AK164" i="12" s="1"/>
  <c r="AK164" i="4"/>
  <c r="AK167" i="12" s="1"/>
  <c r="AK162" i="4"/>
  <c r="AK165" i="12" s="1"/>
  <c r="AK160" i="4"/>
  <c r="AK163" i="12" s="1"/>
  <c r="AK205" i="4"/>
  <c r="AK208" i="12" s="1"/>
  <c r="AK204" i="4"/>
  <c r="AK207" i="12" s="1"/>
  <c r="AK203" i="4"/>
  <c r="AK206" i="12" s="1"/>
  <c r="AK202" i="4"/>
  <c r="AK205" i="12" s="1"/>
  <c r="AK201" i="4"/>
  <c r="AK204" i="12" s="1"/>
  <c r="AK15" i="12" s="1"/>
  <c r="AK8" i="12" s="1"/>
  <c r="AK246" i="4"/>
  <c r="AK249" i="12" s="1"/>
  <c r="AK245" i="4"/>
  <c r="AK248" i="12" s="1"/>
  <c r="AK244" i="4"/>
  <c r="AK247" i="12" s="1"/>
  <c r="AK243" i="4"/>
  <c r="AK246" i="12" s="1"/>
  <c r="AK242" i="4"/>
  <c r="AK245" i="12" s="1"/>
  <c r="AK123" i="4"/>
  <c r="AK126" i="12" s="1"/>
  <c r="AK122" i="4"/>
  <c r="AK125" i="12" s="1"/>
  <c r="AK121" i="4"/>
  <c r="AK124" i="12" s="1"/>
  <c r="AK120" i="4"/>
  <c r="AK123" i="12" s="1"/>
  <c r="AK119" i="4"/>
  <c r="AK122" i="12" s="1"/>
  <c r="AK13" i="12" s="1"/>
  <c r="AK6" i="12" s="1"/>
  <c r="AK82" i="4"/>
  <c r="AK85" i="12" s="1"/>
  <c r="AK81" i="4"/>
  <c r="AK84" i="12" s="1"/>
  <c r="AK43" i="12" s="1"/>
  <c r="AK80" i="4"/>
  <c r="AK83" i="12" s="1"/>
  <c r="AK79" i="4"/>
  <c r="AK82" i="12" s="1"/>
  <c r="AK41" i="12" s="1"/>
  <c r="AM163" i="4"/>
  <c r="AM166" i="12" s="1"/>
  <c r="AM161" i="4"/>
  <c r="AM164" i="12" s="1"/>
  <c r="AM164" i="4"/>
  <c r="AM167" i="12" s="1"/>
  <c r="AM162" i="4"/>
  <c r="AM165" i="12" s="1"/>
  <c r="AM160" i="4"/>
  <c r="AM163" i="12" s="1"/>
  <c r="AM205" i="4"/>
  <c r="AM208" i="12" s="1"/>
  <c r="AM204" i="4"/>
  <c r="AM207" i="12" s="1"/>
  <c r="AM203" i="4"/>
  <c r="AM206" i="12" s="1"/>
  <c r="AM202" i="4"/>
  <c r="AM205" i="12" s="1"/>
  <c r="AM201" i="4"/>
  <c r="AM204" i="12" s="1"/>
  <c r="AM15" i="12" s="1"/>
  <c r="AM8" i="12" s="1"/>
  <c r="AM246" i="4"/>
  <c r="AM249" i="12" s="1"/>
  <c r="AM123" i="4"/>
  <c r="AM126" i="12" s="1"/>
  <c r="AM122" i="4"/>
  <c r="AM125" i="12" s="1"/>
  <c r="AM245" i="4"/>
  <c r="AM248" i="12" s="1"/>
  <c r="AM244" i="4"/>
  <c r="AM247" i="12" s="1"/>
  <c r="AM243" i="4"/>
  <c r="AM246" i="12" s="1"/>
  <c r="AM242" i="4"/>
  <c r="AM245" i="12" s="1"/>
  <c r="AM121" i="4"/>
  <c r="AM124" i="12" s="1"/>
  <c r="AM120" i="4"/>
  <c r="AM123" i="12" s="1"/>
  <c r="AM119" i="4"/>
  <c r="AM122" i="12" s="1"/>
  <c r="AM13" i="12" s="1"/>
  <c r="AM6" i="12" s="1"/>
  <c r="AM82" i="4"/>
  <c r="AM85" i="12" s="1"/>
  <c r="AM81" i="4"/>
  <c r="AM84" i="12" s="1"/>
  <c r="AM43" i="12" s="1"/>
  <c r="AM80" i="4"/>
  <c r="AM83" i="12" s="1"/>
  <c r="AM79" i="4"/>
  <c r="AM82" i="12" s="1"/>
  <c r="AM41" i="12" s="1"/>
  <c r="AO163" i="4"/>
  <c r="AO166" i="12" s="1"/>
  <c r="AO161" i="4"/>
  <c r="AO164" i="12" s="1"/>
  <c r="AO164" i="4"/>
  <c r="AO167" i="12" s="1"/>
  <c r="AO162" i="4"/>
  <c r="AO165" i="12" s="1"/>
  <c r="AO160" i="4"/>
  <c r="AO163" i="12" s="1"/>
  <c r="AO205" i="4"/>
  <c r="AO208" i="12" s="1"/>
  <c r="AO204" i="4"/>
  <c r="AO207" i="12" s="1"/>
  <c r="AO203" i="4"/>
  <c r="AO206" i="12" s="1"/>
  <c r="AO202" i="4"/>
  <c r="AO205" i="12" s="1"/>
  <c r="AO201" i="4"/>
  <c r="AO204" i="12" s="1"/>
  <c r="AO15" i="12" s="1"/>
  <c r="AO8" i="12" s="1"/>
  <c r="AO246" i="4"/>
  <c r="AO249" i="12" s="1"/>
  <c r="AO245" i="4"/>
  <c r="AO248" i="12" s="1"/>
  <c r="AO244" i="4"/>
  <c r="AO247" i="12" s="1"/>
  <c r="AO243" i="4"/>
  <c r="AO246" i="12" s="1"/>
  <c r="AO242" i="4"/>
  <c r="AO245" i="12" s="1"/>
  <c r="AO123" i="4"/>
  <c r="AO126" i="12" s="1"/>
  <c r="AO122" i="4"/>
  <c r="AO125" i="12" s="1"/>
  <c r="AO121" i="4"/>
  <c r="AO124" i="12" s="1"/>
  <c r="AO120" i="4"/>
  <c r="AO123" i="12" s="1"/>
  <c r="AO119" i="4"/>
  <c r="AO122" i="12" s="1"/>
  <c r="AO13" i="12" s="1"/>
  <c r="AO6" i="12" s="1"/>
  <c r="AO82" i="4"/>
  <c r="AO85" i="12" s="1"/>
  <c r="AO81" i="4"/>
  <c r="AO84" i="12" s="1"/>
  <c r="AO43" i="12" s="1"/>
  <c r="AO80" i="4"/>
  <c r="AO83" i="12" s="1"/>
  <c r="AO79" i="4"/>
  <c r="AO82" i="12" s="1"/>
  <c r="AO41" i="12" s="1"/>
  <c r="AQ163" i="4"/>
  <c r="AQ166" i="12" s="1"/>
  <c r="AQ161" i="4"/>
  <c r="AQ164" i="12" s="1"/>
  <c r="AQ164" i="4"/>
  <c r="AQ167" i="12" s="1"/>
  <c r="AQ162" i="4"/>
  <c r="AQ165" i="12" s="1"/>
  <c r="AQ160" i="4"/>
  <c r="AQ163" i="12" s="1"/>
  <c r="AQ205" i="4"/>
  <c r="AQ208" i="12" s="1"/>
  <c r="AQ204" i="4"/>
  <c r="AQ207" i="12" s="1"/>
  <c r="AQ203" i="4"/>
  <c r="AQ206" i="12" s="1"/>
  <c r="AQ202" i="4"/>
  <c r="AQ205" i="12" s="1"/>
  <c r="AQ201" i="4"/>
  <c r="AQ204" i="12" s="1"/>
  <c r="AQ15" i="12" s="1"/>
  <c r="AQ8" i="12" s="1"/>
  <c r="AQ246" i="4"/>
  <c r="AQ249" i="12" s="1"/>
  <c r="AQ123" i="4"/>
  <c r="AQ126" i="12" s="1"/>
  <c r="AQ122" i="4"/>
  <c r="AQ125" i="12" s="1"/>
  <c r="AQ245" i="4"/>
  <c r="AQ248" i="12" s="1"/>
  <c r="AQ244" i="4"/>
  <c r="AQ247" i="12" s="1"/>
  <c r="AQ243" i="4"/>
  <c r="AQ246" i="12" s="1"/>
  <c r="AQ242" i="4"/>
  <c r="AQ245" i="12" s="1"/>
  <c r="AQ121" i="4"/>
  <c r="AQ124" i="12" s="1"/>
  <c r="AQ120" i="4"/>
  <c r="AQ123" i="12" s="1"/>
  <c r="AQ119" i="4"/>
  <c r="AQ122" i="12" s="1"/>
  <c r="AQ13" i="12" s="1"/>
  <c r="AQ6" i="12" s="1"/>
  <c r="AQ82" i="4"/>
  <c r="AQ85" i="12" s="1"/>
  <c r="AQ81" i="4"/>
  <c r="AQ84" i="12" s="1"/>
  <c r="AQ43" i="12" s="1"/>
  <c r="AQ80" i="4"/>
  <c r="AQ83" i="12" s="1"/>
  <c r="AQ79" i="4"/>
  <c r="AQ82" i="12" s="1"/>
  <c r="AQ41" i="12" s="1"/>
  <c r="AS163" i="4"/>
  <c r="AS166" i="12" s="1"/>
  <c r="AS161" i="4"/>
  <c r="AS164" i="12" s="1"/>
  <c r="AS164" i="4"/>
  <c r="AS167" i="12" s="1"/>
  <c r="AS162" i="4"/>
  <c r="AS165" i="12" s="1"/>
  <c r="AS160" i="4"/>
  <c r="AS163" i="12" s="1"/>
  <c r="AS205" i="4"/>
  <c r="AS208" i="12" s="1"/>
  <c r="AS204" i="4"/>
  <c r="AS207" i="12" s="1"/>
  <c r="AS203" i="4"/>
  <c r="AS206" i="12" s="1"/>
  <c r="AS202" i="4"/>
  <c r="AS205" i="12" s="1"/>
  <c r="AS201" i="4"/>
  <c r="AS204" i="12" s="1"/>
  <c r="AS15" i="12" s="1"/>
  <c r="AS8" i="12" s="1"/>
  <c r="AS246" i="4"/>
  <c r="AS249" i="12" s="1"/>
  <c r="AS245" i="4"/>
  <c r="AS248" i="12" s="1"/>
  <c r="AS244" i="4"/>
  <c r="AS247" i="12" s="1"/>
  <c r="AS243" i="4"/>
  <c r="AS246" i="12" s="1"/>
  <c r="AS242" i="4"/>
  <c r="AS245" i="12" s="1"/>
  <c r="AS123" i="4"/>
  <c r="AS126" i="12" s="1"/>
  <c r="AS122" i="4"/>
  <c r="AS125" i="12" s="1"/>
  <c r="AS121" i="4"/>
  <c r="AS124" i="12" s="1"/>
  <c r="AS120" i="4"/>
  <c r="AS123" i="12" s="1"/>
  <c r="AS119" i="4"/>
  <c r="AS122" i="12" s="1"/>
  <c r="AS13" i="12" s="1"/>
  <c r="AS6" i="12" s="1"/>
  <c r="AS82" i="4"/>
  <c r="AS85" i="12" s="1"/>
  <c r="AS81" i="4"/>
  <c r="AS84" i="12" s="1"/>
  <c r="AS43" i="12" s="1"/>
  <c r="AS80" i="4"/>
  <c r="AS83" i="12" s="1"/>
  <c r="AS79" i="4"/>
  <c r="AS82" i="12" s="1"/>
  <c r="AS41" i="12" s="1"/>
  <c r="AU163" i="4"/>
  <c r="AU166" i="12" s="1"/>
  <c r="AU161" i="4"/>
  <c r="AU164" i="12" s="1"/>
  <c r="AU164" i="4"/>
  <c r="AU167" i="12" s="1"/>
  <c r="AU162" i="4"/>
  <c r="AU165" i="12" s="1"/>
  <c r="AU160" i="4"/>
  <c r="AU163" i="12" s="1"/>
  <c r="AU205" i="4"/>
  <c r="AU208" i="12" s="1"/>
  <c r="AU204" i="4"/>
  <c r="AU207" i="12" s="1"/>
  <c r="AU203" i="4"/>
  <c r="AU206" i="12" s="1"/>
  <c r="AU202" i="4"/>
  <c r="AU205" i="12" s="1"/>
  <c r="AU201" i="4"/>
  <c r="AU204" i="12" s="1"/>
  <c r="AU15" i="12" s="1"/>
  <c r="AU8" i="12" s="1"/>
  <c r="AU246" i="4"/>
  <c r="AU249" i="12" s="1"/>
  <c r="AU123" i="4"/>
  <c r="AU126" i="12" s="1"/>
  <c r="AU122" i="4"/>
  <c r="AU125" i="12" s="1"/>
  <c r="AU245" i="4"/>
  <c r="AU248" i="12" s="1"/>
  <c r="AU244" i="4"/>
  <c r="AU247" i="12" s="1"/>
  <c r="AU243" i="4"/>
  <c r="AU246" i="12" s="1"/>
  <c r="AU242" i="4"/>
  <c r="AU245" i="12" s="1"/>
  <c r="AU121" i="4"/>
  <c r="AU124" i="12" s="1"/>
  <c r="AU120" i="4"/>
  <c r="AU123" i="12" s="1"/>
  <c r="AU119" i="4"/>
  <c r="AU122" i="12" s="1"/>
  <c r="AU13" i="12" s="1"/>
  <c r="AU6" i="12" s="1"/>
  <c r="AU82" i="4"/>
  <c r="AU85" i="12" s="1"/>
  <c r="AU81" i="4"/>
  <c r="AU84" i="12" s="1"/>
  <c r="AU43" i="12" s="1"/>
  <c r="AU80" i="4"/>
  <c r="AU83" i="12" s="1"/>
  <c r="AU79" i="4"/>
  <c r="AU82" i="12" s="1"/>
  <c r="AU41" i="12" s="1"/>
  <c r="R184" i="4"/>
  <c r="R187" i="12" s="1"/>
  <c r="R182" i="4"/>
  <c r="R185" i="12" s="1"/>
  <c r="R180" i="4"/>
  <c r="R183" i="12" s="1"/>
  <c r="R224" i="4"/>
  <c r="R227" i="12" s="1"/>
  <c r="R223" i="4"/>
  <c r="R226" i="12" s="1"/>
  <c r="R222" i="4"/>
  <c r="R225" i="12" s="1"/>
  <c r="R221" i="4"/>
  <c r="R224" i="12" s="1"/>
  <c r="R220" i="4"/>
  <c r="R223" i="12" s="1"/>
  <c r="R59" i="12" s="1"/>
  <c r="R183" i="4"/>
  <c r="R186" i="12" s="1"/>
  <c r="R181" i="4"/>
  <c r="R184" i="12" s="1"/>
  <c r="R266" i="4"/>
  <c r="R269" i="12" s="1"/>
  <c r="R262" i="4"/>
  <c r="R265" i="12" s="1"/>
  <c r="R264" i="4"/>
  <c r="R267" i="12" s="1"/>
  <c r="R265" i="4"/>
  <c r="R268" i="12" s="1"/>
  <c r="R263" i="4"/>
  <c r="R266" i="12" s="1"/>
  <c r="R143" i="4"/>
  <c r="R146" i="12" s="1"/>
  <c r="R142" i="4"/>
  <c r="R145" i="12" s="1"/>
  <c r="R141" i="4"/>
  <c r="R144" i="12" s="1"/>
  <c r="R140" i="4"/>
  <c r="R143" i="12" s="1"/>
  <c r="R139" i="4"/>
  <c r="R142" i="12" s="1"/>
  <c r="R20" i="12" s="1"/>
  <c r="R102" i="4"/>
  <c r="R105" i="12" s="1"/>
  <c r="R101" i="4"/>
  <c r="R104" i="12" s="1"/>
  <c r="R63" i="12" s="1"/>
  <c r="R100" i="4"/>
  <c r="R103" i="12" s="1"/>
  <c r="R99" i="4"/>
  <c r="R102" i="12" s="1"/>
  <c r="R61" i="12" s="1"/>
  <c r="R98" i="4"/>
  <c r="R101" i="12" s="1"/>
  <c r="T184" i="4"/>
  <c r="T187" i="12" s="1"/>
  <c r="T182" i="4"/>
  <c r="T185" i="12" s="1"/>
  <c r="T180" i="4"/>
  <c r="T183" i="12" s="1"/>
  <c r="T224" i="4"/>
  <c r="T227" i="12" s="1"/>
  <c r="T223" i="4"/>
  <c r="T226" i="12" s="1"/>
  <c r="T222" i="4"/>
  <c r="T225" i="12" s="1"/>
  <c r="T221" i="4"/>
  <c r="T224" i="12" s="1"/>
  <c r="T220" i="4"/>
  <c r="T223" i="12" s="1"/>
  <c r="T59" i="12" s="1"/>
  <c r="T183" i="4"/>
  <c r="T186" i="12" s="1"/>
  <c r="T181" i="4"/>
  <c r="T184" i="12" s="1"/>
  <c r="T264" i="4"/>
  <c r="T267" i="12" s="1"/>
  <c r="T266" i="4"/>
  <c r="T269" i="12" s="1"/>
  <c r="T262" i="4"/>
  <c r="T265" i="12" s="1"/>
  <c r="T225" i="4"/>
  <c r="T228" i="12" s="1"/>
  <c r="T265" i="4"/>
  <c r="T268" i="12" s="1"/>
  <c r="T263" i="4"/>
  <c r="T266" i="12" s="1"/>
  <c r="T143" i="4"/>
  <c r="T146" i="12" s="1"/>
  <c r="T142" i="4"/>
  <c r="T145" i="12" s="1"/>
  <c r="T141" i="4"/>
  <c r="T144" i="12" s="1"/>
  <c r="T140" i="4"/>
  <c r="T143" i="12" s="1"/>
  <c r="T61" i="12" s="1"/>
  <c r="T139" i="4"/>
  <c r="T142" i="12" s="1"/>
  <c r="T20" i="12" s="1"/>
  <c r="T98" i="4"/>
  <c r="T101" i="12" s="1"/>
  <c r="T102" i="4"/>
  <c r="T105" i="12" s="1"/>
  <c r="T64" i="12" s="1"/>
  <c r="T101" i="4"/>
  <c r="T104" i="12" s="1"/>
  <c r="T100" i="4"/>
  <c r="T103" i="12" s="1"/>
  <c r="T62" i="12" s="1"/>
  <c r="V184" i="4"/>
  <c r="V187" i="12" s="1"/>
  <c r="V182" i="4"/>
  <c r="V185" i="12" s="1"/>
  <c r="V180" i="4"/>
  <c r="V183" i="12" s="1"/>
  <c r="V224" i="4"/>
  <c r="V227" i="12" s="1"/>
  <c r="V223" i="4"/>
  <c r="V226" i="12" s="1"/>
  <c r="V222" i="4"/>
  <c r="V225" i="12" s="1"/>
  <c r="V221" i="4"/>
  <c r="V224" i="12" s="1"/>
  <c r="V220" i="4"/>
  <c r="V223" i="12" s="1"/>
  <c r="V59" i="12" s="1"/>
  <c r="V183" i="4"/>
  <c r="V186" i="12" s="1"/>
  <c r="V181" i="4"/>
  <c r="V184" i="12" s="1"/>
  <c r="V266" i="4"/>
  <c r="V269" i="12" s="1"/>
  <c r="V262" i="4"/>
  <c r="V265" i="12" s="1"/>
  <c r="V225" i="4"/>
  <c r="V228" i="12" s="1"/>
  <c r="V264" i="4"/>
  <c r="V267" i="12" s="1"/>
  <c r="V265" i="4"/>
  <c r="V268" i="12" s="1"/>
  <c r="V263" i="4"/>
  <c r="V266" i="12" s="1"/>
  <c r="V143" i="4"/>
  <c r="V146" i="12" s="1"/>
  <c r="V142" i="4"/>
  <c r="V145" i="12" s="1"/>
  <c r="V141" i="4"/>
  <c r="V144" i="12" s="1"/>
  <c r="V140" i="4"/>
  <c r="V143" i="12" s="1"/>
  <c r="V139" i="4"/>
  <c r="V142" i="12" s="1"/>
  <c r="V102" i="4"/>
  <c r="V105" i="12" s="1"/>
  <c r="V64" i="12" s="1"/>
  <c r="V101" i="4"/>
  <c r="V104" i="12" s="1"/>
  <c r="V100" i="4"/>
  <c r="V103" i="12" s="1"/>
  <c r="V62" i="12" s="1"/>
  <c r="V99" i="4"/>
  <c r="V98" i="4"/>
  <c r="V101" i="12" s="1"/>
  <c r="V60" i="12" s="1"/>
  <c r="X184" i="4"/>
  <c r="X187" i="12" s="1"/>
  <c r="X182" i="4"/>
  <c r="X185" i="12" s="1"/>
  <c r="X180" i="4"/>
  <c r="X183" i="12" s="1"/>
  <c r="X224" i="4"/>
  <c r="X227" i="12" s="1"/>
  <c r="X223" i="4"/>
  <c r="X226" i="12" s="1"/>
  <c r="AJ98" i="4"/>
  <c r="AJ101" i="12" s="1"/>
  <c r="AJ140" i="4"/>
  <c r="AJ143" i="12" s="1"/>
  <c r="AJ141" i="4"/>
  <c r="AJ144" i="12" s="1"/>
  <c r="AJ142" i="4"/>
  <c r="AJ145" i="12" s="1"/>
  <c r="AJ143" i="4"/>
  <c r="AJ146" i="12" s="1"/>
  <c r="AJ263" i="4"/>
  <c r="AJ266" i="12" s="1"/>
  <c r="AJ265" i="4"/>
  <c r="AJ268" i="12" s="1"/>
  <c r="AJ225" i="4"/>
  <c r="AJ228" i="12" s="1"/>
  <c r="AJ262" i="4"/>
  <c r="AJ265" i="12" s="1"/>
  <c r="AJ266" i="4"/>
  <c r="AJ269" i="12" s="1"/>
  <c r="AJ264" i="4"/>
  <c r="AJ267" i="12" s="1"/>
  <c r="AJ181" i="4"/>
  <c r="AJ184" i="12" s="1"/>
  <c r="AJ183" i="4"/>
  <c r="AJ186" i="12" s="1"/>
  <c r="AJ220" i="4"/>
  <c r="AJ223" i="12" s="1"/>
  <c r="AJ59" i="12" s="1"/>
  <c r="AJ221" i="4"/>
  <c r="AJ224" i="12" s="1"/>
  <c r="AJ222" i="4"/>
  <c r="AJ225" i="12" s="1"/>
  <c r="AJ223" i="4"/>
  <c r="AJ226" i="12" s="1"/>
  <c r="AJ224" i="4"/>
  <c r="AJ227" i="12" s="1"/>
  <c r="AJ180" i="4"/>
  <c r="AJ183" i="12" s="1"/>
  <c r="AJ182" i="4"/>
  <c r="AJ185" i="12" s="1"/>
  <c r="AJ184" i="4"/>
  <c r="AJ187" i="12" s="1"/>
  <c r="AH98" i="4"/>
  <c r="AH101" i="12" s="1"/>
  <c r="AH99" i="4"/>
  <c r="AH102" i="12" s="1"/>
  <c r="AH61" i="12" s="1"/>
  <c r="AH100" i="4"/>
  <c r="AH103" i="12" s="1"/>
  <c r="AH101" i="4"/>
  <c r="AH104" i="12" s="1"/>
  <c r="AH102" i="4"/>
  <c r="AH105" i="12" s="1"/>
  <c r="AH139" i="4"/>
  <c r="AH142" i="12" s="1"/>
  <c r="AH140" i="4"/>
  <c r="AH143" i="12" s="1"/>
  <c r="AH141" i="4"/>
  <c r="AH144" i="12" s="1"/>
  <c r="AH142" i="4"/>
  <c r="AH145" i="12" s="1"/>
  <c r="AH143" i="4"/>
  <c r="AH146" i="12" s="1"/>
  <c r="AH263" i="4"/>
  <c r="AH266" i="12" s="1"/>
  <c r="AH265" i="4"/>
  <c r="AH268" i="12" s="1"/>
  <c r="AH264" i="4"/>
  <c r="AH267" i="12" s="1"/>
  <c r="AH266" i="4"/>
  <c r="AH269" i="12" s="1"/>
  <c r="AH225" i="4"/>
  <c r="AH228" i="12" s="1"/>
  <c r="AH262" i="4"/>
  <c r="AH265" i="12" s="1"/>
  <c r="AH23" i="12" s="1"/>
  <c r="AH181" i="4"/>
  <c r="AH184" i="12" s="1"/>
  <c r="AH183" i="4"/>
  <c r="AH186" i="12" s="1"/>
  <c r="AH220" i="4"/>
  <c r="AH223" i="12" s="1"/>
  <c r="AH59" i="12" s="1"/>
  <c r="AH221" i="4"/>
  <c r="AH224" i="12" s="1"/>
  <c r="AH222" i="4"/>
  <c r="AH225" i="12" s="1"/>
  <c r="AH223" i="4"/>
  <c r="AH226" i="12" s="1"/>
  <c r="AH224" i="4"/>
  <c r="AH227" i="12" s="1"/>
  <c r="AH180" i="4"/>
  <c r="AH183" i="12" s="1"/>
  <c r="AH182" i="4"/>
  <c r="AH185" i="12" s="1"/>
  <c r="AH184" i="4"/>
  <c r="AH187" i="12" s="1"/>
  <c r="AF98" i="4"/>
  <c r="AF101" i="12" s="1"/>
  <c r="AF99" i="4"/>
  <c r="AF102" i="12" s="1"/>
  <c r="AF61" i="12" s="1"/>
  <c r="AF100" i="4"/>
  <c r="AF103" i="12" s="1"/>
  <c r="AF101" i="4"/>
  <c r="AF104" i="12" s="1"/>
  <c r="AF102" i="4"/>
  <c r="AF105" i="12" s="1"/>
  <c r="AF139" i="4"/>
  <c r="AF142" i="12" s="1"/>
  <c r="AF140" i="4"/>
  <c r="AF143" i="12" s="1"/>
  <c r="AF141" i="4"/>
  <c r="AF144" i="12" s="1"/>
  <c r="AF142" i="4"/>
  <c r="AF145" i="12" s="1"/>
  <c r="AF143" i="4"/>
  <c r="AF146" i="12" s="1"/>
  <c r="AF263" i="4"/>
  <c r="AF266" i="12" s="1"/>
  <c r="AF265" i="4"/>
  <c r="AF268" i="12" s="1"/>
  <c r="AF225" i="4"/>
  <c r="AF228" i="12" s="1"/>
  <c r="AF262" i="4"/>
  <c r="AF265" i="12" s="1"/>
  <c r="AF266" i="4"/>
  <c r="AF269" i="12" s="1"/>
  <c r="AF264" i="4"/>
  <c r="AF267" i="12" s="1"/>
  <c r="AF181" i="4"/>
  <c r="AF184" i="12" s="1"/>
  <c r="AF183" i="4"/>
  <c r="AF186" i="12" s="1"/>
  <c r="AF220" i="4"/>
  <c r="AF223" i="12" s="1"/>
  <c r="AF59" i="12" s="1"/>
  <c r="AF221" i="4"/>
  <c r="AF224" i="12" s="1"/>
  <c r="AF222" i="4"/>
  <c r="AF225" i="12" s="1"/>
  <c r="AF223" i="4"/>
  <c r="AF226" i="12" s="1"/>
  <c r="AF224" i="4"/>
  <c r="AF227" i="12" s="1"/>
  <c r="AF180" i="4"/>
  <c r="AF183" i="12" s="1"/>
  <c r="AF182" i="4"/>
  <c r="AF185" i="12" s="1"/>
  <c r="AF184" i="4"/>
  <c r="AF187" i="12" s="1"/>
  <c r="AD98" i="4"/>
  <c r="AD101" i="12" s="1"/>
  <c r="AD99" i="4"/>
  <c r="AD102" i="12" s="1"/>
  <c r="AD61" i="12" s="1"/>
  <c r="AD100" i="4"/>
  <c r="AD103" i="12" s="1"/>
  <c r="AD101" i="4"/>
  <c r="AD104" i="12" s="1"/>
  <c r="AD102" i="4"/>
  <c r="AD105" i="12" s="1"/>
  <c r="AD139" i="4"/>
  <c r="AD142" i="12" s="1"/>
  <c r="AD140" i="4"/>
  <c r="AD143" i="12" s="1"/>
  <c r="AD141" i="4"/>
  <c r="AD144" i="12" s="1"/>
  <c r="AD142" i="4"/>
  <c r="AD145" i="12" s="1"/>
  <c r="AD143" i="4"/>
  <c r="AD146" i="12" s="1"/>
  <c r="AD263" i="4"/>
  <c r="AD266" i="12" s="1"/>
  <c r="AD265" i="4"/>
  <c r="AD268" i="12" s="1"/>
  <c r="AD264" i="4"/>
  <c r="AD267" i="12" s="1"/>
  <c r="AD266" i="4"/>
  <c r="AD269" i="12" s="1"/>
  <c r="AD225" i="4"/>
  <c r="AD228" i="12" s="1"/>
  <c r="AD262" i="4"/>
  <c r="AD265" i="12" s="1"/>
  <c r="AD23" i="12" s="1"/>
  <c r="AD181" i="4"/>
  <c r="AD184" i="12" s="1"/>
  <c r="AD183" i="4"/>
  <c r="AD186" i="12" s="1"/>
  <c r="AD220" i="4"/>
  <c r="AD223" i="12" s="1"/>
  <c r="AD59" i="12" s="1"/>
  <c r="AD221" i="4"/>
  <c r="AD224" i="12" s="1"/>
  <c r="AD222" i="4"/>
  <c r="AD225" i="12" s="1"/>
  <c r="AD223" i="4"/>
  <c r="AD226" i="12" s="1"/>
  <c r="AD224" i="4"/>
  <c r="AD227" i="12" s="1"/>
  <c r="AD180" i="4"/>
  <c r="AD183" i="12" s="1"/>
  <c r="AD182" i="4"/>
  <c r="AD185" i="12" s="1"/>
  <c r="AD184" i="4"/>
  <c r="AD187" i="12" s="1"/>
  <c r="AB98" i="4"/>
  <c r="AB101" i="12" s="1"/>
  <c r="AB99" i="4"/>
  <c r="AB102" i="12" s="1"/>
  <c r="AB100" i="4"/>
  <c r="AB103" i="12" s="1"/>
  <c r="AB101" i="4"/>
  <c r="AB104" i="12" s="1"/>
  <c r="AB102" i="4"/>
  <c r="AB105" i="12" s="1"/>
  <c r="AB139" i="4"/>
  <c r="AB142" i="12" s="1"/>
  <c r="AB140" i="4"/>
  <c r="AB143" i="12" s="1"/>
  <c r="AB141" i="4"/>
  <c r="AB144" i="12" s="1"/>
  <c r="AB142" i="4"/>
  <c r="AB145" i="12" s="1"/>
  <c r="AB143" i="4"/>
  <c r="AB146" i="12" s="1"/>
  <c r="AB263" i="4"/>
  <c r="AB266" i="12" s="1"/>
  <c r="AB265" i="4"/>
  <c r="AB268" i="12" s="1"/>
  <c r="AB225" i="4"/>
  <c r="AB228" i="12" s="1"/>
  <c r="AB262" i="4"/>
  <c r="AB265" i="12" s="1"/>
  <c r="AB266" i="4"/>
  <c r="AB269" i="12" s="1"/>
  <c r="AB264" i="4"/>
  <c r="AB267" i="12" s="1"/>
  <c r="AB181" i="4"/>
  <c r="AB184" i="12" s="1"/>
  <c r="AB183" i="4"/>
  <c r="AB186" i="12" s="1"/>
  <c r="AB220" i="4"/>
  <c r="AB223" i="12" s="1"/>
  <c r="AB59" i="12" s="1"/>
  <c r="AB221" i="4"/>
  <c r="AB224" i="12" s="1"/>
  <c r="AB222" i="4"/>
  <c r="AB225" i="12" s="1"/>
  <c r="AB223" i="4"/>
  <c r="AB226" i="12" s="1"/>
  <c r="AB224" i="4"/>
  <c r="AB227" i="12" s="1"/>
  <c r="AB180" i="4"/>
  <c r="AB183" i="12" s="1"/>
  <c r="AB182" i="4"/>
  <c r="AB185" i="12" s="1"/>
  <c r="AB184" i="4"/>
  <c r="AB187" i="12" s="1"/>
  <c r="Z98" i="4"/>
  <c r="Z101" i="12" s="1"/>
  <c r="Z99" i="4"/>
  <c r="Z102" i="12" s="1"/>
  <c r="Z61" i="12" s="1"/>
  <c r="Z100" i="4"/>
  <c r="Z103" i="12" s="1"/>
  <c r="Z101" i="4"/>
  <c r="Z104" i="12" s="1"/>
  <c r="Z102" i="4"/>
  <c r="Z105" i="12" s="1"/>
  <c r="Z139" i="4"/>
  <c r="Z142" i="12" s="1"/>
  <c r="Z140" i="4"/>
  <c r="Z143" i="12" s="1"/>
  <c r="Z141" i="4"/>
  <c r="Z144" i="12" s="1"/>
  <c r="Z142" i="4"/>
  <c r="Z145" i="12" s="1"/>
  <c r="Z143" i="4"/>
  <c r="Z146" i="12" s="1"/>
  <c r="Z263" i="4"/>
  <c r="Z266" i="12" s="1"/>
  <c r="Z265" i="4"/>
  <c r="Z268" i="12" s="1"/>
  <c r="Z264" i="4"/>
  <c r="Z267" i="12" s="1"/>
  <c r="Z225" i="4"/>
  <c r="Z228" i="12" s="1"/>
  <c r="Z262" i="4"/>
  <c r="Z265" i="12" s="1"/>
  <c r="Z266" i="4"/>
  <c r="Z269" i="12" s="1"/>
  <c r="Z181" i="4"/>
  <c r="Z184" i="12" s="1"/>
  <c r="Z183" i="4"/>
  <c r="Z186" i="12" s="1"/>
  <c r="Z220" i="4"/>
  <c r="Z223" i="12" s="1"/>
  <c r="Z59" i="12" s="1"/>
  <c r="Z221" i="4"/>
  <c r="Z224" i="12" s="1"/>
  <c r="Z222" i="4"/>
  <c r="Z225" i="12" s="1"/>
  <c r="Z223" i="4"/>
  <c r="Z226" i="12" s="1"/>
  <c r="Z224" i="4"/>
  <c r="Z227" i="12" s="1"/>
  <c r="Z180" i="4"/>
  <c r="Z183" i="12" s="1"/>
  <c r="Z182" i="4"/>
  <c r="Z185" i="12" s="1"/>
  <c r="Z184" i="4"/>
  <c r="Z187" i="12" s="1"/>
  <c r="X99" i="4"/>
  <c r="X102" i="12" s="1"/>
  <c r="X100" i="4"/>
  <c r="X103" i="12" s="1"/>
  <c r="X101" i="4"/>
  <c r="X104" i="12" s="1"/>
  <c r="X102" i="4"/>
  <c r="X105" i="12" s="1"/>
  <c r="X98" i="4"/>
  <c r="X101" i="12" s="1"/>
  <c r="X139" i="4"/>
  <c r="X142" i="12" s="1"/>
  <c r="X140" i="4"/>
  <c r="X143" i="12" s="1"/>
  <c r="X141" i="4"/>
  <c r="X144" i="12" s="1"/>
  <c r="X142" i="4"/>
  <c r="X145" i="12" s="1"/>
  <c r="X143" i="4"/>
  <c r="X146" i="12" s="1"/>
  <c r="X263" i="4"/>
  <c r="X266" i="12" s="1"/>
  <c r="X265" i="4"/>
  <c r="X268" i="12" s="1"/>
  <c r="X225" i="4"/>
  <c r="X228" i="12" s="1"/>
  <c r="X262" i="4"/>
  <c r="X265" i="12" s="1"/>
  <c r="X266" i="4"/>
  <c r="X269" i="12" s="1"/>
  <c r="X264" i="4"/>
  <c r="X267" i="12" s="1"/>
  <c r="X181" i="4"/>
  <c r="X184" i="12" s="1"/>
  <c r="X183" i="4"/>
  <c r="X186" i="12" s="1"/>
  <c r="X220" i="4"/>
  <c r="X223" i="12" s="1"/>
  <c r="X59" i="12" s="1"/>
  <c r="X221" i="4"/>
  <c r="X224" i="12" s="1"/>
  <c r="F25" i="5"/>
  <c r="F43" i="5"/>
  <c r="F39" i="5"/>
  <c r="F37" i="5"/>
  <c r="F35" i="5"/>
  <c r="F33" i="5"/>
  <c r="F31" i="5"/>
  <c r="F29" i="5"/>
  <c r="F27" i="5"/>
  <c r="F45" i="5"/>
  <c r="F63" i="5"/>
  <c r="F61" i="5"/>
  <c r="F59" i="5"/>
  <c r="F55" i="5"/>
  <c r="F53" i="5"/>
  <c r="F51" i="5"/>
  <c r="F107" i="5"/>
  <c r="F19" i="5" s="1"/>
  <c r="F5" i="5" s="1"/>
  <c r="C9" i="9" s="1"/>
  <c r="C66" i="9" s="1"/>
  <c r="N66" i="9" s="1"/>
  <c r="F47" i="5"/>
  <c r="F150" i="5"/>
  <c r="F20" i="5" s="1"/>
  <c r="F34" i="5"/>
  <c r="F62" i="5"/>
  <c r="F52" i="5"/>
  <c r="F236" i="5"/>
  <c r="F22" i="5" s="1"/>
  <c r="F48" i="5"/>
  <c r="F46" i="5"/>
  <c r="W274" i="12"/>
  <c r="W279" i="12" s="1"/>
  <c r="B275" i="12"/>
  <c r="G150" i="5"/>
  <c r="G20" i="5" s="1"/>
  <c r="G172" i="5"/>
  <c r="G14" i="5" s="1"/>
  <c r="G193" i="5"/>
  <c r="G21" i="5" s="1"/>
  <c r="G215" i="5"/>
  <c r="G15" i="5" s="1"/>
  <c r="G236" i="5"/>
  <c r="G22" i="5" s="1"/>
  <c r="G258" i="5"/>
  <c r="G16" i="5" s="1"/>
  <c r="G279" i="5"/>
  <c r="G23" i="5" s="1"/>
  <c r="G49" i="5"/>
  <c r="AM273" i="12"/>
  <c r="AT219" i="8" s="1"/>
  <c r="AI275" i="12"/>
  <c r="AI280" i="12" s="1"/>
  <c r="AB273" i="12"/>
  <c r="AI221" i="8" s="1"/>
  <c r="R274" i="12"/>
  <c r="R279" i="12" s="1"/>
  <c r="AE274" i="12"/>
  <c r="AE279" i="12" s="1"/>
  <c r="AC273" i="12"/>
  <c r="AC275" i="12"/>
  <c r="AC280" i="12" s="1"/>
  <c r="AA274" i="12"/>
  <c r="AA279" i="12" s="1"/>
  <c r="AA273" i="12"/>
  <c r="AH219" i="8" s="1"/>
  <c r="Y274" i="12"/>
  <c r="Y279" i="12" s="1"/>
  <c r="W273" i="12"/>
  <c r="AD219" i="8" s="1"/>
  <c r="U273" i="12"/>
  <c r="S274" i="12"/>
  <c r="S279" i="12" s="1"/>
  <c r="AG275" i="12"/>
  <c r="AG280" i="12" s="1"/>
  <c r="AE273" i="12"/>
  <c r="AC274" i="12"/>
  <c r="AC279" i="12" s="1"/>
  <c r="AA275" i="12"/>
  <c r="AA280" i="12" s="1"/>
  <c r="Y273" i="12"/>
  <c r="W275" i="12"/>
  <c r="W280" i="12" s="1"/>
  <c r="U274" i="12"/>
  <c r="U279" i="12" s="1"/>
  <c r="S273" i="12"/>
  <c r="AQ274" i="12"/>
  <c r="AQ279" i="12" s="1"/>
  <c r="AM274" i="12"/>
  <c r="AM279" i="12" s="1"/>
  <c r="AI273" i="12"/>
  <c r="AS274" i="12"/>
  <c r="AS279" i="12" s="1"/>
  <c r="F129" i="5"/>
  <c r="F13" i="5" s="1"/>
  <c r="F172" i="5"/>
  <c r="F14" i="5" s="1"/>
  <c r="F7" i="5" s="1"/>
  <c r="F42" i="5"/>
  <c r="F36" i="5"/>
  <c r="F32" i="5"/>
  <c r="F215" i="5"/>
  <c r="F15" i="5" s="1"/>
  <c r="F28" i="5"/>
  <c r="F64" i="5"/>
  <c r="F60" i="5"/>
  <c r="F58" i="5"/>
  <c r="F56" i="5"/>
  <c r="F50" i="5"/>
  <c r="F44" i="5"/>
  <c r="F258" i="5"/>
  <c r="F16" i="5" s="1"/>
  <c r="F9" i="5" s="1"/>
  <c r="C13" i="9" s="1"/>
  <c r="C70" i="9" s="1"/>
  <c r="G61" i="5"/>
  <c r="AJ139" i="4"/>
  <c r="AJ142" i="12" s="1"/>
  <c r="AJ20" i="12" s="1"/>
  <c r="AJ102" i="4"/>
  <c r="AJ105" i="12" s="1"/>
  <c r="AJ64" i="12" s="1"/>
  <c r="AJ101" i="4"/>
  <c r="AJ104" i="12" s="1"/>
  <c r="AJ63" i="12" s="1"/>
  <c r="AJ100" i="4"/>
  <c r="AJ99" i="4"/>
  <c r="AJ102" i="12" s="1"/>
  <c r="AJ61" i="12" s="1"/>
  <c r="AL183" i="4"/>
  <c r="AL186" i="12" s="1"/>
  <c r="AL181" i="4"/>
  <c r="AL184" i="12" s="1"/>
  <c r="AL224" i="4"/>
  <c r="AL227" i="12" s="1"/>
  <c r="AL223" i="4"/>
  <c r="AL226" i="12" s="1"/>
  <c r="AL222" i="4"/>
  <c r="AL225" i="12" s="1"/>
  <c r="AL221" i="4"/>
  <c r="AL224" i="12" s="1"/>
  <c r="AL220" i="4"/>
  <c r="AL223" i="12" s="1"/>
  <c r="AL59" i="12" s="1"/>
  <c r="AL184" i="4"/>
  <c r="AL187" i="12" s="1"/>
  <c r="AL182" i="4"/>
  <c r="AL185" i="12" s="1"/>
  <c r="AL180" i="4"/>
  <c r="AL183" i="12" s="1"/>
  <c r="AL21" i="12" s="1"/>
  <c r="AL266" i="4"/>
  <c r="AL269" i="12" s="1"/>
  <c r="AL265" i="4"/>
  <c r="AL268" i="12" s="1"/>
  <c r="AL225" i="4"/>
  <c r="AL228" i="12" s="1"/>
  <c r="AL263" i="4"/>
  <c r="AL266" i="12" s="1"/>
  <c r="AL264" i="4"/>
  <c r="AL267" i="12" s="1"/>
  <c r="AL262" i="4"/>
  <c r="AL265" i="12" s="1"/>
  <c r="AL23" i="12" s="1"/>
  <c r="AL143" i="4"/>
  <c r="AL146" i="12" s="1"/>
  <c r="AL142" i="4"/>
  <c r="AL145" i="12" s="1"/>
  <c r="AL141" i="4"/>
  <c r="AL144" i="12" s="1"/>
  <c r="AL140" i="4"/>
  <c r="AL143" i="12" s="1"/>
  <c r="AL139" i="4"/>
  <c r="AL142" i="12" s="1"/>
  <c r="AL102" i="4"/>
  <c r="AL105" i="12" s="1"/>
  <c r="AL64" i="12" s="1"/>
  <c r="AL101" i="4"/>
  <c r="AL104" i="12" s="1"/>
  <c r="AL100" i="4"/>
  <c r="AL103" i="12" s="1"/>
  <c r="AL62" i="12" s="1"/>
  <c r="AL99" i="4"/>
  <c r="AL102" i="12" s="1"/>
  <c r="AN183" i="4"/>
  <c r="AN186" i="12" s="1"/>
  <c r="AN181" i="4"/>
  <c r="AN184" i="12" s="1"/>
  <c r="AN224" i="4"/>
  <c r="AN227" i="12" s="1"/>
  <c r="AN223" i="4"/>
  <c r="AN226" i="12" s="1"/>
  <c r="AN222" i="4"/>
  <c r="AN225" i="12" s="1"/>
  <c r="AN221" i="4"/>
  <c r="AN224" i="12" s="1"/>
  <c r="AN220" i="4"/>
  <c r="AN223" i="12" s="1"/>
  <c r="AN59" i="12" s="1"/>
  <c r="AN184" i="4"/>
  <c r="AN187" i="12" s="1"/>
  <c r="AN182" i="4"/>
  <c r="AN185" i="12" s="1"/>
  <c r="AN180" i="4"/>
  <c r="AN183" i="12" s="1"/>
  <c r="AN266" i="4"/>
  <c r="AN269" i="12" s="1"/>
  <c r="AN263" i="4"/>
  <c r="AN266" i="12" s="1"/>
  <c r="AN265" i="4"/>
  <c r="AN268" i="12" s="1"/>
  <c r="AN225" i="4"/>
  <c r="AN228" i="12" s="1"/>
  <c r="AN264" i="4"/>
  <c r="AN267" i="12" s="1"/>
  <c r="AN262" i="4"/>
  <c r="AN265" i="12" s="1"/>
  <c r="AN143" i="4"/>
  <c r="AN146" i="12" s="1"/>
  <c r="AN142" i="4"/>
  <c r="AN145" i="12" s="1"/>
  <c r="AN141" i="4"/>
  <c r="AN144" i="12" s="1"/>
  <c r="AN140" i="4"/>
  <c r="AN143" i="12" s="1"/>
  <c r="AN139" i="4"/>
  <c r="AN142" i="12" s="1"/>
  <c r="AN20" i="12" s="1"/>
  <c r="AN102" i="4"/>
  <c r="AN105" i="12" s="1"/>
  <c r="AN101" i="4"/>
  <c r="AN104" i="12" s="1"/>
  <c r="AN63" i="12" s="1"/>
  <c r="AN100" i="4"/>
  <c r="AN103" i="12" s="1"/>
  <c r="AN99" i="4"/>
  <c r="AN102" i="12" s="1"/>
  <c r="AN61" i="12" s="1"/>
  <c r="AP183" i="4"/>
  <c r="AP186" i="12" s="1"/>
  <c r="AP181" i="4"/>
  <c r="AP184" i="12" s="1"/>
  <c r="AP224" i="4"/>
  <c r="AP227" i="12" s="1"/>
  <c r="AP223" i="4"/>
  <c r="AP226" i="12" s="1"/>
  <c r="AP222" i="4"/>
  <c r="AP225" i="12" s="1"/>
  <c r="AP221" i="4"/>
  <c r="AP224" i="12" s="1"/>
  <c r="AP220" i="4"/>
  <c r="AP223" i="12" s="1"/>
  <c r="AP59" i="12" s="1"/>
  <c r="AP184" i="4"/>
  <c r="AP187" i="12" s="1"/>
  <c r="AP182" i="4"/>
  <c r="AP185" i="12" s="1"/>
  <c r="AP180" i="4"/>
  <c r="AP183" i="12" s="1"/>
  <c r="AP21" i="12" s="1"/>
  <c r="AP266" i="4"/>
  <c r="AP269" i="12" s="1"/>
  <c r="AP265" i="4"/>
  <c r="AP268" i="12" s="1"/>
  <c r="AP225" i="4"/>
  <c r="AP228" i="12" s="1"/>
  <c r="AP263" i="4"/>
  <c r="AP266" i="12" s="1"/>
  <c r="AP264" i="4"/>
  <c r="AP267" i="12" s="1"/>
  <c r="AP262" i="4"/>
  <c r="AP265" i="12" s="1"/>
  <c r="AP23" i="12" s="1"/>
  <c r="AP143" i="4"/>
  <c r="AP146" i="12" s="1"/>
  <c r="AP142" i="4"/>
  <c r="AP145" i="12" s="1"/>
  <c r="AP141" i="4"/>
  <c r="AP144" i="12" s="1"/>
  <c r="AP140" i="4"/>
  <c r="AP143" i="12" s="1"/>
  <c r="AP139" i="4"/>
  <c r="AP142" i="12" s="1"/>
  <c r="AP102" i="4"/>
  <c r="AP105" i="12" s="1"/>
  <c r="AP64" i="12" s="1"/>
  <c r="AP101" i="4"/>
  <c r="AP104" i="12" s="1"/>
  <c r="AP100" i="4"/>
  <c r="AP103" i="12" s="1"/>
  <c r="AP62" i="12" s="1"/>
  <c r="AP99" i="4"/>
  <c r="AP102" i="12" s="1"/>
  <c r="AR183" i="4"/>
  <c r="AR186" i="12" s="1"/>
  <c r="AR181" i="4"/>
  <c r="AR184" i="12" s="1"/>
  <c r="AR224" i="4"/>
  <c r="AR227" i="12" s="1"/>
  <c r="AR223" i="4"/>
  <c r="AR226" i="12" s="1"/>
  <c r="AR222" i="4"/>
  <c r="AR225" i="12" s="1"/>
  <c r="AR221" i="4"/>
  <c r="AR224" i="12" s="1"/>
  <c r="AR220" i="4"/>
  <c r="AR223" i="12" s="1"/>
  <c r="AR59" i="12" s="1"/>
  <c r="AR184" i="4"/>
  <c r="AR187" i="12" s="1"/>
  <c r="AR182" i="4"/>
  <c r="AR185" i="12" s="1"/>
  <c r="AR180" i="4"/>
  <c r="AR183" i="12" s="1"/>
  <c r="AR266" i="4"/>
  <c r="AR269" i="12" s="1"/>
  <c r="AR263" i="4"/>
  <c r="AR266" i="12" s="1"/>
  <c r="AR265" i="4"/>
  <c r="AR268" i="12" s="1"/>
  <c r="AR225" i="4"/>
  <c r="AR228" i="12" s="1"/>
  <c r="AR264" i="4"/>
  <c r="AR267" i="12" s="1"/>
  <c r="AR262" i="4"/>
  <c r="AR265" i="12" s="1"/>
  <c r="AR143" i="4"/>
  <c r="AR146" i="12" s="1"/>
  <c r="AR142" i="4"/>
  <c r="AR145" i="12" s="1"/>
  <c r="AR141" i="4"/>
  <c r="AR144" i="12" s="1"/>
  <c r="AR140" i="4"/>
  <c r="AR143" i="12" s="1"/>
  <c r="AR139" i="4"/>
  <c r="AR142" i="12" s="1"/>
  <c r="AR20" i="12" s="1"/>
  <c r="AR102" i="4"/>
  <c r="AR105" i="12" s="1"/>
  <c r="AR101" i="4"/>
  <c r="AR104" i="12" s="1"/>
  <c r="AR63" i="12" s="1"/>
  <c r="AR100" i="4"/>
  <c r="AR103" i="12" s="1"/>
  <c r="AR99" i="4"/>
  <c r="AR102" i="12" s="1"/>
  <c r="AR61" i="12" s="1"/>
  <c r="AT183" i="4"/>
  <c r="AT186" i="12" s="1"/>
  <c r="AT181" i="4"/>
  <c r="AT184" i="12" s="1"/>
  <c r="AT224" i="4"/>
  <c r="AT227" i="12" s="1"/>
  <c r="AT223" i="4"/>
  <c r="AT226" i="12" s="1"/>
  <c r="AT222" i="4"/>
  <c r="AT225" i="12" s="1"/>
  <c r="AT221" i="4"/>
  <c r="AT224" i="12" s="1"/>
  <c r="AT220" i="4"/>
  <c r="AT223" i="12" s="1"/>
  <c r="AT59" i="12" s="1"/>
  <c r="AT184" i="4"/>
  <c r="AT187" i="12" s="1"/>
  <c r="AT182" i="4"/>
  <c r="AT185" i="12" s="1"/>
  <c r="AT180" i="4"/>
  <c r="AT183" i="12" s="1"/>
  <c r="AT21" i="12" s="1"/>
  <c r="AT266" i="4"/>
  <c r="AT269" i="12" s="1"/>
  <c r="AT265" i="4"/>
  <c r="AT268" i="12" s="1"/>
  <c r="AT225" i="4"/>
  <c r="AT228" i="12" s="1"/>
  <c r="AT263" i="4"/>
  <c r="AT266" i="12" s="1"/>
  <c r="AT264" i="4"/>
  <c r="AT267" i="12" s="1"/>
  <c r="AT262" i="4"/>
  <c r="AT265" i="12" s="1"/>
  <c r="AT23" i="12" s="1"/>
  <c r="AT143" i="4"/>
  <c r="AT146" i="12" s="1"/>
  <c r="AT142" i="4"/>
  <c r="AT145" i="12" s="1"/>
  <c r="AT141" i="4"/>
  <c r="AT144" i="12" s="1"/>
  <c r="AT140" i="4"/>
  <c r="AT143" i="12" s="1"/>
  <c r="AT139" i="4"/>
  <c r="AT142" i="12" s="1"/>
  <c r="AT102" i="4"/>
  <c r="AT105" i="12" s="1"/>
  <c r="AT64" i="12" s="1"/>
  <c r="AT101" i="4"/>
  <c r="AT104" i="12" s="1"/>
  <c r="AT100" i="4"/>
  <c r="AT103" i="12" s="1"/>
  <c r="AT62" i="12" s="1"/>
  <c r="AT99" i="4"/>
  <c r="AV183" i="4"/>
  <c r="AV186" i="12" s="1"/>
  <c r="AV181" i="4"/>
  <c r="AV184" i="12" s="1"/>
  <c r="AV224" i="4"/>
  <c r="AV227" i="12" s="1"/>
  <c r="AV223" i="4"/>
  <c r="AV226" i="12" s="1"/>
  <c r="AV222" i="4"/>
  <c r="AV225" i="12" s="1"/>
  <c r="AV221" i="4"/>
  <c r="AV224" i="12" s="1"/>
  <c r="AV220" i="4"/>
  <c r="AV223" i="12" s="1"/>
  <c r="AV59" i="12" s="1"/>
  <c r="AV184" i="4"/>
  <c r="AV187" i="12" s="1"/>
  <c r="AV182" i="4"/>
  <c r="AV185" i="12" s="1"/>
  <c r="AV180" i="4"/>
  <c r="AV183" i="12" s="1"/>
  <c r="AV266" i="4"/>
  <c r="AV269" i="12" s="1"/>
  <c r="AV263" i="4"/>
  <c r="AV266" i="12" s="1"/>
  <c r="AV265" i="4"/>
  <c r="AV268" i="12" s="1"/>
  <c r="AV225" i="4"/>
  <c r="AV228" i="12" s="1"/>
  <c r="AV264" i="4"/>
  <c r="AV267" i="12" s="1"/>
  <c r="AV262" i="4"/>
  <c r="AV265" i="12" s="1"/>
  <c r="AV143" i="4"/>
  <c r="AV146" i="12" s="1"/>
  <c r="AV142" i="4"/>
  <c r="AV145" i="12" s="1"/>
  <c r="AV141" i="4"/>
  <c r="AV144" i="12" s="1"/>
  <c r="AV140" i="4"/>
  <c r="AV143" i="12" s="1"/>
  <c r="AV139" i="4"/>
  <c r="AV142" i="12" s="1"/>
  <c r="AV20" i="12" s="1"/>
  <c r="AV102" i="4"/>
  <c r="AV105" i="12" s="1"/>
  <c r="AV101" i="4"/>
  <c r="AV104" i="12" s="1"/>
  <c r="AV63" i="12" s="1"/>
  <c r="AV100" i="4"/>
  <c r="AV103" i="12" s="1"/>
  <c r="AV99" i="4"/>
  <c r="AV102" i="12" s="1"/>
  <c r="AV61" i="12" s="1"/>
  <c r="Q164" i="4"/>
  <c r="Q167" i="12" s="1"/>
  <c r="Q162" i="4"/>
  <c r="Q165" i="12" s="1"/>
  <c r="Q160" i="4"/>
  <c r="Q163" i="12" s="1"/>
  <c r="Q163" i="4"/>
  <c r="Q166" i="12" s="1"/>
  <c r="Q161" i="4"/>
  <c r="Q164" i="12" s="1"/>
  <c r="Q205" i="4"/>
  <c r="Q208" i="12" s="1"/>
  <c r="Q204" i="4"/>
  <c r="Q207" i="12" s="1"/>
  <c r="Q203" i="4"/>
  <c r="Q206" i="12" s="1"/>
  <c r="Q202" i="4"/>
  <c r="Q205" i="12" s="1"/>
  <c r="Q201" i="4"/>
  <c r="Q204" i="12" s="1"/>
  <c r="Q15" i="12" s="1"/>
  <c r="Q8" i="12" s="1"/>
  <c r="Q246" i="4"/>
  <c r="Q249" i="12" s="1"/>
  <c r="Q245" i="4"/>
  <c r="Q248" i="12" s="1"/>
  <c r="Q244" i="4"/>
  <c r="Q247" i="12" s="1"/>
  <c r="Q243" i="4"/>
  <c r="Q246" i="12" s="1"/>
  <c r="Q242" i="4"/>
  <c r="Q245" i="12" s="1"/>
  <c r="Q123" i="4"/>
  <c r="Q126" i="12" s="1"/>
  <c r="Q122" i="4"/>
  <c r="Q125" i="12" s="1"/>
  <c r="Q121" i="4"/>
  <c r="Q124" i="12" s="1"/>
  <c r="Q120" i="4"/>
  <c r="Q123" i="12" s="1"/>
  <c r="Q119" i="4"/>
  <c r="Q122" i="12" s="1"/>
  <c r="Q40" i="12" s="1"/>
  <c r="Q82" i="4"/>
  <c r="Q85" i="12" s="1"/>
  <c r="Q81" i="4"/>
  <c r="Q84" i="12" s="1"/>
  <c r="Q43" i="12" s="1"/>
  <c r="Q80" i="4"/>
  <c r="Q83" i="12" s="1"/>
  <c r="Q79" i="4"/>
  <c r="Q82" i="12" s="1"/>
  <c r="Q41" i="12" s="1"/>
  <c r="G30" i="5"/>
  <c r="G129" i="5"/>
  <c r="G13" i="5" s="1"/>
  <c r="D274" i="12"/>
  <c r="D279" i="12" s="1"/>
  <c r="D275" i="12"/>
  <c r="D280" i="12" s="1"/>
  <c r="D273" i="12"/>
  <c r="K254" i="8" s="1"/>
  <c r="E273" i="12"/>
  <c r="E274" i="12"/>
  <c r="E279" i="12" s="1"/>
  <c r="E275" i="12"/>
  <c r="E280" i="12" s="1"/>
  <c r="F275" i="12"/>
  <c r="F280" i="12" s="1"/>
  <c r="F273" i="12"/>
  <c r="F274" i="12"/>
  <c r="F279" i="12" s="1"/>
  <c r="G273" i="12"/>
  <c r="G274" i="12"/>
  <c r="G279" i="12" s="1"/>
  <c r="G275" i="12"/>
  <c r="G280" i="12" s="1"/>
  <c r="H273" i="12"/>
  <c r="O253" i="8" s="1"/>
  <c r="H274" i="12"/>
  <c r="H279" i="12" s="1"/>
  <c r="H275" i="12"/>
  <c r="H280" i="12" s="1"/>
  <c r="I273" i="12"/>
  <c r="I274" i="12"/>
  <c r="I279" i="12" s="1"/>
  <c r="I275" i="12"/>
  <c r="I280" i="12" s="1"/>
  <c r="J273" i="12"/>
  <c r="Q253" i="8" s="1"/>
  <c r="J274" i="12"/>
  <c r="J279" i="12" s="1"/>
  <c r="J275" i="12"/>
  <c r="J280" i="12" s="1"/>
  <c r="K274" i="12"/>
  <c r="K279" i="12" s="1"/>
  <c r="K275" i="12"/>
  <c r="K280" i="12" s="1"/>
  <c r="K273" i="12"/>
  <c r="L274" i="12"/>
  <c r="L279" i="12" s="1"/>
  <c r="L275" i="12"/>
  <c r="L280" i="12" s="1"/>
  <c r="L273" i="12"/>
  <c r="S253" i="8" s="1"/>
  <c r="M274" i="12"/>
  <c r="M279" i="12" s="1"/>
  <c r="M275" i="12"/>
  <c r="M280" i="12" s="1"/>
  <c r="M273" i="12"/>
  <c r="N275" i="12"/>
  <c r="N280" i="12" s="1"/>
  <c r="N273" i="12"/>
  <c r="N274" i="12"/>
  <c r="N279" i="12" s="1"/>
  <c r="O274" i="12"/>
  <c r="O279" i="12" s="1"/>
  <c r="O275" i="12"/>
  <c r="O280" i="12" s="1"/>
  <c r="O273" i="12"/>
  <c r="P274" i="12"/>
  <c r="P279" i="12" s="1"/>
  <c r="P275" i="12"/>
  <c r="P280" i="12" s="1"/>
  <c r="P273" i="12"/>
  <c r="W251" i="8" s="1"/>
  <c r="C274" i="12"/>
  <c r="C279" i="12" s="1"/>
  <c r="C275" i="12"/>
  <c r="C280" i="12" s="1"/>
  <c r="C273" i="12"/>
  <c r="AG273" i="12"/>
  <c r="AN79" i="8" s="1"/>
  <c r="AG274" i="12"/>
  <c r="AG279" i="12" s="1"/>
  <c r="AE275" i="12"/>
  <c r="AE280" i="12" s="1"/>
  <c r="AU275" i="12"/>
  <c r="AU280" i="12" s="1"/>
  <c r="Y275" i="12"/>
  <c r="Y280" i="12" s="1"/>
  <c r="R275" i="12"/>
  <c r="R280" i="12" s="1"/>
  <c r="S275" i="12"/>
  <c r="S280" i="12" s="1"/>
  <c r="AI274" i="12"/>
  <c r="AI279" i="12" s="1"/>
  <c r="T275" i="12"/>
  <c r="T280" i="12" s="1"/>
  <c r="U275" i="12"/>
  <c r="U280" i="12" s="1"/>
  <c r="G29" i="5"/>
  <c r="G107" i="5"/>
  <c r="G19" i="5" s="1"/>
  <c r="G5" i="5" s="1"/>
  <c r="B279" i="12"/>
  <c r="B280" i="12"/>
  <c r="B278" i="12"/>
  <c r="F40" i="5"/>
  <c r="G42" i="5"/>
  <c r="G63" i="5"/>
  <c r="G64" i="5"/>
  <c r="G62" i="5"/>
  <c r="G60" i="5"/>
  <c r="F11" i="5"/>
  <c r="C28" i="9"/>
  <c r="G9" i="5"/>
  <c r="G6" i="5"/>
  <c r="G11" i="5"/>
  <c r="G7" i="5"/>
  <c r="G43" i="5"/>
  <c r="AV275" i="12" l="1"/>
  <c r="AV280" i="12" s="1"/>
  <c r="I20" i="12"/>
  <c r="I6" i="12" s="1"/>
  <c r="I21" i="12"/>
  <c r="I7" i="12" s="1"/>
  <c r="I23" i="12"/>
  <c r="P20" i="12"/>
  <c r="P23" i="12"/>
  <c r="P9" i="12" s="1"/>
  <c r="AB61" i="12"/>
  <c r="N8" i="12"/>
  <c r="Q16" i="12"/>
  <c r="Q9" i="12" s="1"/>
  <c r="Q14" i="12"/>
  <c r="Q7" i="12" s="1"/>
  <c r="AV23" i="12"/>
  <c r="AV21" i="12"/>
  <c r="AT60" i="12"/>
  <c r="AR23" i="12"/>
  <c r="AR21" i="12"/>
  <c r="AP60" i="12"/>
  <c r="AN23" i="12"/>
  <c r="AN21" i="12"/>
  <c r="AL60" i="12"/>
  <c r="Z23" i="12"/>
  <c r="X21" i="12"/>
  <c r="V20" i="12"/>
  <c r="V21" i="12"/>
  <c r="R21" i="12"/>
  <c r="AU16" i="12"/>
  <c r="AU9" i="12" s="1"/>
  <c r="AU14" i="12"/>
  <c r="AU7" i="12" s="1"/>
  <c r="AS16" i="12"/>
  <c r="AS9" i="12" s="1"/>
  <c r="AS14" i="12"/>
  <c r="AS7" i="12" s="1"/>
  <c r="AQ16" i="12"/>
  <c r="AQ9" i="12" s="1"/>
  <c r="AQ14" i="12"/>
  <c r="AQ7" i="12" s="1"/>
  <c r="AO16" i="12"/>
  <c r="AO9" i="12" s="1"/>
  <c r="AO14" i="12"/>
  <c r="AO7" i="12" s="1"/>
  <c r="AM16" i="12"/>
  <c r="AM9" i="12" s="1"/>
  <c r="AM14" i="12"/>
  <c r="AM7" i="12" s="1"/>
  <c r="AK16" i="12"/>
  <c r="AK9" i="12" s="1"/>
  <c r="AK14" i="12"/>
  <c r="AK7" i="12" s="1"/>
  <c r="X23" i="12"/>
  <c r="X20" i="12"/>
  <c r="Z21" i="12"/>
  <c r="Z20" i="12"/>
  <c r="AB21" i="12"/>
  <c r="AB23" i="12"/>
  <c r="AB20" i="12"/>
  <c r="AD21" i="12"/>
  <c r="AD20" i="12"/>
  <c r="AF21" i="12"/>
  <c r="AF23" i="12"/>
  <c r="AF20" i="12"/>
  <c r="AH21" i="12"/>
  <c r="AH20" i="12"/>
  <c r="AJ21" i="12"/>
  <c r="AJ23" i="12"/>
  <c r="V23" i="12"/>
  <c r="T23" i="12"/>
  <c r="T21" i="12"/>
  <c r="R23" i="12"/>
  <c r="P21" i="12"/>
  <c r="P7" i="12" s="1"/>
  <c r="P8" i="12"/>
  <c r="J8" i="12"/>
  <c r="L5" i="12"/>
  <c r="H5" i="12"/>
  <c r="D5" i="12"/>
  <c r="Q42" i="12"/>
  <c r="Q44" i="12"/>
  <c r="AV62" i="12"/>
  <c r="AV64" i="12"/>
  <c r="AT63" i="12"/>
  <c r="AR62" i="12"/>
  <c r="AR64" i="12"/>
  <c r="AP61" i="12"/>
  <c r="AP63" i="12"/>
  <c r="AN62" i="12"/>
  <c r="AN64" i="12"/>
  <c r="AL61" i="12"/>
  <c r="AL63" i="12"/>
  <c r="X60" i="12"/>
  <c r="X63" i="12"/>
  <c r="X61" i="12"/>
  <c r="Z64" i="12"/>
  <c r="Z62" i="12"/>
  <c r="Z60" i="12"/>
  <c r="AB64" i="12"/>
  <c r="AB62" i="12"/>
  <c r="AB60" i="12"/>
  <c r="AD64" i="12"/>
  <c r="AD62" i="12"/>
  <c r="AD60" i="12"/>
  <c r="AF64" i="12"/>
  <c r="AF62" i="12"/>
  <c r="AF60" i="12"/>
  <c r="AH64" i="12"/>
  <c r="AH62" i="12"/>
  <c r="AH60" i="12"/>
  <c r="V63" i="12"/>
  <c r="T63" i="12"/>
  <c r="T60" i="12"/>
  <c r="R60" i="12"/>
  <c r="R62" i="12"/>
  <c r="R64" i="12"/>
  <c r="AU42" i="12"/>
  <c r="AU44" i="12"/>
  <c r="AS42" i="12"/>
  <c r="AS44" i="12"/>
  <c r="AQ42" i="12"/>
  <c r="AQ44" i="12"/>
  <c r="AO42" i="12"/>
  <c r="AO44" i="12"/>
  <c r="AM42" i="12"/>
  <c r="AM44" i="12"/>
  <c r="AK42" i="12"/>
  <c r="AK44" i="12"/>
  <c r="C12" i="12"/>
  <c r="C5" i="12" s="1"/>
  <c r="C29" i="12"/>
  <c r="I52" i="12"/>
  <c r="I56" i="12"/>
  <c r="I60" i="12"/>
  <c r="I64" i="12"/>
  <c r="P64" i="12"/>
  <c r="AK40" i="12"/>
  <c r="AO40" i="12"/>
  <c r="AS40" i="12"/>
  <c r="AN60" i="12"/>
  <c r="AR60" i="12"/>
  <c r="AV60" i="12"/>
  <c r="U9" i="12"/>
  <c r="Y9" i="12"/>
  <c r="AC9" i="12"/>
  <c r="AG9" i="12"/>
  <c r="U8" i="12"/>
  <c r="Y8" i="12"/>
  <c r="AC8" i="12"/>
  <c r="AG8" i="12"/>
  <c r="U7" i="12"/>
  <c r="Y7" i="12"/>
  <c r="AC7" i="12"/>
  <c r="AG7" i="12"/>
  <c r="Q13" i="12"/>
  <c r="Q6" i="12" s="1"/>
  <c r="U6" i="12"/>
  <c r="Y6" i="12"/>
  <c r="AC6" i="12"/>
  <c r="AG6" i="12"/>
  <c r="I9" i="12"/>
  <c r="C16" i="12"/>
  <c r="C9" i="12" s="1"/>
  <c r="R9" i="12"/>
  <c r="V9" i="12"/>
  <c r="Z9" i="12"/>
  <c r="AD9" i="12"/>
  <c r="AH9" i="12"/>
  <c r="AL9" i="12"/>
  <c r="AP9" i="12"/>
  <c r="AT9" i="12"/>
  <c r="R22" i="12"/>
  <c r="V22" i="12"/>
  <c r="Z22" i="12"/>
  <c r="AD22" i="12"/>
  <c r="AH22" i="12"/>
  <c r="AL22" i="12"/>
  <c r="AP22" i="12"/>
  <c r="AT22" i="12"/>
  <c r="R8" i="12"/>
  <c r="V8" i="12"/>
  <c r="Z8" i="12"/>
  <c r="AD8" i="12"/>
  <c r="AH8" i="12"/>
  <c r="AL8" i="12"/>
  <c r="AP8" i="12"/>
  <c r="AT8" i="12"/>
  <c r="R7" i="12"/>
  <c r="V7" i="12"/>
  <c r="Z7" i="12"/>
  <c r="AD7" i="12"/>
  <c r="AH7" i="12"/>
  <c r="AL7" i="12"/>
  <c r="AP7" i="12"/>
  <c r="AT7" i="12"/>
  <c r="AL20" i="12"/>
  <c r="AP20" i="12"/>
  <c r="AT20" i="12"/>
  <c r="R6" i="12"/>
  <c r="V6" i="12"/>
  <c r="Z6" i="12"/>
  <c r="AD6" i="12"/>
  <c r="AH6" i="12"/>
  <c r="AL6" i="12"/>
  <c r="AP6" i="12"/>
  <c r="AT6" i="12"/>
  <c r="M9" i="12"/>
  <c r="L8" i="12"/>
  <c r="O5" i="12"/>
  <c r="K5" i="12"/>
  <c r="E8" i="12"/>
  <c r="O7" i="12"/>
  <c r="K7" i="12"/>
  <c r="F7" i="12"/>
  <c r="E6" i="12"/>
  <c r="P19" i="12"/>
  <c r="X64" i="12"/>
  <c r="X62" i="12"/>
  <c r="Z63" i="12"/>
  <c r="AB63" i="12"/>
  <c r="AD63" i="12"/>
  <c r="AF63" i="12"/>
  <c r="AH63" i="12"/>
  <c r="AJ60" i="12"/>
  <c r="I19" i="12"/>
  <c r="I5" i="12" s="1"/>
  <c r="I49" i="12"/>
  <c r="I50" i="12"/>
  <c r="I54" i="12"/>
  <c r="I58" i="12"/>
  <c r="I62" i="12"/>
  <c r="I22" i="12"/>
  <c r="I8" i="12" s="1"/>
  <c r="AM40" i="12"/>
  <c r="AQ40" i="12"/>
  <c r="AU40" i="12"/>
  <c r="S9" i="12"/>
  <c r="W9" i="12"/>
  <c r="AA9" i="12"/>
  <c r="AE9" i="12"/>
  <c r="AI9" i="12"/>
  <c r="S8" i="12"/>
  <c r="W8" i="12"/>
  <c r="AA8" i="12"/>
  <c r="AE8" i="12"/>
  <c r="AI8" i="12"/>
  <c r="S7" i="12"/>
  <c r="W7" i="12"/>
  <c r="AA7" i="12"/>
  <c r="AE7" i="12"/>
  <c r="AI7" i="12"/>
  <c r="S6" i="12"/>
  <c r="W6" i="12"/>
  <c r="AA6" i="12"/>
  <c r="AE6" i="12"/>
  <c r="AI6" i="12"/>
  <c r="Q12" i="12"/>
  <c r="Q5" i="12" s="1"/>
  <c r="S5" i="12"/>
  <c r="U5" i="12"/>
  <c r="W5" i="12"/>
  <c r="Y5" i="12"/>
  <c r="AA5" i="12"/>
  <c r="AC5" i="12"/>
  <c r="AE5" i="12"/>
  <c r="AG5" i="12"/>
  <c r="AI5" i="12"/>
  <c r="AK12" i="12"/>
  <c r="AK5" i="12" s="1"/>
  <c r="AM12" i="12"/>
  <c r="AM5" i="12" s="1"/>
  <c r="AO12" i="12"/>
  <c r="AO5" i="12" s="1"/>
  <c r="AQ12" i="12"/>
  <c r="AQ5" i="12" s="1"/>
  <c r="AS12" i="12"/>
  <c r="AS5" i="12" s="1"/>
  <c r="AU12" i="12"/>
  <c r="AU5" i="12" s="1"/>
  <c r="T9" i="12"/>
  <c r="X9" i="12"/>
  <c r="AB9" i="12"/>
  <c r="AF9" i="12"/>
  <c r="AJ9" i="12"/>
  <c r="AN9" i="12"/>
  <c r="AR9" i="12"/>
  <c r="AV9" i="12"/>
  <c r="T22" i="12"/>
  <c r="X22" i="12"/>
  <c r="AB22" i="12"/>
  <c r="AF22" i="12"/>
  <c r="AJ22" i="12"/>
  <c r="AN22" i="12"/>
  <c r="AR22" i="12"/>
  <c r="AV22" i="12"/>
  <c r="T8" i="12"/>
  <c r="X8" i="12"/>
  <c r="AB8" i="12"/>
  <c r="AF8" i="12"/>
  <c r="AJ8" i="12"/>
  <c r="AN8" i="12"/>
  <c r="AR8" i="12"/>
  <c r="AV8" i="12"/>
  <c r="T7" i="12"/>
  <c r="X7" i="12"/>
  <c r="AB7" i="12"/>
  <c r="AF7" i="12"/>
  <c r="AJ7" i="12"/>
  <c r="AN7" i="12"/>
  <c r="AR7" i="12"/>
  <c r="AV7" i="12"/>
  <c r="T6" i="12"/>
  <c r="X6" i="12"/>
  <c r="AB6" i="12"/>
  <c r="AF6" i="12"/>
  <c r="AJ6" i="12"/>
  <c r="AN6" i="12"/>
  <c r="AR6" i="12"/>
  <c r="AV6" i="12"/>
  <c r="R19" i="12"/>
  <c r="R5" i="12" s="1"/>
  <c r="T19" i="12"/>
  <c r="T5" i="12" s="1"/>
  <c r="X19" i="12"/>
  <c r="X5" i="12" s="1"/>
  <c r="Z19" i="12"/>
  <c r="AB19" i="12"/>
  <c r="AB5" i="12" s="1"/>
  <c r="AD19" i="12"/>
  <c r="AD5" i="12" s="1"/>
  <c r="AF19" i="12"/>
  <c r="AF5" i="12" s="1"/>
  <c r="AH19" i="12"/>
  <c r="AL19" i="12"/>
  <c r="AL5" i="12" s="1"/>
  <c r="AN19" i="12"/>
  <c r="AN5" i="12" s="1"/>
  <c r="AP19" i="12"/>
  <c r="AP5" i="12" s="1"/>
  <c r="AR19" i="12"/>
  <c r="AR5" i="12" s="1"/>
  <c r="AV19" i="12"/>
  <c r="AV5" i="12" s="1"/>
  <c r="Z5" i="12"/>
  <c r="AH5" i="12"/>
  <c r="O9" i="12"/>
  <c r="K9" i="12"/>
  <c r="G8" i="12"/>
  <c r="C8" i="12"/>
  <c r="M7" i="12"/>
  <c r="H7" i="12"/>
  <c r="D7" i="12"/>
  <c r="P6" i="12"/>
  <c r="G6" i="12"/>
  <c r="P5" i="12"/>
  <c r="J5" i="12"/>
  <c r="G5" i="12"/>
  <c r="E5" i="12"/>
  <c r="P60" i="12"/>
  <c r="AT102" i="12"/>
  <c r="AJ103" i="12"/>
  <c r="AJ19" i="12" s="1"/>
  <c r="AJ5" i="12" s="1"/>
  <c r="V102" i="12"/>
  <c r="V19" i="12" s="1"/>
  <c r="V5" i="12" s="1"/>
  <c r="F8" i="5"/>
  <c r="C12" i="9" s="1"/>
  <c r="I243" i="8"/>
  <c r="I262" i="8"/>
  <c r="I200" i="8"/>
  <c r="I270" i="8"/>
  <c r="I221" i="8"/>
  <c r="I167" i="8"/>
  <c r="I266" i="8"/>
  <c r="I274" i="8"/>
  <c r="I251" i="8"/>
  <c r="I229" i="8"/>
  <c r="I210" i="8"/>
  <c r="I126" i="8"/>
  <c r="I264" i="8"/>
  <c r="I268" i="8"/>
  <c r="I272" i="8"/>
  <c r="I276" i="8"/>
  <c r="I247" i="8"/>
  <c r="I255" i="8"/>
  <c r="I225" i="8"/>
  <c r="I233" i="8"/>
  <c r="I204" i="8"/>
  <c r="I188" i="8"/>
  <c r="I145" i="8"/>
  <c r="I263" i="8"/>
  <c r="I241" i="8"/>
  <c r="I245" i="8"/>
  <c r="I249" i="8"/>
  <c r="I253" i="8"/>
  <c r="I219" i="8"/>
  <c r="I223" i="8"/>
  <c r="I227" i="8"/>
  <c r="I231" i="8"/>
  <c r="I198" i="8"/>
  <c r="I202" i="8"/>
  <c r="I206" i="8"/>
  <c r="I180" i="8"/>
  <c r="I159" i="8"/>
  <c r="I137" i="8"/>
  <c r="I116" i="8"/>
  <c r="I104" i="8"/>
  <c r="I230" i="8"/>
  <c r="I208" i="8"/>
  <c r="I176" i="8"/>
  <c r="I184" i="8"/>
  <c r="I155" i="8"/>
  <c r="I163" i="8"/>
  <c r="I133" i="8"/>
  <c r="I141" i="8"/>
  <c r="I112" i="8"/>
  <c r="I120" i="8"/>
  <c r="I96" i="8"/>
  <c r="I75" i="8"/>
  <c r="I242" i="8"/>
  <c r="I154" i="8"/>
  <c r="I212" i="8"/>
  <c r="I178" i="8"/>
  <c r="I182" i="8"/>
  <c r="I186" i="8"/>
  <c r="I190" i="8"/>
  <c r="I157" i="8"/>
  <c r="I161" i="8"/>
  <c r="I165" i="8"/>
  <c r="I169" i="8"/>
  <c r="I135" i="8"/>
  <c r="I139" i="8"/>
  <c r="I143" i="8"/>
  <c r="I147" i="8"/>
  <c r="I114" i="8"/>
  <c r="I118" i="8"/>
  <c r="I122" i="8"/>
  <c r="I92" i="8"/>
  <c r="I100" i="8"/>
  <c r="I71" i="8"/>
  <c r="I79" i="8"/>
  <c r="I271" i="8"/>
  <c r="I252" i="8"/>
  <c r="I197" i="8"/>
  <c r="I111" i="8"/>
  <c r="I124" i="8"/>
  <c r="I90" i="8"/>
  <c r="I94" i="8"/>
  <c r="I98" i="8"/>
  <c r="I102" i="8"/>
  <c r="I69" i="8"/>
  <c r="I73" i="8"/>
  <c r="I77" i="8"/>
  <c r="I81" i="8"/>
  <c r="I267" i="8"/>
  <c r="I275" i="8"/>
  <c r="I246" i="8"/>
  <c r="I222" i="8"/>
  <c r="I201" i="8"/>
  <c r="I175" i="8"/>
  <c r="I132" i="8"/>
  <c r="I89" i="8"/>
  <c r="I83" i="8"/>
  <c r="I265" i="8"/>
  <c r="I269" i="8"/>
  <c r="I273" i="8"/>
  <c r="I261" i="8"/>
  <c r="I244" i="8"/>
  <c r="I248" i="8"/>
  <c r="I240" i="8"/>
  <c r="I226" i="8"/>
  <c r="I218" i="8"/>
  <c r="I205" i="8"/>
  <c r="I183" i="8"/>
  <c r="I162" i="8"/>
  <c r="I140" i="8"/>
  <c r="I119" i="8"/>
  <c r="I97" i="8"/>
  <c r="I76" i="8"/>
  <c r="I209" i="8"/>
  <c r="I179" i="8"/>
  <c r="I187" i="8"/>
  <c r="I158" i="8"/>
  <c r="I166" i="8"/>
  <c r="I136" i="8"/>
  <c r="I144" i="8"/>
  <c r="I115" i="8"/>
  <c r="I123" i="8"/>
  <c r="I93" i="8"/>
  <c r="I101" i="8"/>
  <c r="I72" i="8"/>
  <c r="I80" i="8"/>
  <c r="I250" i="8"/>
  <c r="I254" i="8"/>
  <c r="I220" i="8"/>
  <c r="I224" i="8"/>
  <c r="I228" i="8"/>
  <c r="I232" i="8"/>
  <c r="I199" i="8"/>
  <c r="I203" i="8"/>
  <c r="I207" i="8"/>
  <c r="I211" i="8"/>
  <c r="I177" i="8"/>
  <c r="I181" i="8"/>
  <c r="I185" i="8"/>
  <c r="I189" i="8"/>
  <c r="I156" i="8"/>
  <c r="I160" i="8"/>
  <c r="I164" i="8"/>
  <c r="I168" i="8"/>
  <c r="I134" i="8"/>
  <c r="I138" i="8"/>
  <c r="I142" i="8"/>
  <c r="I146" i="8"/>
  <c r="I113" i="8"/>
  <c r="I117" i="8"/>
  <c r="I121" i="8"/>
  <c r="I125" i="8"/>
  <c r="I91" i="8"/>
  <c r="I95" i="8"/>
  <c r="I99" i="8"/>
  <c r="I103" i="8"/>
  <c r="I70" i="8"/>
  <c r="I74" i="8"/>
  <c r="I78" i="8"/>
  <c r="AU274" i="12"/>
  <c r="AU279" i="12" s="1"/>
  <c r="AU273" i="12"/>
  <c r="AQ273" i="12"/>
  <c r="AX218" i="8" s="1"/>
  <c r="AO275" i="12"/>
  <c r="AO280" i="12" s="1"/>
  <c r="Z274" i="12"/>
  <c r="Z279" i="12" s="1"/>
  <c r="AH274" i="12"/>
  <c r="AH279" i="12" s="1"/>
  <c r="X273" i="12"/>
  <c r="AD273" i="12"/>
  <c r="AK221" i="8" s="1"/>
  <c r="R273" i="12"/>
  <c r="Y221" i="8" s="1"/>
  <c r="AS275" i="12"/>
  <c r="AS280" i="12" s="1"/>
  <c r="AQ275" i="12"/>
  <c r="AQ280" i="12" s="1"/>
  <c r="AO273" i="12"/>
  <c r="AK273" i="12"/>
  <c r="Z273" i="12"/>
  <c r="AB274" i="12"/>
  <c r="AB279" i="12" s="1"/>
  <c r="AD275" i="12"/>
  <c r="AD280" i="12" s="1"/>
  <c r="AF274" i="12"/>
  <c r="AF279" i="12" s="1"/>
  <c r="AH273" i="12"/>
  <c r="AO220" i="8" s="1"/>
  <c r="T273" i="12"/>
  <c r="AK274" i="12"/>
  <c r="AK279" i="12" s="1"/>
  <c r="AH275" i="12"/>
  <c r="AH280" i="12" s="1"/>
  <c r="AF275" i="12"/>
  <c r="AF280" i="12" s="1"/>
  <c r="AD274" i="12"/>
  <c r="AD279" i="12" s="1"/>
  <c r="AK275" i="12"/>
  <c r="AK280" i="12" s="1"/>
  <c r="AO274" i="12"/>
  <c r="AO279" i="12" s="1"/>
  <c r="AS273" i="12"/>
  <c r="AZ78" i="8" s="1"/>
  <c r="T274" i="12"/>
  <c r="T279" i="12" s="1"/>
  <c r="X275" i="12"/>
  <c r="X280" i="12" s="1"/>
  <c r="Z275" i="12"/>
  <c r="Z280" i="12" s="1"/>
  <c r="AB275" i="12"/>
  <c r="AB280" i="12" s="1"/>
  <c r="AF273" i="12"/>
  <c r="AM220" i="8" s="1"/>
  <c r="G8" i="5"/>
  <c r="F6" i="5"/>
  <c r="C10" i="9" s="1"/>
  <c r="C67" i="9" s="1"/>
  <c r="C86" i="9" s="1"/>
  <c r="N86" i="9" s="1"/>
  <c r="F18" i="5"/>
  <c r="N9" i="9"/>
  <c r="N12" i="9"/>
  <c r="C278" i="12"/>
  <c r="J68" i="8"/>
  <c r="J132" i="8"/>
  <c r="J133" i="8"/>
  <c r="J134" i="8"/>
  <c r="J135" i="8"/>
  <c r="J136" i="8"/>
  <c r="J137" i="8"/>
  <c r="J138" i="8"/>
  <c r="J139" i="8"/>
  <c r="J140" i="8"/>
  <c r="J141" i="8"/>
  <c r="J249" i="8"/>
  <c r="J250" i="8"/>
  <c r="J261" i="8"/>
  <c r="J265" i="8"/>
  <c r="J267" i="8"/>
  <c r="J269" i="8"/>
  <c r="J271" i="8"/>
  <c r="J78" i="8"/>
  <c r="J69" i="8"/>
  <c r="J70" i="8"/>
  <c r="J71" i="8"/>
  <c r="J72" i="8"/>
  <c r="J73" i="8"/>
  <c r="J74" i="8"/>
  <c r="J75" i="8"/>
  <c r="J76" i="8"/>
  <c r="J77" i="8"/>
  <c r="J89" i="8"/>
  <c r="J90" i="8"/>
  <c r="J91" i="8"/>
  <c r="J92" i="8"/>
  <c r="J93" i="8"/>
  <c r="J94" i="8"/>
  <c r="J95" i="8"/>
  <c r="J96" i="8"/>
  <c r="J97" i="8"/>
  <c r="J98" i="8"/>
  <c r="J111" i="8"/>
  <c r="J112" i="8"/>
  <c r="J113" i="8"/>
  <c r="J114" i="8"/>
  <c r="J115" i="8"/>
  <c r="J116" i="8"/>
  <c r="J117" i="8"/>
  <c r="J118" i="8"/>
  <c r="J119" i="8"/>
  <c r="J120" i="8"/>
  <c r="J121" i="8"/>
  <c r="J154" i="8"/>
  <c r="J155" i="8"/>
  <c r="J156" i="8"/>
  <c r="J157" i="8"/>
  <c r="J158" i="8"/>
  <c r="J159" i="8"/>
  <c r="J160" i="8"/>
  <c r="J161" i="8"/>
  <c r="J162" i="8"/>
  <c r="J163" i="8"/>
  <c r="J175" i="8"/>
  <c r="J176" i="8"/>
  <c r="J177" i="8"/>
  <c r="J178" i="8"/>
  <c r="J179" i="8"/>
  <c r="J180" i="8"/>
  <c r="J181" i="8"/>
  <c r="J182" i="8"/>
  <c r="J183" i="8"/>
  <c r="J184" i="8"/>
  <c r="J185" i="8"/>
  <c r="J197" i="8"/>
  <c r="J198" i="8"/>
  <c r="J199" i="8"/>
  <c r="J200" i="8"/>
  <c r="J201" i="8"/>
  <c r="J202" i="8"/>
  <c r="J203" i="8"/>
  <c r="J204" i="8"/>
  <c r="J205" i="8"/>
  <c r="J206" i="8"/>
  <c r="J207" i="8"/>
  <c r="J218" i="8"/>
  <c r="J219" i="8"/>
  <c r="J220" i="8"/>
  <c r="J221" i="8"/>
  <c r="J222" i="8"/>
  <c r="J223" i="8"/>
  <c r="J224" i="8"/>
  <c r="J225" i="8"/>
  <c r="J226" i="8"/>
  <c r="J227" i="8"/>
  <c r="J228" i="8"/>
  <c r="J240" i="8"/>
  <c r="J241" i="8"/>
  <c r="J242" i="8"/>
  <c r="J243" i="8"/>
  <c r="J244" i="8"/>
  <c r="J245" i="8"/>
  <c r="J246" i="8"/>
  <c r="J247" i="8"/>
  <c r="J248" i="8"/>
  <c r="J262" i="8"/>
  <c r="J263" i="8"/>
  <c r="J264" i="8"/>
  <c r="J266" i="8"/>
  <c r="J268" i="8"/>
  <c r="J270" i="8"/>
  <c r="O278" i="12"/>
  <c r="V77" i="8"/>
  <c r="V121" i="8"/>
  <c r="V132" i="8"/>
  <c r="V133" i="8"/>
  <c r="V134" i="8"/>
  <c r="V135" i="8"/>
  <c r="V136" i="8"/>
  <c r="V137" i="8"/>
  <c r="V138" i="8"/>
  <c r="V139" i="8"/>
  <c r="V140" i="8"/>
  <c r="V141" i="8"/>
  <c r="V248" i="8"/>
  <c r="V249" i="8"/>
  <c r="V250" i="8"/>
  <c r="V265" i="8"/>
  <c r="V267" i="8"/>
  <c r="V269" i="8"/>
  <c r="V271" i="8"/>
  <c r="V78" i="8"/>
  <c r="V68" i="8"/>
  <c r="V69" i="8"/>
  <c r="V70" i="8"/>
  <c r="V71" i="8"/>
  <c r="V72" i="8"/>
  <c r="V73" i="8"/>
  <c r="V74" i="8"/>
  <c r="V75" i="8"/>
  <c r="V76" i="8"/>
  <c r="V89" i="8"/>
  <c r="V90" i="8"/>
  <c r="V91" i="8"/>
  <c r="V92" i="8"/>
  <c r="V93" i="8"/>
  <c r="V94" i="8"/>
  <c r="V95" i="8"/>
  <c r="V96" i="8"/>
  <c r="V97" i="8"/>
  <c r="V98" i="8"/>
  <c r="V111" i="8"/>
  <c r="V112" i="8"/>
  <c r="V113" i="8"/>
  <c r="V114" i="8"/>
  <c r="V115" i="8"/>
  <c r="V116" i="8"/>
  <c r="V117" i="8"/>
  <c r="V118" i="8"/>
  <c r="V119" i="8"/>
  <c r="V120" i="8"/>
  <c r="V142" i="8"/>
  <c r="V154" i="8"/>
  <c r="V155" i="8"/>
  <c r="V156" i="8"/>
  <c r="V157" i="8"/>
  <c r="V158" i="8"/>
  <c r="V159" i="8"/>
  <c r="V160" i="8"/>
  <c r="V161" i="8"/>
  <c r="V162" i="8"/>
  <c r="V163" i="8"/>
  <c r="V175" i="8"/>
  <c r="V176" i="8"/>
  <c r="V177" i="8"/>
  <c r="V178" i="8"/>
  <c r="V179" i="8"/>
  <c r="V180" i="8"/>
  <c r="V181" i="8"/>
  <c r="V182" i="8"/>
  <c r="V183" i="8"/>
  <c r="V184" i="8"/>
  <c r="V185" i="8"/>
  <c r="V197" i="8"/>
  <c r="V198" i="8"/>
  <c r="V199" i="8"/>
  <c r="V200" i="8"/>
  <c r="V201" i="8"/>
  <c r="V202" i="8"/>
  <c r="V203" i="8"/>
  <c r="V204" i="8"/>
  <c r="V205" i="8"/>
  <c r="V206" i="8"/>
  <c r="V207" i="8"/>
  <c r="V218" i="8"/>
  <c r="V219" i="8"/>
  <c r="V220" i="8"/>
  <c r="V221" i="8"/>
  <c r="V222" i="8"/>
  <c r="V223" i="8"/>
  <c r="V224" i="8"/>
  <c r="V225" i="8"/>
  <c r="V226" i="8"/>
  <c r="V227" i="8"/>
  <c r="V228" i="8"/>
  <c r="V240" i="8"/>
  <c r="V241" i="8"/>
  <c r="V242" i="8"/>
  <c r="V243" i="8"/>
  <c r="V244" i="8"/>
  <c r="V245" i="8"/>
  <c r="V246" i="8"/>
  <c r="V247" i="8"/>
  <c r="V261" i="8"/>
  <c r="V262" i="8"/>
  <c r="V263" i="8"/>
  <c r="V264" i="8"/>
  <c r="V266" i="8"/>
  <c r="V268" i="8"/>
  <c r="V270" i="8"/>
  <c r="N278" i="12"/>
  <c r="U68" i="8"/>
  <c r="U69" i="8"/>
  <c r="U70" i="8"/>
  <c r="U71" i="8"/>
  <c r="U72" i="8"/>
  <c r="U73" i="8"/>
  <c r="U74" i="8"/>
  <c r="U75" i="8"/>
  <c r="U76" i="8"/>
  <c r="U89" i="8"/>
  <c r="U90" i="8"/>
  <c r="U91" i="8"/>
  <c r="U92" i="8"/>
  <c r="U93" i="8"/>
  <c r="U94" i="8"/>
  <c r="U95" i="8"/>
  <c r="U96" i="8"/>
  <c r="U97" i="8"/>
  <c r="U98" i="8"/>
  <c r="U111" i="8"/>
  <c r="U112" i="8"/>
  <c r="U113" i="8"/>
  <c r="U114" i="8"/>
  <c r="U115" i="8"/>
  <c r="U116" i="8"/>
  <c r="U117" i="8"/>
  <c r="U118" i="8"/>
  <c r="U119" i="8"/>
  <c r="U120" i="8"/>
  <c r="U142" i="8"/>
  <c r="U154" i="8"/>
  <c r="U155" i="8"/>
  <c r="U156" i="8"/>
  <c r="U157" i="8"/>
  <c r="U158" i="8"/>
  <c r="U159" i="8"/>
  <c r="U160" i="8"/>
  <c r="U161" i="8"/>
  <c r="U162" i="8"/>
  <c r="U163" i="8"/>
  <c r="U175" i="8"/>
  <c r="U176" i="8"/>
  <c r="U177" i="8"/>
  <c r="U178" i="8"/>
  <c r="U179" i="8"/>
  <c r="U180" i="8"/>
  <c r="U181" i="8"/>
  <c r="U182" i="8"/>
  <c r="U183" i="8"/>
  <c r="U184" i="8"/>
  <c r="U185" i="8"/>
  <c r="U197" i="8"/>
  <c r="U198" i="8"/>
  <c r="U199" i="8"/>
  <c r="U200" i="8"/>
  <c r="U201" i="8"/>
  <c r="U202" i="8"/>
  <c r="U203" i="8"/>
  <c r="U204" i="8"/>
  <c r="U205" i="8"/>
  <c r="U206" i="8"/>
  <c r="U207" i="8"/>
  <c r="U218" i="8"/>
  <c r="U219" i="8"/>
  <c r="U220" i="8"/>
  <c r="U221" i="8"/>
  <c r="U265" i="8"/>
  <c r="U267" i="8"/>
  <c r="U269" i="8"/>
  <c r="U271" i="8"/>
  <c r="U222" i="8"/>
  <c r="U223" i="8"/>
  <c r="U224" i="8"/>
  <c r="U225" i="8"/>
  <c r="U226" i="8"/>
  <c r="U227" i="8"/>
  <c r="U228" i="8"/>
  <c r="U240" i="8"/>
  <c r="U241" i="8"/>
  <c r="U242" i="8"/>
  <c r="U243" i="8"/>
  <c r="U244" i="8"/>
  <c r="U245" i="8"/>
  <c r="U246" i="8"/>
  <c r="U247" i="8"/>
  <c r="U261" i="8"/>
  <c r="U262" i="8"/>
  <c r="U263" i="8"/>
  <c r="U77" i="8"/>
  <c r="U121" i="8"/>
  <c r="U132" i="8"/>
  <c r="U133" i="8"/>
  <c r="U134" i="8"/>
  <c r="U135" i="8"/>
  <c r="U136" i="8"/>
  <c r="U137" i="8"/>
  <c r="U138" i="8"/>
  <c r="U139" i="8"/>
  <c r="U140" i="8"/>
  <c r="U141" i="8"/>
  <c r="U264" i="8"/>
  <c r="U266" i="8"/>
  <c r="U268" i="8"/>
  <c r="U270" i="8"/>
  <c r="U248" i="8"/>
  <c r="U249" i="8"/>
  <c r="U250" i="8"/>
  <c r="U78" i="8"/>
  <c r="M278" i="12"/>
  <c r="T77" i="8"/>
  <c r="T121" i="8"/>
  <c r="T132" i="8"/>
  <c r="T133" i="8"/>
  <c r="T134" i="8"/>
  <c r="T135" i="8"/>
  <c r="T136" i="8"/>
  <c r="T137" i="8"/>
  <c r="T138" i="8"/>
  <c r="T139" i="8"/>
  <c r="T140" i="8"/>
  <c r="T141" i="8"/>
  <c r="T248" i="8"/>
  <c r="T249" i="8"/>
  <c r="T250" i="8"/>
  <c r="T264" i="8"/>
  <c r="T266" i="8"/>
  <c r="T268" i="8"/>
  <c r="T270" i="8"/>
  <c r="T78" i="8"/>
  <c r="T255" i="8"/>
  <c r="T251" i="8"/>
  <c r="T209" i="8"/>
  <c r="T167" i="8"/>
  <c r="T126" i="8"/>
  <c r="T122" i="8"/>
  <c r="T80" i="8"/>
  <c r="T274" i="8"/>
  <c r="T104" i="8"/>
  <c r="T100" i="8"/>
  <c r="T230" i="8"/>
  <c r="T68" i="8"/>
  <c r="T69" i="8"/>
  <c r="T70" i="8"/>
  <c r="T71" i="8"/>
  <c r="T72" i="8"/>
  <c r="T73" i="8"/>
  <c r="T74" i="8"/>
  <c r="T75" i="8"/>
  <c r="T76" i="8"/>
  <c r="T89" i="8"/>
  <c r="T90" i="8"/>
  <c r="T91" i="8"/>
  <c r="T92" i="8"/>
  <c r="T93" i="8"/>
  <c r="T94" i="8"/>
  <c r="T95" i="8"/>
  <c r="T96" i="8"/>
  <c r="T97" i="8"/>
  <c r="T98" i="8"/>
  <c r="T111" i="8"/>
  <c r="T112" i="8"/>
  <c r="T113" i="8"/>
  <c r="T114" i="8"/>
  <c r="T115" i="8"/>
  <c r="T116" i="8"/>
  <c r="T117" i="8"/>
  <c r="T118" i="8"/>
  <c r="T119" i="8"/>
  <c r="T120" i="8"/>
  <c r="T142" i="8"/>
  <c r="T154" i="8"/>
  <c r="T155" i="8"/>
  <c r="T156" i="8"/>
  <c r="T157" i="8"/>
  <c r="T158" i="8"/>
  <c r="T159" i="8"/>
  <c r="T160" i="8"/>
  <c r="T161" i="8"/>
  <c r="T162" i="8"/>
  <c r="T163" i="8"/>
  <c r="T175" i="8"/>
  <c r="T176" i="8"/>
  <c r="T177" i="8"/>
  <c r="T178" i="8"/>
  <c r="T179" i="8"/>
  <c r="T180" i="8"/>
  <c r="T181" i="8"/>
  <c r="T182" i="8"/>
  <c r="T183" i="8"/>
  <c r="T184" i="8"/>
  <c r="T185" i="8"/>
  <c r="T197" i="8"/>
  <c r="T198" i="8"/>
  <c r="T199" i="8"/>
  <c r="T200" i="8"/>
  <c r="T201" i="8"/>
  <c r="T202" i="8"/>
  <c r="T203" i="8"/>
  <c r="T204" i="8"/>
  <c r="T205" i="8"/>
  <c r="T206" i="8"/>
  <c r="T207" i="8"/>
  <c r="T218" i="8"/>
  <c r="T219" i="8"/>
  <c r="T220" i="8"/>
  <c r="T221" i="8"/>
  <c r="T222" i="8"/>
  <c r="T223" i="8"/>
  <c r="T224" i="8"/>
  <c r="T225" i="8"/>
  <c r="T226" i="8"/>
  <c r="T227" i="8"/>
  <c r="T228" i="8"/>
  <c r="T240" i="8"/>
  <c r="T241" i="8"/>
  <c r="T242" i="8"/>
  <c r="T243" i="8"/>
  <c r="T244" i="8"/>
  <c r="T245" i="8"/>
  <c r="T246" i="8"/>
  <c r="T247" i="8"/>
  <c r="T261" i="8"/>
  <c r="T262" i="8"/>
  <c r="T263" i="8"/>
  <c r="T265" i="8"/>
  <c r="T267" i="8"/>
  <c r="T269" i="8"/>
  <c r="T271" i="8"/>
  <c r="T253" i="8"/>
  <c r="T211" i="8"/>
  <c r="T169" i="8"/>
  <c r="T165" i="8"/>
  <c r="T124" i="8"/>
  <c r="T82" i="8"/>
  <c r="T276" i="8"/>
  <c r="T272" i="8"/>
  <c r="T102" i="8"/>
  <c r="T232" i="8"/>
  <c r="T190" i="8"/>
  <c r="K278" i="12"/>
  <c r="R77" i="8"/>
  <c r="R121" i="8"/>
  <c r="R132" i="8"/>
  <c r="R133" i="8"/>
  <c r="R134" i="8"/>
  <c r="R135" i="8"/>
  <c r="R136" i="8"/>
  <c r="R137" i="8"/>
  <c r="R138" i="8"/>
  <c r="R139" i="8"/>
  <c r="R140" i="8"/>
  <c r="R141" i="8"/>
  <c r="R248" i="8"/>
  <c r="R249" i="8"/>
  <c r="R250" i="8"/>
  <c r="R265" i="8"/>
  <c r="R267" i="8"/>
  <c r="R269" i="8"/>
  <c r="R271" i="8"/>
  <c r="R78" i="8"/>
  <c r="R68" i="8"/>
  <c r="R69" i="8"/>
  <c r="R70" i="8"/>
  <c r="R71" i="8"/>
  <c r="R72" i="8"/>
  <c r="R73" i="8"/>
  <c r="R74" i="8"/>
  <c r="R75" i="8"/>
  <c r="R76" i="8"/>
  <c r="R89" i="8"/>
  <c r="R90" i="8"/>
  <c r="R91" i="8"/>
  <c r="R92" i="8"/>
  <c r="R93" i="8"/>
  <c r="R94" i="8"/>
  <c r="R95" i="8"/>
  <c r="R96" i="8"/>
  <c r="R97" i="8"/>
  <c r="R98" i="8"/>
  <c r="R111" i="8"/>
  <c r="R112" i="8"/>
  <c r="R113" i="8"/>
  <c r="R114" i="8"/>
  <c r="R115" i="8"/>
  <c r="R116" i="8"/>
  <c r="R117" i="8"/>
  <c r="R118" i="8"/>
  <c r="R119" i="8"/>
  <c r="R120" i="8"/>
  <c r="R142" i="8"/>
  <c r="R154" i="8"/>
  <c r="R155" i="8"/>
  <c r="R156" i="8"/>
  <c r="R157" i="8"/>
  <c r="R158" i="8"/>
  <c r="R159" i="8"/>
  <c r="R160" i="8"/>
  <c r="R161" i="8"/>
  <c r="R162" i="8"/>
  <c r="R163" i="8"/>
  <c r="R175" i="8"/>
  <c r="R176" i="8"/>
  <c r="R177" i="8"/>
  <c r="R178" i="8"/>
  <c r="R179" i="8"/>
  <c r="R180" i="8"/>
  <c r="R181" i="8"/>
  <c r="R182" i="8"/>
  <c r="R183" i="8"/>
  <c r="R184" i="8"/>
  <c r="R185" i="8"/>
  <c r="R197" i="8"/>
  <c r="R198" i="8"/>
  <c r="R199" i="8"/>
  <c r="R200" i="8"/>
  <c r="R201" i="8"/>
  <c r="R202" i="8"/>
  <c r="R203" i="8"/>
  <c r="R204" i="8"/>
  <c r="R205" i="8"/>
  <c r="R206" i="8"/>
  <c r="R207" i="8"/>
  <c r="R218" i="8"/>
  <c r="R219" i="8"/>
  <c r="R220" i="8"/>
  <c r="R221" i="8"/>
  <c r="R222" i="8"/>
  <c r="R223" i="8"/>
  <c r="R224" i="8"/>
  <c r="R225" i="8"/>
  <c r="R226" i="8"/>
  <c r="R227" i="8"/>
  <c r="R228" i="8"/>
  <c r="R240" i="8"/>
  <c r="R241" i="8"/>
  <c r="R242" i="8"/>
  <c r="R243" i="8"/>
  <c r="R244" i="8"/>
  <c r="R245" i="8"/>
  <c r="R246" i="8"/>
  <c r="R247" i="8"/>
  <c r="R261" i="8"/>
  <c r="R262" i="8"/>
  <c r="R263" i="8"/>
  <c r="R264" i="8"/>
  <c r="R266" i="8"/>
  <c r="R268" i="8"/>
  <c r="R270" i="8"/>
  <c r="I278" i="12"/>
  <c r="P77" i="8"/>
  <c r="P121" i="8"/>
  <c r="P132" i="8"/>
  <c r="P133" i="8"/>
  <c r="P134" i="8"/>
  <c r="P135" i="8"/>
  <c r="P136" i="8"/>
  <c r="P137" i="8"/>
  <c r="P138" i="8"/>
  <c r="P139" i="8"/>
  <c r="P140" i="8"/>
  <c r="P141" i="8"/>
  <c r="P249" i="8"/>
  <c r="P250" i="8"/>
  <c r="P261" i="8"/>
  <c r="P264" i="8"/>
  <c r="P266" i="8"/>
  <c r="P268" i="8"/>
  <c r="P270" i="8"/>
  <c r="P78" i="8"/>
  <c r="P68" i="8"/>
  <c r="P69" i="8"/>
  <c r="P70" i="8"/>
  <c r="P71" i="8"/>
  <c r="P72" i="8"/>
  <c r="P73" i="8"/>
  <c r="P74" i="8"/>
  <c r="P75" i="8"/>
  <c r="P76" i="8"/>
  <c r="P89" i="8"/>
  <c r="P90" i="8"/>
  <c r="P91" i="8"/>
  <c r="P92" i="8"/>
  <c r="P93" i="8"/>
  <c r="P94" i="8"/>
  <c r="P95" i="8"/>
  <c r="P96" i="8"/>
  <c r="P97" i="8"/>
  <c r="P98" i="8"/>
  <c r="P111" i="8"/>
  <c r="P112" i="8"/>
  <c r="P113" i="8"/>
  <c r="P114" i="8"/>
  <c r="P115" i="8"/>
  <c r="P116" i="8"/>
  <c r="P117" i="8"/>
  <c r="P118" i="8"/>
  <c r="P119" i="8"/>
  <c r="P120" i="8"/>
  <c r="P142" i="8"/>
  <c r="P154" i="8"/>
  <c r="P155" i="8"/>
  <c r="P156" i="8"/>
  <c r="P157" i="8"/>
  <c r="P158" i="8"/>
  <c r="P159" i="8"/>
  <c r="P160" i="8"/>
  <c r="P161" i="8"/>
  <c r="P162" i="8"/>
  <c r="P163" i="8"/>
  <c r="P175" i="8"/>
  <c r="P176" i="8"/>
  <c r="P177" i="8"/>
  <c r="P178" i="8"/>
  <c r="P179" i="8"/>
  <c r="P180" i="8"/>
  <c r="P181" i="8"/>
  <c r="P182" i="8"/>
  <c r="P183" i="8"/>
  <c r="P184" i="8"/>
  <c r="P185" i="8"/>
  <c r="P197" i="8"/>
  <c r="P198" i="8"/>
  <c r="P199" i="8"/>
  <c r="P200" i="8"/>
  <c r="P201" i="8"/>
  <c r="P202" i="8"/>
  <c r="P203" i="8"/>
  <c r="P204" i="8"/>
  <c r="P205" i="8"/>
  <c r="P206" i="8"/>
  <c r="P207" i="8"/>
  <c r="P218" i="8"/>
  <c r="P219" i="8"/>
  <c r="P220" i="8"/>
  <c r="P221" i="8"/>
  <c r="P222" i="8"/>
  <c r="P223" i="8"/>
  <c r="P224" i="8"/>
  <c r="P225" i="8"/>
  <c r="P226" i="8"/>
  <c r="P227" i="8"/>
  <c r="P228" i="8"/>
  <c r="P240" i="8"/>
  <c r="P241" i="8"/>
  <c r="P242" i="8"/>
  <c r="P243" i="8"/>
  <c r="P244" i="8"/>
  <c r="P245" i="8"/>
  <c r="P246" i="8"/>
  <c r="P247" i="8"/>
  <c r="P248" i="8"/>
  <c r="P262" i="8"/>
  <c r="P263" i="8"/>
  <c r="P265" i="8"/>
  <c r="P267" i="8"/>
  <c r="P269" i="8"/>
  <c r="P271" i="8"/>
  <c r="G278" i="12"/>
  <c r="N77" i="8"/>
  <c r="N121" i="8"/>
  <c r="N132" i="8"/>
  <c r="N133" i="8"/>
  <c r="N134" i="8"/>
  <c r="N135" i="8"/>
  <c r="N136" i="8"/>
  <c r="N137" i="8"/>
  <c r="N138" i="8"/>
  <c r="N139" i="8"/>
  <c r="N140" i="8"/>
  <c r="N141" i="8"/>
  <c r="N249" i="8"/>
  <c r="N250" i="8"/>
  <c r="N261" i="8"/>
  <c r="N265" i="8"/>
  <c r="N267" i="8"/>
  <c r="N269" i="8"/>
  <c r="N271" i="8"/>
  <c r="N78" i="8"/>
  <c r="N68" i="8"/>
  <c r="N69" i="8"/>
  <c r="N70" i="8"/>
  <c r="N71" i="8"/>
  <c r="N72" i="8"/>
  <c r="N73" i="8"/>
  <c r="N74" i="8"/>
  <c r="N75" i="8"/>
  <c r="N76" i="8"/>
  <c r="N89" i="8"/>
  <c r="N90" i="8"/>
  <c r="N91" i="8"/>
  <c r="N92" i="8"/>
  <c r="N93" i="8"/>
  <c r="N94" i="8"/>
  <c r="N95" i="8"/>
  <c r="N96" i="8"/>
  <c r="N97" i="8"/>
  <c r="N98" i="8"/>
  <c r="N111" i="8"/>
  <c r="N112" i="8"/>
  <c r="N113" i="8"/>
  <c r="N114" i="8"/>
  <c r="N115" i="8"/>
  <c r="N116" i="8"/>
  <c r="N117" i="8"/>
  <c r="N118" i="8"/>
  <c r="N119" i="8"/>
  <c r="N120" i="8"/>
  <c r="N142" i="8"/>
  <c r="N154" i="8"/>
  <c r="N155" i="8"/>
  <c r="N156" i="8"/>
  <c r="N157" i="8"/>
  <c r="N158" i="8"/>
  <c r="N159" i="8"/>
  <c r="N160" i="8"/>
  <c r="N161" i="8"/>
  <c r="N162" i="8"/>
  <c r="N163" i="8"/>
  <c r="N175" i="8"/>
  <c r="N176" i="8"/>
  <c r="N177" i="8"/>
  <c r="N178" i="8"/>
  <c r="N179" i="8"/>
  <c r="N180" i="8"/>
  <c r="N181" i="8"/>
  <c r="N182" i="8"/>
  <c r="N183" i="8"/>
  <c r="N184" i="8"/>
  <c r="N185" i="8"/>
  <c r="N197" i="8"/>
  <c r="N198" i="8"/>
  <c r="N199" i="8"/>
  <c r="N200" i="8"/>
  <c r="N201" i="8"/>
  <c r="N202" i="8"/>
  <c r="N203" i="8"/>
  <c r="N204" i="8"/>
  <c r="N205" i="8"/>
  <c r="N206" i="8"/>
  <c r="N207" i="8"/>
  <c r="N218" i="8"/>
  <c r="N219" i="8"/>
  <c r="N220" i="8"/>
  <c r="N221" i="8"/>
  <c r="N222" i="8"/>
  <c r="N223" i="8"/>
  <c r="N224" i="8"/>
  <c r="N225" i="8"/>
  <c r="N226" i="8"/>
  <c r="N227" i="8"/>
  <c r="N228" i="8"/>
  <c r="N240" i="8"/>
  <c r="N241" i="8"/>
  <c r="N242" i="8"/>
  <c r="N243" i="8"/>
  <c r="N244" i="8"/>
  <c r="N245" i="8"/>
  <c r="N246" i="8"/>
  <c r="N247" i="8"/>
  <c r="N248" i="8"/>
  <c r="N262" i="8"/>
  <c r="N263" i="8"/>
  <c r="N264" i="8"/>
  <c r="N266" i="8"/>
  <c r="N268" i="8"/>
  <c r="N270" i="8"/>
  <c r="F278" i="12"/>
  <c r="D22" i="1" s="1"/>
  <c r="I8" i="1" s="1"/>
  <c r="M68" i="8"/>
  <c r="M69" i="8"/>
  <c r="M70" i="8"/>
  <c r="M71" i="8"/>
  <c r="M72" i="8"/>
  <c r="M73" i="8"/>
  <c r="M74" i="8"/>
  <c r="M75" i="8"/>
  <c r="M76" i="8"/>
  <c r="M89" i="8"/>
  <c r="M90" i="8"/>
  <c r="M91" i="8"/>
  <c r="M92" i="8"/>
  <c r="M93" i="8"/>
  <c r="M94" i="8"/>
  <c r="M95" i="8"/>
  <c r="M96" i="8"/>
  <c r="M97" i="8"/>
  <c r="M98" i="8"/>
  <c r="M111" i="8"/>
  <c r="M112" i="8"/>
  <c r="M113" i="8"/>
  <c r="M114" i="8"/>
  <c r="M115" i="8"/>
  <c r="M116" i="8"/>
  <c r="M117" i="8"/>
  <c r="M118" i="8"/>
  <c r="M119" i="8"/>
  <c r="M120" i="8"/>
  <c r="M142" i="8"/>
  <c r="M154" i="8"/>
  <c r="M155" i="8"/>
  <c r="M156" i="8"/>
  <c r="M157" i="8"/>
  <c r="M158" i="8"/>
  <c r="M159" i="8"/>
  <c r="M160" i="8"/>
  <c r="M161" i="8"/>
  <c r="M162" i="8"/>
  <c r="M163" i="8"/>
  <c r="M175" i="8"/>
  <c r="M176" i="8"/>
  <c r="M177" i="8"/>
  <c r="M178" i="8"/>
  <c r="M179" i="8"/>
  <c r="M180" i="8"/>
  <c r="M181" i="8"/>
  <c r="M182" i="8"/>
  <c r="M183" i="8"/>
  <c r="M184" i="8"/>
  <c r="M185" i="8"/>
  <c r="M197" i="8"/>
  <c r="M198" i="8"/>
  <c r="M199" i="8"/>
  <c r="M200" i="8"/>
  <c r="M201" i="8"/>
  <c r="M202" i="8"/>
  <c r="M203" i="8"/>
  <c r="M204" i="8"/>
  <c r="M205" i="8"/>
  <c r="M206" i="8"/>
  <c r="M207" i="8"/>
  <c r="M218" i="8"/>
  <c r="M219" i="8"/>
  <c r="M220" i="8"/>
  <c r="M221" i="8"/>
  <c r="M222" i="8"/>
  <c r="M265" i="8"/>
  <c r="M267" i="8"/>
  <c r="M269" i="8"/>
  <c r="M271" i="8"/>
  <c r="M223" i="8"/>
  <c r="M224" i="8"/>
  <c r="M225" i="8"/>
  <c r="M226" i="8"/>
  <c r="M227" i="8"/>
  <c r="M228" i="8"/>
  <c r="M240" i="8"/>
  <c r="M241" i="8"/>
  <c r="M242" i="8"/>
  <c r="M243" i="8"/>
  <c r="M244" i="8"/>
  <c r="M245" i="8"/>
  <c r="M246" i="8"/>
  <c r="M247" i="8"/>
  <c r="M248" i="8"/>
  <c r="M262" i="8"/>
  <c r="M263" i="8"/>
  <c r="M77" i="8"/>
  <c r="M121" i="8"/>
  <c r="M132" i="8"/>
  <c r="M133" i="8"/>
  <c r="M134" i="8"/>
  <c r="M135" i="8"/>
  <c r="M136" i="8"/>
  <c r="M137" i="8"/>
  <c r="M138" i="8"/>
  <c r="M139" i="8"/>
  <c r="M140" i="8"/>
  <c r="M141" i="8"/>
  <c r="M264" i="8"/>
  <c r="M266" i="8"/>
  <c r="M268" i="8"/>
  <c r="M270" i="8"/>
  <c r="M249" i="8"/>
  <c r="M250" i="8"/>
  <c r="M261" i="8"/>
  <c r="M78" i="8"/>
  <c r="E278" i="12"/>
  <c r="D23" i="1" s="1"/>
  <c r="L132" i="8"/>
  <c r="L133" i="8"/>
  <c r="L134" i="8"/>
  <c r="L135" i="8"/>
  <c r="L136" i="8"/>
  <c r="L137" i="8"/>
  <c r="L138" i="8"/>
  <c r="L139" i="8"/>
  <c r="L140" i="8"/>
  <c r="L141" i="8"/>
  <c r="L77" i="8"/>
  <c r="L249" i="8"/>
  <c r="L250" i="8"/>
  <c r="L261" i="8"/>
  <c r="L264" i="8"/>
  <c r="L266" i="8"/>
  <c r="L268" i="8"/>
  <c r="L270" i="8"/>
  <c r="L78" i="8"/>
  <c r="L68" i="8"/>
  <c r="L69" i="8"/>
  <c r="L70" i="8"/>
  <c r="L71" i="8"/>
  <c r="L72" i="8"/>
  <c r="L73" i="8"/>
  <c r="L74" i="8"/>
  <c r="L75" i="8"/>
  <c r="L76" i="8"/>
  <c r="L89" i="8"/>
  <c r="L90" i="8"/>
  <c r="L91" i="8"/>
  <c r="L92" i="8"/>
  <c r="L93" i="8"/>
  <c r="L94" i="8"/>
  <c r="L95" i="8"/>
  <c r="L96" i="8"/>
  <c r="L97" i="8"/>
  <c r="L98" i="8"/>
  <c r="L111" i="8"/>
  <c r="L112" i="8"/>
  <c r="L113" i="8"/>
  <c r="L114" i="8"/>
  <c r="L115" i="8"/>
  <c r="L116" i="8"/>
  <c r="L117" i="8"/>
  <c r="L118" i="8"/>
  <c r="L119" i="8"/>
  <c r="L120" i="8"/>
  <c r="L142" i="8"/>
  <c r="L154" i="8"/>
  <c r="L155" i="8"/>
  <c r="L156" i="8"/>
  <c r="L157" i="8"/>
  <c r="L158" i="8"/>
  <c r="L159" i="8"/>
  <c r="L160" i="8"/>
  <c r="L161" i="8"/>
  <c r="L162" i="8"/>
  <c r="L163" i="8"/>
  <c r="L175" i="8"/>
  <c r="L176" i="8"/>
  <c r="L177" i="8"/>
  <c r="L178" i="8"/>
  <c r="L179" i="8"/>
  <c r="L180" i="8"/>
  <c r="L181" i="8"/>
  <c r="L182" i="8"/>
  <c r="L183" i="8"/>
  <c r="L184" i="8"/>
  <c r="L185" i="8"/>
  <c r="L197" i="8"/>
  <c r="L198" i="8"/>
  <c r="L199" i="8"/>
  <c r="L200" i="8"/>
  <c r="L201" i="8"/>
  <c r="L202" i="8"/>
  <c r="L203" i="8"/>
  <c r="L204" i="8"/>
  <c r="L205" i="8"/>
  <c r="L206" i="8"/>
  <c r="L207" i="8"/>
  <c r="L218" i="8"/>
  <c r="L219" i="8"/>
  <c r="L220" i="8"/>
  <c r="L221" i="8"/>
  <c r="L222" i="8"/>
  <c r="L223" i="8"/>
  <c r="L224" i="8"/>
  <c r="L225" i="8"/>
  <c r="L226" i="8"/>
  <c r="L227" i="8"/>
  <c r="L228" i="8"/>
  <c r="L240" i="8"/>
  <c r="L241" i="8"/>
  <c r="L242" i="8"/>
  <c r="L243" i="8"/>
  <c r="L244" i="8"/>
  <c r="L245" i="8"/>
  <c r="L246" i="8"/>
  <c r="L247" i="8"/>
  <c r="L248" i="8"/>
  <c r="L262" i="8"/>
  <c r="L263" i="8"/>
  <c r="L265" i="8"/>
  <c r="L267" i="8"/>
  <c r="L269" i="8"/>
  <c r="L271" i="8"/>
  <c r="AI278" i="12"/>
  <c r="AP74" i="8"/>
  <c r="AP73" i="8"/>
  <c r="AP71" i="8"/>
  <c r="AP121" i="8"/>
  <c r="AP120" i="8"/>
  <c r="AP119" i="8"/>
  <c r="AP118" i="8"/>
  <c r="AP117" i="8"/>
  <c r="AP116" i="8"/>
  <c r="AP115" i="8"/>
  <c r="AP114" i="8"/>
  <c r="AP113" i="8"/>
  <c r="AP112" i="8"/>
  <c r="AP111" i="8"/>
  <c r="AP142" i="8"/>
  <c r="AP141" i="8"/>
  <c r="AP140" i="8"/>
  <c r="AP139" i="8"/>
  <c r="AP138" i="8"/>
  <c r="AP137" i="8"/>
  <c r="AP136" i="8"/>
  <c r="AP135" i="8"/>
  <c r="AP76" i="8"/>
  <c r="AP68" i="8"/>
  <c r="AP185" i="8"/>
  <c r="AP210" i="8"/>
  <c r="AP165" i="8"/>
  <c r="AP126" i="8"/>
  <c r="AP254" i="8"/>
  <c r="AP252" i="8"/>
  <c r="AP124" i="8"/>
  <c r="AP122" i="8"/>
  <c r="AP82" i="8"/>
  <c r="AP80" i="8"/>
  <c r="AP168" i="8"/>
  <c r="AP189" i="8"/>
  <c r="AP190" i="8"/>
  <c r="AP186" i="8"/>
  <c r="AP231" i="8"/>
  <c r="AP229" i="8"/>
  <c r="AP276" i="8"/>
  <c r="AP147" i="8"/>
  <c r="AP145" i="8"/>
  <c r="AP143" i="8"/>
  <c r="AP274" i="8"/>
  <c r="AP233" i="8"/>
  <c r="AP103" i="8"/>
  <c r="AP101" i="8"/>
  <c r="AP72" i="8"/>
  <c r="AP77" i="8"/>
  <c r="AP75" i="8"/>
  <c r="AP70" i="8"/>
  <c r="AP69" i="8"/>
  <c r="AP99" i="8"/>
  <c r="AP98" i="8"/>
  <c r="AP97" i="8"/>
  <c r="AP96" i="8"/>
  <c r="AP95" i="8"/>
  <c r="AP94" i="8"/>
  <c r="AP93" i="8"/>
  <c r="AP92" i="8"/>
  <c r="AP91" i="8"/>
  <c r="AP90" i="8"/>
  <c r="AP89" i="8"/>
  <c r="AP134" i="8"/>
  <c r="AP133" i="8"/>
  <c r="AP132" i="8"/>
  <c r="AP164" i="8"/>
  <c r="AP163" i="8"/>
  <c r="AP162" i="8"/>
  <c r="AP161" i="8"/>
  <c r="AP160" i="8"/>
  <c r="AP159" i="8"/>
  <c r="AP158" i="8"/>
  <c r="AP157" i="8"/>
  <c r="AP156" i="8"/>
  <c r="AP155" i="8"/>
  <c r="AP154" i="8"/>
  <c r="AP184" i="8"/>
  <c r="AP183" i="8"/>
  <c r="AP182" i="8"/>
  <c r="AP181" i="8"/>
  <c r="AP180" i="8"/>
  <c r="AP179" i="8"/>
  <c r="AP178" i="8"/>
  <c r="AP177" i="8"/>
  <c r="AP176" i="8"/>
  <c r="AP175" i="8"/>
  <c r="AP207" i="8"/>
  <c r="AP206" i="8"/>
  <c r="AP205" i="8"/>
  <c r="AP204" i="8"/>
  <c r="AP203" i="8"/>
  <c r="AP202" i="8"/>
  <c r="AP201" i="8"/>
  <c r="AP200" i="8"/>
  <c r="AP199" i="8"/>
  <c r="AP198" i="8"/>
  <c r="AP197" i="8"/>
  <c r="AP227" i="8"/>
  <c r="AP226" i="8"/>
  <c r="AP225" i="8"/>
  <c r="AP224" i="8"/>
  <c r="AP223" i="8"/>
  <c r="AP222" i="8"/>
  <c r="AP221" i="8"/>
  <c r="AP271" i="8"/>
  <c r="AP270" i="8"/>
  <c r="AP269" i="8"/>
  <c r="AP268" i="8"/>
  <c r="AP267" i="8"/>
  <c r="AP266" i="8"/>
  <c r="AP265" i="8"/>
  <c r="AP264" i="8"/>
  <c r="AP263" i="8"/>
  <c r="AP262" i="8"/>
  <c r="AP261" i="8"/>
  <c r="AP255" i="8"/>
  <c r="AP208" i="8"/>
  <c r="AP212" i="8"/>
  <c r="AP169" i="8"/>
  <c r="AP125" i="8"/>
  <c r="AP253" i="8"/>
  <c r="AP251" i="8"/>
  <c r="AP123" i="8"/>
  <c r="AP83" i="8"/>
  <c r="AP81" i="8"/>
  <c r="AP79" i="8"/>
  <c r="AP187" i="8"/>
  <c r="AP188" i="8"/>
  <c r="AP232" i="8"/>
  <c r="AP230" i="8"/>
  <c r="AP228" i="8"/>
  <c r="AP273" i="8"/>
  <c r="AP146" i="8"/>
  <c r="AP144" i="8"/>
  <c r="AP275" i="8"/>
  <c r="AP272" i="8"/>
  <c r="AP104" i="8"/>
  <c r="AP102" i="8"/>
  <c r="AP100" i="8"/>
  <c r="AU278" i="12"/>
  <c r="BB74" i="8"/>
  <c r="BB73" i="8"/>
  <c r="BB71" i="8"/>
  <c r="BB121" i="8"/>
  <c r="BB120" i="8"/>
  <c r="BB119" i="8"/>
  <c r="BB118" i="8"/>
  <c r="BB117" i="8"/>
  <c r="BB116" i="8"/>
  <c r="BB115" i="8"/>
  <c r="BB114" i="8"/>
  <c r="BB113" i="8"/>
  <c r="BB112" i="8"/>
  <c r="BB111" i="8"/>
  <c r="BB142" i="8"/>
  <c r="BB141" i="8"/>
  <c r="BB140" i="8"/>
  <c r="BB139" i="8"/>
  <c r="BB138" i="8"/>
  <c r="BB137" i="8"/>
  <c r="BB136" i="8"/>
  <c r="BB135" i="8"/>
  <c r="BB76" i="8"/>
  <c r="BB68" i="8"/>
  <c r="BB190" i="8"/>
  <c r="BB186" i="8"/>
  <c r="BB187" i="8"/>
  <c r="BB231" i="8"/>
  <c r="BB229" i="8"/>
  <c r="BB272" i="8"/>
  <c r="BB146" i="8"/>
  <c r="BB144" i="8"/>
  <c r="BB276" i="8"/>
  <c r="BB275" i="8"/>
  <c r="BB233" i="8"/>
  <c r="BB103" i="8"/>
  <c r="BB101" i="8"/>
  <c r="BB72" i="8"/>
  <c r="BB77" i="8"/>
  <c r="BB75" i="8"/>
  <c r="BB70" i="8"/>
  <c r="BB69" i="8"/>
  <c r="BB99" i="8"/>
  <c r="BB98" i="8"/>
  <c r="BB97" i="8"/>
  <c r="BB96" i="8"/>
  <c r="BB95" i="8"/>
  <c r="BB94" i="8"/>
  <c r="BB93" i="8"/>
  <c r="BB92" i="8"/>
  <c r="BB91" i="8"/>
  <c r="BB90" i="8"/>
  <c r="BB89" i="8"/>
  <c r="BB134" i="8"/>
  <c r="BB133" i="8"/>
  <c r="BB132" i="8"/>
  <c r="BB164" i="8"/>
  <c r="BB163" i="8"/>
  <c r="BB162" i="8"/>
  <c r="BB161" i="8"/>
  <c r="BB160" i="8"/>
  <c r="BB159" i="8"/>
  <c r="BB158" i="8"/>
  <c r="BB157" i="8"/>
  <c r="BB156" i="8"/>
  <c r="BB155" i="8"/>
  <c r="BB154" i="8"/>
  <c r="BB185" i="8"/>
  <c r="BB184" i="8"/>
  <c r="BB183" i="8"/>
  <c r="BB182" i="8"/>
  <c r="BB181" i="8"/>
  <c r="BB180" i="8"/>
  <c r="BB179" i="8"/>
  <c r="BB178" i="8"/>
  <c r="BB177" i="8"/>
  <c r="BB176" i="8"/>
  <c r="BB175" i="8"/>
  <c r="BB207" i="8"/>
  <c r="BB206" i="8"/>
  <c r="BB205" i="8"/>
  <c r="BB204" i="8"/>
  <c r="BB203" i="8"/>
  <c r="BB202" i="8"/>
  <c r="BB201" i="8"/>
  <c r="BB200" i="8"/>
  <c r="BB199" i="8"/>
  <c r="BB198" i="8"/>
  <c r="BB197" i="8"/>
  <c r="BB227" i="8"/>
  <c r="BB226" i="8"/>
  <c r="BB225" i="8"/>
  <c r="BB224" i="8"/>
  <c r="BB223" i="8"/>
  <c r="BB222" i="8"/>
  <c r="BB221" i="8"/>
  <c r="BB270" i="8"/>
  <c r="BB269" i="8"/>
  <c r="BB268" i="8"/>
  <c r="BB267" i="8"/>
  <c r="BB266" i="8"/>
  <c r="BB265" i="8"/>
  <c r="BB264" i="8"/>
  <c r="BB263" i="8"/>
  <c r="BB262" i="8"/>
  <c r="BB261" i="8"/>
  <c r="BB188" i="8"/>
  <c r="BB189" i="8"/>
  <c r="BB232" i="8"/>
  <c r="BB230" i="8"/>
  <c r="BB228" i="8"/>
  <c r="BB147" i="8"/>
  <c r="BB145" i="8"/>
  <c r="BB143" i="8"/>
  <c r="BB274" i="8"/>
  <c r="BB273" i="8"/>
  <c r="BB104" i="8"/>
  <c r="BB102" i="8"/>
  <c r="BB100" i="8"/>
  <c r="S278" i="12"/>
  <c r="Z75" i="8"/>
  <c r="Z74" i="8"/>
  <c r="Z72" i="8"/>
  <c r="Z89" i="8"/>
  <c r="Z121" i="8"/>
  <c r="Z120" i="8"/>
  <c r="Z119" i="8"/>
  <c r="Z118" i="8"/>
  <c r="Z117" i="8"/>
  <c r="Z116" i="8"/>
  <c r="Z115" i="8"/>
  <c r="Z114" i="8"/>
  <c r="Z113" i="8"/>
  <c r="Z112" i="8"/>
  <c r="Z111" i="8"/>
  <c r="Z142" i="8"/>
  <c r="Z141" i="8"/>
  <c r="Z140" i="8"/>
  <c r="Z139" i="8"/>
  <c r="Z138" i="8"/>
  <c r="Z137" i="8"/>
  <c r="Z136" i="8"/>
  <c r="Z77" i="8"/>
  <c r="Z69" i="8"/>
  <c r="Z78" i="8"/>
  <c r="Z231" i="8"/>
  <c r="Z210" i="8"/>
  <c r="Z168" i="8"/>
  <c r="Z255" i="8"/>
  <c r="Z251" i="8"/>
  <c r="Z122" i="8"/>
  <c r="Z80" i="8"/>
  <c r="Z187" i="8"/>
  <c r="Z167" i="8"/>
  <c r="Z273" i="8"/>
  <c r="Z146" i="8"/>
  <c r="Z144" i="8"/>
  <c r="Z275" i="8"/>
  <c r="Z274" i="8"/>
  <c r="Z104" i="8"/>
  <c r="Z102" i="8"/>
  <c r="Z100" i="8"/>
  <c r="Z73" i="8"/>
  <c r="Z76" i="8"/>
  <c r="Z71" i="8"/>
  <c r="Z70" i="8"/>
  <c r="Z68" i="8"/>
  <c r="Z99" i="8"/>
  <c r="Z98" i="8"/>
  <c r="Z97" i="8"/>
  <c r="Z96" i="8"/>
  <c r="Z95" i="8"/>
  <c r="Z94" i="8"/>
  <c r="Z93" i="8"/>
  <c r="Z92" i="8"/>
  <c r="Z91" i="8"/>
  <c r="Z90" i="8"/>
  <c r="Z135" i="8"/>
  <c r="Z134" i="8"/>
  <c r="Z133" i="8"/>
  <c r="Z132" i="8"/>
  <c r="Z164" i="8"/>
  <c r="Z163" i="8"/>
  <c r="Z162" i="8"/>
  <c r="Z161" i="8"/>
  <c r="Z160" i="8"/>
  <c r="Z159" i="8"/>
  <c r="Z158" i="8"/>
  <c r="Z157" i="8"/>
  <c r="Z156" i="8"/>
  <c r="Z155" i="8"/>
  <c r="Z154" i="8"/>
  <c r="Z185" i="8"/>
  <c r="Z184" i="8"/>
  <c r="Z183" i="8"/>
  <c r="Z182" i="8"/>
  <c r="Z181" i="8"/>
  <c r="Z180" i="8"/>
  <c r="Z179" i="8"/>
  <c r="Z178" i="8"/>
  <c r="Z177" i="8"/>
  <c r="Z176" i="8"/>
  <c r="Z175" i="8"/>
  <c r="Z207" i="8"/>
  <c r="Z206" i="8"/>
  <c r="Z205" i="8"/>
  <c r="Z204" i="8"/>
  <c r="Z203" i="8"/>
  <c r="Z202" i="8"/>
  <c r="Z201" i="8"/>
  <c r="Z200" i="8"/>
  <c r="Z199" i="8"/>
  <c r="Z198" i="8"/>
  <c r="Z197" i="8"/>
  <c r="Z227" i="8"/>
  <c r="Z226" i="8"/>
  <c r="Z225" i="8"/>
  <c r="Z224" i="8"/>
  <c r="Z223" i="8"/>
  <c r="Z222" i="8"/>
  <c r="Z271" i="8"/>
  <c r="Z270" i="8"/>
  <c r="Z269" i="8"/>
  <c r="Z268" i="8"/>
  <c r="Z267" i="8"/>
  <c r="Z266" i="8"/>
  <c r="Z265" i="8"/>
  <c r="Z264" i="8"/>
  <c r="Z263" i="8"/>
  <c r="Z262" i="8"/>
  <c r="Z261" i="8"/>
  <c r="Z229" i="8"/>
  <c r="Z208" i="8"/>
  <c r="Z212" i="8"/>
  <c r="Z188" i="8"/>
  <c r="Z253" i="8"/>
  <c r="Z124" i="8"/>
  <c r="Z82" i="8"/>
  <c r="Z189" i="8"/>
  <c r="Z169" i="8"/>
  <c r="Z147" i="8"/>
  <c r="Z145" i="8"/>
  <c r="Z143" i="8"/>
  <c r="Z276" i="8"/>
  <c r="Z272" i="8"/>
  <c r="Z103" i="8"/>
  <c r="Z101" i="8"/>
  <c r="Z233" i="8"/>
  <c r="Y278" i="12"/>
  <c r="AF75" i="8"/>
  <c r="AF73" i="8"/>
  <c r="AF89" i="8"/>
  <c r="AF121" i="8"/>
  <c r="AF120" i="8"/>
  <c r="AF119" i="8"/>
  <c r="AF118" i="8"/>
  <c r="AF117" i="8"/>
  <c r="AF116" i="8"/>
  <c r="AF115" i="8"/>
  <c r="AF114" i="8"/>
  <c r="AF113" i="8"/>
  <c r="AF112" i="8"/>
  <c r="AF111" i="8"/>
  <c r="AF142" i="8"/>
  <c r="AF141" i="8"/>
  <c r="AF140" i="8"/>
  <c r="AF139" i="8"/>
  <c r="AF138" i="8"/>
  <c r="AF137" i="8"/>
  <c r="AF136" i="8"/>
  <c r="AF135" i="8"/>
  <c r="AF76" i="8"/>
  <c r="AF70" i="8"/>
  <c r="AF68" i="8"/>
  <c r="AF99" i="8"/>
  <c r="AF98" i="8"/>
  <c r="AF97" i="8"/>
  <c r="AF96" i="8"/>
  <c r="AF95" i="8"/>
  <c r="AF94" i="8"/>
  <c r="AF93" i="8"/>
  <c r="AF92" i="8"/>
  <c r="AF91" i="8"/>
  <c r="AF90" i="8"/>
  <c r="AF164" i="8"/>
  <c r="AF185" i="8"/>
  <c r="AF271" i="8"/>
  <c r="AF270" i="8"/>
  <c r="AF269" i="8"/>
  <c r="AF268" i="8"/>
  <c r="AF267" i="8"/>
  <c r="AF266" i="8"/>
  <c r="AF265" i="8"/>
  <c r="AF264" i="8"/>
  <c r="AF263" i="8"/>
  <c r="AF262" i="8"/>
  <c r="AF261" i="8"/>
  <c r="AF78" i="8"/>
  <c r="AF230" i="8"/>
  <c r="AF211" i="8"/>
  <c r="AF190" i="8"/>
  <c r="AF252" i="8"/>
  <c r="AF124" i="8"/>
  <c r="AF82" i="8"/>
  <c r="AF189" i="8"/>
  <c r="AF275" i="8"/>
  <c r="AF147" i="8"/>
  <c r="AF145" i="8"/>
  <c r="AF143" i="8"/>
  <c r="AF274" i="8"/>
  <c r="AF233" i="8"/>
  <c r="AF103" i="8"/>
  <c r="AF101" i="8"/>
  <c r="AF74" i="8"/>
  <c r="AF72" i="8"/>
  <c r="AF77" i="8"/>
  <c r="AF71" i="8"/>
  <c r="AF69" i="8"/>
  <c r="AF134" i="8"/>
  <c r="AF133" i="8"/>
  <c r="AF132" i="8"/>
  <c r="AF163" i="8"/>
  <c r="AF162" i="8"/>
  <c r="AF161" i="8"/>
  <c r="AF160" i="8"/>
  <c r="AF159" i="8"/>
  <c r="AF158" i="8"/>
  <c r="AF157" i="8"/>
  <c r="AF156" i="8"/>
  <c r="AF155" i="8"/>
  <c r="AF154" i="8"/>
  <c r="AF184" i="8"/>
  <c r="AF183" i="8"/>
  <c r="AF182" i="8"/>
  <c r="AF181" i="8"/>
  <c r="AF180" i="8"/>
  <c r="AF179" i="8"/>
  <c r="AF178" i="8"/>
  <c r="AF177" i="8"/>
  <c r="AF176" i="8"/>
  <c r="AF175" i="8"/>
  <c r="AF207" i="8"/>
  <c r="AF206" i="8"/>
  <c r="AF205" i="8"/>
  <c r="AF204" i="8"/>
  <c r="AF203" i="8"/>
  <c r="AF202" i="8"/>
  <c r="AF201" i="8"/>
  <c r="AF200" i="8"/>
  <c r="AF199" i="8"/>
  <c r="AF198" i="8"/>
  <c r="AF197" i="8"/>
  <c r="AF227" i="8"/>
  <c r="AF226" i="8"/>
  <c r="AF225" i="8"/>
  <c r="AF224" i="8"/>
  <c r="AF223" i="8"/>
  <c r="AF222" i="8"/>
  <c r="AF228" i="8"/>
  <c r="AF232" i="8"/>
  <c r="AF209" i="8"/>
  <c r="AF186" i="8"/>
  <c r="AF167" i="8"/>
  <c r="AF254" i="8"/>
  <c r="AF126" i="8"/>
  <c r="AF122" i="8"/>
  <c r="AF80" i="8"/>
  <c r="AF187" i="8"/>
  <c r="AF168" i="8"/>
  <c r="AF273" i="8"/>
  <c r="AF146" i="8"/>
  <c r="AF144" i="8"/>
  <c r="AF276" i="8"/>
  <c r="AF272" i="8"/>
  <c r="AF104" i="8"/>
  <c r="AF102" i="8"/>
  <c r="AF100" i="8"/>
  <c r="AE278" i="12"/>
  <c r="AL75" i="8"/>
  <c r="AL74" i="8"/>
  <c r="AL72" i="8"/>
  <c r="AL89" i="8"/>
  <c r="AL121" i="8"/>
  <c r="AL120" i="8"/>
  <c r="AL119" i="8"/>
  <c r="AL118" i="8"/>
  <c r="AL117" i="8"/>
  <c r="AL116" i="8"/>
  <c r="AL115" i="8"/>
  <c r="AL114" i="8"/>
  <c r="AL113" i="8"/>
  <c r="AL112" i="8"/>
  <c r="AL111" i="8"/>
  <c r="AL142" i="8"/>
  <c r="AL141" i="8"/>
  <c r="AL140" i="8"/>
  <c r="AL139" i="8"/>
  <c r="AL138" i="8"/>
  <c r="AL137" i="8"/>
  <c r="AL136" i="8"/>
  <c r="AL135" i="8"/>
  <c r="AL77" i="8"/>
  <c r="AL69" i="8"/>
  <c r="AL164" i="8"/>
  <c r="AL185" i="8"/>
  <c r="AL78" i="8"/>
  <c r="AL255" i="8"/>
  <c r="AL229" i="8"/>
  <c r="AL208" i="8"/>
  <c r="AL212" i="8"/>
  <c r="AL188" i="8"/>
  <c r="AL169" i="8"/>
  <c r="AL126" i="8"/>
  <c r="AL252" i="8"/>
  <c r="AL122" i="8"/>
  <c r="AL80" i="8"/>
  <c r="AL187" i="8"/>
  <c r="AL168" i="8"/>
  <c r="AL276" i="8"/>
  <c r="AL147" i="8"/>
  <c r="AL145" i="8"/>
  <c r="AL143" i="8"/>
  <c r="AL274" i="8"/>
  <c r="AL233" i="8"/>
  <c r="AL103" i="8"/>
  <c r="AL101" i="8"/>
  <c r="AL73" i="8"/>
  <c r="AL76" i="8"/>
  <c r="AL71" i="8"/>
  <c r="AL70" i="8"/>
  <c r="AL68" i="8"/>
  <c r="AL99" i="8"/>
  <c r="AL98" i="8"/>
  <c r="AL97" i="8"/>
  <c r="AL96" i="8"/>
  <c r="AL95" i="8"/>
  <c r="AL94" i="8"/>
  <c r="AL93" i="8"/>
  <c r="AL92" i="8"/>
  <c r="AL91" i="8"/>
  <c r="AL90" i="8"/>
  <c r="AL134" i="8"/>
  <c r="AL133" i="8"/>
  <c r="AL132" i="8"/>
  <c r="AL163" i="8"/>
  <c r="AL162" i="8"/>
  <c r="AL161" i="8"/>
  <c r="AL160" i="8"/>
  <c r="AL159" i="8"/>
  <c r="AL158" i="8"/>
  <c r="AL157" i="8"/>
  <c r="AL156" i="8"/>
  <c r="AL155" i="8"/>
  <c r="AL154" i="8"/>
  <c r="AL184" i="8"/>
  <c r="AL183" i="8"/>
  <c r="AL182" i="8"/>
  <c r="AL181" i="8"/>
  <c r="AL180" i="8"/>
  <c r="AL179" i="8"/>
  <c r="AL178" i="8"/>
  <c r="AL177" i="8"/>
  <c r="AL176" i="8"/>
  <c r="AL175" i="8"/>
  <c r="AL207" i="8"/>
  <c r="AL206" i="8"/>
  <c r="AL205" i="8"/>
  <c r="AL204" i="8"/>
  <c r="AL203" i="8"/>
  <c r="AL202" i="8"/>
  <c r="AL201" i="8"/>
  <c r="AL200" i="8"/>
  <c r="AL199" i="8"/>
  <c r="AL198" i="8"/>
  <c r="AL197" i="8"/>
  <c r="AL227" i="8"/>
  <c r="AL226" i="8"/>
  <c r="AL225" i="8"/>
  <c r="AL224" i="8"/>
  <c r="AL223" i="8"/>
  <c r="AL222" i="8"/>
  <c r="AL221" i="8"/>
  <c r="AL271" i="8"/>
  <c r="AL270" i="8"/>
  <c r="AL269" i="8"/>
  <c r="AL268" i="8"/>
  <c r="AL267" i="8"/>
  <c r="AL266" i="8"/>
  <c r="AL265" i="8"/>
  <c r="AL264" i="8"/>
  <c r="AL263" i="8"/>
  <c r="AL262" i="8"/>
  <c r="AL261" i="8"/>
  <c r="AL231" i="8"/>
  <c r="AL210" i="8"/>
  <c r="AL165" i="8"/>
  <c r="AL254" i="8"/>
  <c r="AL124" i="8"/>
  <c r="AL82" i="8"/>
  <c r="AL189" i="8"/>
  <c r="AL273" i="8"/>
  <c r="AL146" i="8"/>
  <c r="AL144" i="8"/>
  <c r="AL275" i="8"/>
  <c r="AL272" i="8"/>
  <c r="AL104" i="8"/>
  <c r="AL102" i="8"/>
  <c r="AL100" i="8"/>
  <c r="U278" i="12"/>
  <c r="AB75" i="8"/>
  <c r="AB73" i="8"/>
  <c r="AB89" i="8"/>
  <c r="AB121" i="8"/>
  <c r="AB120" i="8"/>
  <c r="AB119" i="8"/>
  <c r="AB118" i="8"/>
  <c r="AB117" i="8"/>
  <c r="AB116" i="8"/>
  <c r="AB115" i="8"/>
  <c r="AB114" i="8"/>
  <c r="AB113" i="8"/>
  <c r="AB112" i="8"/>
  <c r="AB111" i="8"/>
  <c r="AB142" i="8"/>
  <c r="AB141" i="8"/>
  <c r="AB140" i="8"/>
  <c r="AB139" i="8"/>
  <c r="AB138" i="8"/>
  <c r="AB137" i="8"/>
  <c r="AB136" i="8"/>
  <c r="AB76" i="8"/>
  <c r="AB70" i="8"/>
  <c r="AB68" i="8"/>
  <c r="AB99" i="8"/>
  <c r="AB98" i="8"/>
  <c r="AB97" i="8"/>
  <c r="AB96" i="8"/>
  <c r="AB95" i="8"/>
  <c r="AB94" i="8"/>
  <c r="AB93" i="8"/>
  <c r="AB92" i="8"/>
  <c r="AB91" i="8"/>
  <c r="AB90" i="8"/>
  <c r="AB271" i="8"/>
  <c r="AB270" i="8"/>
  <c r="AB269" i="8"/>
  <c r="AB268" i="8"/>
  <c r="AB267" i="8"/>
  <c r="AB266" i="8"/>
  <c r="AB265" i="8"/>
  <c r="AB264" i="8"/>
  <c r="AB263" i="8"/>
  <c r="AB262" i="8"/>
  <c r="AB261" i="8"/>
  <c r="AB78" i="8"/>
  <c r="AB228" i="8"/>
  <c r="AB232" i="8"/>
  <c r="AB209" i="8"/>
  <c r="AB186" i="8"/>
  <c r="AB252" i="8"/>
  <c r="AB124" i="8"/>
  <c r="AB82" i="8"/>
  <c r="AB189" i="8"/>
  <c r="AB169" i="8"/>
  <c r="AB275" i="8"/>
  <c r="AB147" i="8"/>
  <c r="AB145" i="8"/>
  <c r="AB143" i="8"/>
  <c r="AB274" i="8"/>
  <c r="AB233" i="8"/>
  <c r="AB103" i="8"/>
  <c r="AB101" i="8"/>
  <c r="AB74" i="8"/>
  <c r="AB72" i="8"/>
  <c r="AB77" i="8"/>
  <c r="AB71" i="8"/>
  <c r="AB69" i="8"/>
  <c r="AB135" i="8"/>
  <c r="AB134" i="8"/>
  <c r="AB133" i="8"/>
  <c r="AB132" i="8"/>
  <c r="AB164" i="8"/>
  <c r="AB163" i="8"/>
  <c r="AB162" i="8"/>
  <c r="AB161" i="8"/>
  <c r="AB160" i="8"/>
  <c r="AB159" i="8"/>
  <c r="AB158" i="8"/>
  <c r="AB157" i="8"/>
  <c r="AB156" i="8"/>
  <c r="AB155" i="8"/>
  <c r="AB154" i="8"/>
  <c r="AB185" i="8"/>
  <c r="AB184" i="8"/>
  <c r="AB183" i="8"/>
  <c r="AB182" i="8"/>
  <c r="AB181" i="8"/>
  <c r="AB180" i="8"/>
  <c r="AB179" i="8"/>
  <c r="AB178" i="8"/>
  <c r="AB177" i="8"/>
  <c r="AB176" i="8"/>
  <c r="AB175" i="8"/>
  <c r="AB207" i="8"/>
  <c r="AB206" i="8"/>
  <c r="AB205" i="8"/>
  <c r="AB204" i="8"/>
  <c r="AB203" i="8"/>
  <c r="AB202" i="8"/>
  <c r="AB201" i="8"/>
  <c r="AB200" i="8"/>
  <c r="AB199" i="8"/>
  <c r="AB198" i="8"/>
  <c r="AB197" i="8"/>
  <c r="AB227" i="8"/>
  <c r="AB226" i="8"/>
  <c r="AB225" i="8"/>
  <c r="AB224" i="8"/>
  <c r="AB223" i="8"/>
  <c r="AB222" i="8"/>
  <c r="AB230" i="8"/>
  <c r="AB211" i="8"/>
  <c r="AB190" i="8"/>
  <c r="AB166" i="8"/>
  <c r="AB254" i="8"/>
  <c r="AB126" i="8"/>
  <c r="AB122" i="8"/>
  <c r="AB80" i="8"/>
  <c r="AB187" i="8"/>
  <c r="AB167" i="8"/>
  <c r="AB273" i="8"/>
  <c r="AB146" i="8"/>
  <c r="AB144" i="8"/>
  <c r="AB276" i="8"/>
  <c r="AB272" i="8"/>
  <c r="AB104" i="8"/>
  <c r="AB102" i="8"/>
  <c r="AB100" i="8"/>
  <c r="AC278" i="12"/>
  <c r="AJ75" i="8"/>
  <c r="AJ73" i="8"/>
  <c r="AJ89" i="8"/>
  <c r="AJ121" i="8"/>
  <c r="AJ120" i="8"/>
  <c r="AJ119" i="8"/>
  <c r="AJ118" i="8"/>
  <c r="AJ117" i="8"/>
  <c r="AJ116" i="8"/>
  <c r="AJ115" i="8"/>
  <c r="AJ114" i="8"/>
  <c r="AJ113" i="8"/>
  <c r="AJ112" i="8"/>
  <c r="AJ111" i="8"/>
  <c r="AJ142" i="8"/>
  <c r="AJ141" i="8"/>
  <c r="AJ140" i="8"/>
  <c r="AJ139" i="8"/>
  <c r="AJ138" i="8"/>
  <c r="AJ137" i="8"/>
  <c r="AJ136" i="8"/>
  <c r="AJ135" i="8"/>
  <c r="AJ76" i="8"/>
  <c r="AJ70" i="8"/>
  <c r="AJ68" i="8"/>
  <c r="AJ99" i="8"/>
  <c r="AJ98" i="8"/>
  <c r="AJ97" i="8"/>
  <c r="AJ96" i="8"/>
  <c r="AJ95" i="8"/>
  <c r="AJ94" i="8"/>
  <c r="AJ93" i="8"/>
  <c r="AJ92" i="8"/>
  <c r="AJ91" i="8"/>
  <c r="AJ90" i="8"/>
  <c r="AJ164" i="8"/>
  <c r="AJ185" i="8"/>
  <c r="AJ271" i="8"/>
  <c r="AJ270" i="8"/>
  <c r="AJ269" i="8"/>
  <c r="AJ268" i="8"/>
  <c r="AJ267" i="8"/>
  <c r="AJ266" i="8"/>
  <c r="AJ265" i="8"/>
  <c r="AJ264" i="8"/>
  <c r="AJ263" i="8"/>
  <c r="AJ262" i="8"/>
  <c r="AJ261" i="8"/>
  <c r="AJ78" i="8"/>
  <c r="AJ228" i="8"/>
  <c r="AJ232" i="8"/>
  <c r="AJ209" i="8"/>
  <c r="AJ186" i="8"/>
  <c r="AJ167" i="8"/>
  <c r="AJ252" i="8"/>
  <c r="AJ124" i="8"/>
  <c r="AJ82" i="8"/>
  <c r="AJ189" i="8"/>
  <c r="AJ276" i="8"/>
  <c r="AJ273" i="8"/>
  <c r="AJ146" i="8"/>
  <c r="AJ144" i="8"/>
  <c r="AJ274" i="8"/>
  <c r="AJ233" i="8"/>
  <c r="AJ103" i="8"/>
  <c r="AJ101" i="8"/>
  <c r="AJ74" i="8"/>
  <c r="AJ72" i="8"/>
  <c r="AJ77" i="8"/>
  <c r="AJ71" i="8"/>
  <c r="AJ69" i="8"/>
  <c r="AJ134" i="8"/>
  <c r="AJ133" i="8"/>
  <c r="AJ132" i="8"/>
  <c r="AJ163" i="8"/>
  <c r="AJ162" i="8"/>
  <c r="AJ161" i="8"/>
  <c r="AJ160" i="8"/>
  <c r="AJ159" i="8"/>
  <c r="AJ158" i="8"/>
  <c r="AJ157" i="8"/>
  <c r="AJ156" i="8"/>
  <c r="AJ155" i="8"/>
  <c r="AJ154" i="8"/>
  <c r="AJ184" i="8"/>
  <c r="AJ183" i="8"/>
  <c r="AJ182" i="8"/>
  <c r="AJ181" i="8"/>
  <c r="AJ180" i="8"/>
  <c r="AJ179" i="8"/>
  <c r="AJ178" i="8"/>
  <c r="AJ177" i="8"/>
  <c r="AJ176" i="8"/>
  <c r="AJ175" i="8"/>
  <c r="AJ207" i="8"/>
  <c r="AJ206" i="8"/>
  <c r="AJ205" i="8"/>
  <c r="AJ204" i="8"/>
  <c r="AJ203" i="8"/>
  <c r="AJ202" i="8"/>
  <c r="AJ201" i="8"/>
  <c r="AJ200" i="8"/>
  <c r="AJ199" i="8"/>
  <c r="AJ198" i="8"/>
  <c r="AJ197" i="8"/>
  <c r="AJ227" i="8"/>
  <c r="AJ226" i="8"/>
  <c r="AJ225" i="8"/>
  <c r="AJ224" i="8"/>
  <c r="AJ223" i="8"/>
  <c r="AJ222" i="8"/>
  <c r="AJ230" i="8"/>
  <c r="AJ211" i="8"/>
  <c r="AJ190" i="8"/>
  <c r="AJ254" i="8"/>
  <c r="AJ126" i="8"/>
  <c r="AJ122" i="8"/>
  <c r="AJ80" i="8"/>
  <c r="AJ187" i="8"/>
  <c r="AJ168" i="8"/>
  <c r="AJ275" i="8"/>
  <c r="AJ147" i="8"/>
  <c r="AJ145" i="8"/>
  <c r="AJ143" i="8"/>
  <c r="AJ272" i="8"/>
  <c r="AJ104" i="8"/>
  <c r="AJ102" i="8"/>
  <c r="AJ100" i="8"/>
  <c r="T278" i="12"/>
  <c r="AA74" i="8"/>
  <c r="AA73" i="8"/>
  <c r="AA72" i="8"/>
  <c r="AA71" i="8"/>
  <c r="AA219" i="8"/>
  <c r="AA218" i="8"/>
  <c r="AA250" i="8"/>
  <c r="AA249" i="8"/>
  <c r="AA248" i="8"/>
  <c r="AA247" i="8"/>
  <c r="AA246" i="8"/>
  <c r="AA245" i="8"/>
  <c r="AA135" i="8"/>
  <c r="AA134" i="8"/>
  <c r="AA133" i="8"/>
  <c r="AA132" i="8"/>
  <c r="AA164" i="8"/>
  <c r="AA163" i="8"/>
  <c r="AA162" i="8"/>
  <c r="AA161" i="8"/>
  <c r="AA160" i="8"/>
  <c r="AA159" i="8"/>
  <c r="AA158" i="8"/>
  <c r="AA157" i="8"/>
  <c r="AA156" i="8"/>
  <c r="AA155" i="8"/>
  <c r="AA154" i="8"/>
  <c r="AA185" i="8"/>
  <c r="AA184" i="8"/>
  <c r="AA183" i="8"/>
  <c r="AA182" i="8"/>
  <c r="AA181" i="8"/>
  <c r="AA180" i="8"/>
  <c r="AA179" i="8"/>
  <c r="AA178" i="8"/>
  <c r="AA177" i="8"/>
  <c r="AA176" i="8"/>
  <c r="AA175" i="8"/>
  <c r="AA207" i="8"/>
  <c r="AA206" i="8"/>
  <c r="AA205" i="8"/>
  <c r="AA204" i="8"/>
  <c r="AA203" i="8"/>
  <c r="AA202" i="8"/>
  <c r="AA201" i="8"/>
  <c r="AA200" i="8"/>
  <c r="AA199" i="8"/>
  <c r="AA198" i="8"/>
  <c r="AA197" i="8"/>
  <c r="AA227" i="8"/>
  <c r="AA226" i="8"/>
  <c r="AA225" i="8"/>
  <c r="AA224" i="8"/>
  <c r="AA223" i="8"/>
  <c r="AA222" i="8"/>
  <c r="AA167" i="8"/>
  <c r="AA253" i="8"/>
  <c r="AA251" i="8"/>
  <c r="AA83" i="8"/>
  <c r="AA81" i="8"/>
  <c r="AA79" i="8"/>
  <c r="AA124" i="8"/>
  <c r="AA122" i="8"/>
  <c r="AA77" i="8"/>
  <c r="AA76" i="8"/>
  <c r="AA75" i="8"/>
  <c r="AA70" i="8"/>
  <c r="AA69" i="8"/>
  <c r="AA68" i="8"/>
  <c r="AA99" i="8"/>
  <c r="AA98" i="8"/>
  <c r="AA97" i="8"/>
  <c r="AA96" i="8"/>
  <c r="AA95" i="8"/>
  <c r="AA94" i="8"/>
  <c r="AA93" i="8"/>
  <c r="AA92" i="8"/>
  <c r="AA91" i="8"/>
  <c r="AA90" i="8"/>
  <c r="AA89" i="8"/>
  <c r="AA121" i="8"/>
  <c r="AA120" i="8"/>
  <c r="AA119" i="8"/>
  <c r="AA118" i="8"/>
  <c r="AA117" i="8"/>
  <c r="AA116" i="8"/>
  <c r="AA115" i="8"/>
  <c r="AA114" i="8"/>
  <c r="AA113" i="8"/>
  <c r="AA112" i="8"/>
  <c r="AA111" i="8"/>
  <c r="AA142" i="8"/>
  <c r="AA141" i="8"/>
  <c r="AA140" i="8"/>
  <c r="AA139" i="8"/>
  <c r="AA138" i="8"/>
  <c r="AA137" i="8"/>
  <c r="AA136" i="8"/>
  <c r="AA244" i="8"/>
  <c r="AA243" i="8"/>
  <c r="AA242" i="8"/>
  <c r="AA241" i="8"/>
  <c r="AA240" i="8"/>
  <c r="AA78" i="8"/>
  <c r="AA255" i="8"/>
  <c r="AA208" i="8"/>
  <c r="AA209" i="8"/>
  <c r="AA210" i="8"/>
  <c r="AA211" i="8"/>
  <c r="AA212" i="8"/>
  <c r="AA166" i="8"/>
  <c r="AA168" i="8"/>
  <c r="AA254" i="8"/>
  <c r="AA252" i="8"/>
  <c r="AA126" i="8"/>
  <c r="AA82" i="8"/>
  <c r="AA80" i="8"/>
  <c r="AA125" i="8"/>
  <c r="AA123" i="8"/>
  <c r="X278" i="12"/>
  <c r="AE74" i="8"/>
  <c r="AE73" i="8"/>
  <c r="AE72" i="8"/>
  <c r="AE71" i="8"/>
  <c r="AE219" i="8"/>
  <c r="AE218" i="8"/>
  <c r="AE250" i="8"/>
  <c r="AE249" i="8"/>
  <c r="AE248" i="8"/>
  <c r="AE247" i="8"/>
  <c r="AE246" i="8"/>
  <c r="AE245" i="8"/>
  <c r="AE134" i="8"/>
  <c r="AE133" i="8"/>
  <c r="AE132" i="8"/>
  <c r="AE163" i="8"/>
  <c r="AE162" i="8"/>
  <c r="AE161" i="8"/>
  <c r="AE160" i="8"/>
  <c r="AE159" i="8"/>
  <c r="AE158" i="8"/>
  <c r="AE157" i="8"/>
  <c r="AE156" i="8"/>
  <c r="AE155" i="8"/>
  <c r="AE154" i="8"/>
  <c r="AE184" i="8"/>
  <c r="AE183" i="8"/>
  <c r="AE182" i="8"/>
  <c r="AE181" i="8"/>
  <c r="AE180" i="8"/>
  <c r="AE179" i="8"/>
  <c r="AE178" i="8"/>
  <c r="AE177" i="8"/>
  <c r="AE176" i="8"/>
  <c r="AE175" i="8"/>
  <c r="AE207" i="8"/>
  <c r="AE206" i="8"/>
  <c r="AE205" i="8"/>
  <c r="AE204" i="8"/>
  <c r="AE203" i="8"/>
  <c r="AE202" i="8"/>
  <c r="AE201" i="8"/>
  <c r="AE200" i="8"/>
  <c r="AE199" i="8"/>
  <c r="AE198" i="8"/>
  <c r="AE197" i="8"/>
  <c r="AE227" i="8"/>
  <c r="AE226" i="8"/>
  <c r="AE225" i="8"/>
  <c r="AE224" i="8"/>
  <c r="AE223" i="8"/>
  <c r="AE222" i="8"/>
  <c r="AE165" i="8"/>
  <c r="AE167" i="8"/>
  <c r="AE253" i="8"/>
  <c r="AE251" i="8"/>
  <c r="AE83" i="8"/>
  <c r="AE81" i="8"/>
  <c r="AE79" i="8"/>
  <c r="AE124" i="8"/>
  <c r="AE122" i="8"/>
  <c r="AE230" i="8"/>
  <c r="AE77" i="8"/>
  <c r="AE76" i="8"/>
  <c r="AE75" i="8"/>
  <c r="AE70" i="8"/>
  <c r="AE69" i="8"/>
  <c r="AE68" i="8"/>
  <c r="AE99" i="8"/>
  <c r="AE98" i="8"/>
  <c r="AE97" i="8"/>
  <c r="AE96" i="8"/>
  <c r="AE95" i="8"/>
  <c r="AE94" i="8"/>
  <c r="AE93" i="8"/>
  <c r="AE92" i="8"/>
  <c r="AE91" i="8"/>
  <c r="AE90" i="8"/>
  <c r="AE89" i="8"/>
  <c r="AE121" i="8"/>
  <c r="AE120" i="8"/>
  <c r="AE119" i="8"/>
  <c r="AE118" i="8"/>
  <c r="AE117" i="8"/>
  <c r="AE116" i="8"/>
  <c r="AE115" i="8"/>
  <c r="AE114" i="8"/>
  <c r="AE113" i="8"/>
  <c r="AE112" i="8"/>
  <c r="AE111" i="8"/>
  <c r="AE142" i="8"/>
  <c r="AE141" i="8"/>
  <c r="AE140" i="8"/>
  <c r="AE139" i="8"/>
  <c r="AE138" i="8"/>
  <c r="AE137" i="8"/>
  <c r="AE136" i="8"/>
  <c r="AE135" i="8"/>
  <c r="AE164" i="8"/>
  <c r="AE185" i="8"/>
  <c r="AE244" i="8"/>
  <c r="AE243" i="8"/>
  <c r="AE242" i="8"/>
  <c r="AE241" i="8"/>
  <c r="AE240" i="8"/>
  <c r="AE78" i="8"/>
  <c r="AE168" i="8"/>
  <c r="AE255" i="8"/>
  <c r="AE208" i="8"/>
  <c r="AE209" i="8"/>
  <c r="AE210" i="8"/>
  <c r="AE211" i="8"/>
  <c r="AE212" i="8"/>
  <c r="AE169" i="8"/>
  <c r="AE254" i="8"/>
  <c r="AE252" i="8"/>
  <c r="AE126" i="8"/>
  <c r="AE82" i="8"/>
  <c r="AE80" i="8"/>
  <c r="AE125" i="8"/>
  <c r="AE123" i="8"/>
  <c r="Z278" i="12"/>
  <c r="AG77" i="8"/>
  <c r="AG76" i="8"/>
  <c r="AG70" i="8"/>
  <c r="AG69" i="8"/>
  <c r="AG68" i="8"/>
  <c r="AG99" i="8"/>
  <c r="AG98" i="8"/>
  <c r="AG97" i="8"/>
  <c r="AG96" i="8"/>
  <c r="AG95" i="8"/>
  <c r="AG94" i="8"/>
  <c r="AG93" i="8"/>
  <c r="AG92" i="8"/>
  <c r="AG91" i="8"/>
  <c r="AG90" i="8"/>
  <c r="AG71" i="8"/>
  <c r="AG134" i="8"/>
  <c r="AG133" i="8"/>
  <c r="AG132" i="8"/>
  <c r="AG163" i="8"/>
  <c r="AG162" i="8"/>
  <c r="AG161" i="8"/>
  <c r="AG160" i="8"/>
  <c r="AG159" i="8"/>
  <c r="AG158" i="8"/>
  <c r="AG157" i="8"/>
  <c r="AG156" i="8"/>
  <c r="AG155" i="8"/>
  <c r="AG154" i="8"/>
  <c r="AG184" i="8"/>
  <c r="AG183" i="8"/>
  <c r="AG182" i="8"/>
  <c r="AG181" i="8"/>
  <c r="AG180" i="8"/>
  <c r="AG179" i="8"/>
  <c r="AG178" i="8"/>
  <c r="AG177" i="8"/>
  <c r="AG176" i="8"/>
  <c r="AG175" i="8"/>
  <c r="AG207" i="8"/>
  <c r="AG206" i="8"/>
  <c r="AG205" i="8"/>
  <c r="AG204" i="8"/>
  <c r="AG203" i="8"/>
  <c r="AG202" i="8"/>
  <c r="AG201" i="8"/>
  <c r="AG200" i="8"/>
  <c r="AG199" i="8"/>
  <c r="AG198" i="8"/>
  <c r="AG197" i="8"/>
  <c r="AG227" i="8"/>
  <c r="AG226" i="8"/>
  <c r="AG225" i="8"/>
  <c r="AG224" i="8"/>
  <c r="AG223" i="8"/>
  <c r="AG222" i="8"/>
  <c r="AG244" i="8"/>
  <c r="AG243" i="8"/>
  <c r="AG242" i="8"/>
  <c r="AG241" i="8"/>
  <c r="AG240" i="8"/>
  <c r="AG166" i="8"/>
  <c r="AG255" i="8"/>
  <c r="AG208" i="8"/>
  <c r="AG209" i="8"/>
  <c r="AG210" i="8"/>
  <c r="AG211" i="8"/>
  <c r="AG212" i="8"/>
  <c r="AG169" i="8"/>
  <c r="AG253" i="8"/>
  <c r="AG251" i="8"/>
  <c r="AG125" i="8"/>
  <c r="AG123" i="8"/>
  <c r="AG83" i="8"/>
  <c r="AG81" i="8"/>
  <c r="AG79" i="8"/>
  <c r="AG75" i="8"/>
  <c r="AG89" i="8"/>
  <c r="AG121" i="8"/>
  <c r="AG120" i="8"/>
  <c r="AG119" i="8"/>
  <c r="AG118" i="8"/>
  <c r="AG117" i="8"/>
  <c r="AG116" i="8"/>
  <c r="AG115" i="8"/>
  <c r="AG114" i="8"/>
  <c r="AG113" i="8"/>
  <c r="AG112" i="8"/>
  <c r="AG111" i="8"/>
  <c r="AG142" i="8"/>
  <c r="AG141" i="8"/>
  <c r="AG140" i="8"/>
  <c r="AG139" i="8"/>
  <c r="AG138" i="8"/>
  <c r="AG137" i="8"/>
  <c r="AG136" i="8"/>
  <c r="AG135" i="8"/>
  <c r="AG74" i="8"/>
  <c r="AG73" i="8"/>
  <c r="AG72" i="8"/>
  <c r="AG219" i="8"/>
  <c r="AG218" i="8"/>
  <c r="AG250" i="8"/>
  <c r="AG249" i="8"/>
  <c r="AG248" i="8"/>
  <c r="AG247" i="8"/>
  <c r="AG246" i="8"/>
  <c r="AG245" i="8"/>
  <c r="AG164" i="8"/>
  <c r="AG185" i="8"/>
  <c r="AG78" i="8"/>
  <c r="AG165" i="8"/>
  <c r="AG167" i="8"/>
  <c r="AG254" i="8"/>
  <c r="AG252" i="8"/>
  <c r="AG126" i="8"/>
  <c r="AG124" i="8"/>
  <c r="AG122" i="8"/>
  <c r="AG82" i="8"/>
  <c r="AG80" i="8"/>
  <c r="AK278" i="12"/>
  <c r="AR74" i="8"/>
  <c r="AR72" i="8"/>
  <c r="AR121" i="8"/>
  <c r="AR120" i="8"/>
  <c r="AR119" i="8"/>
  <c r="AR118" i="8"/>
  <c r="AR117" i="8"/>
  <c r="AR116" i="8"/>
  <c r="AR115" i="8"/>
  <c r="AR114" i="8"/>
  <c r="AR113" i="8"/>
  <c r="AR112" i="8"/>
  <c r="AR111" i="8"/>
  <c r="AR142" i="8"/>
  <c r="AR141" i="8"/>
  <c r="AR140" i="8"/>
  <c r="AR139" i="8"/>
  <c r="AR138" i="8"/>
  <c r="AR137" i="8"/>
  <c r="AR136" i="8"/>
  <c r="AR135" i="8"/>
  <c r="AR77" i="8"/>
  <c r="AR75" i="8"/>
  <c r="AR69" i="8"/>
  <c r="AR99" i="8"/>
  <c r="AR98" i="8"/>
  <c r="AR97" i="8"/>
  <c r="AR96" i="8"/>
  <c r="AR95" i="8"/>
  <c r="AR94" i="8"/>
  <c r="AR93" i="8"/>
  <c r="AR92" i="8"/>
  <c r="AR91" i="8"/>
  <c r="AR90" i="8"/>
  <c r="AR89" i="8"/>
  <c r="AR270" i="8"/>
  <c r="AR269" i="8"/>
  <c r="AR268" i="8"/>
  <c r="AR267" i="8"/>
  <c r="AR266" i="8"/>
  <c r="AR265" i="8"/>
  <c r="AR264" i="8"/>
  <c r="AR263" i="8"/>
  <c r="AR262" i="8"/>
  <c r="AR261" i="8"/>
  <c r="AR232" i="8"/>
  <c r="AR230" i="8"/>
  <c r="AR228" i="8"/>
  <c r="AR146" i="8"/>
  <c r="AR144" i="8"/>
  <c r="AR233" i="8"/>
  <c r="AR103" i="8"/>
  <c r="AR101" i="8"/>
  <c r="AR276" i="8"/>
  <c r="AR272" i="8"/>
  <c r="AR273" i="8"/>
  <c r="AR79" i="8"/>
  <c r="AR73" i="8"/>
  <c r="AR71" i="8"/>
  <c r="AR76" i="8"/>
  <c r="AR70" i="8"/>
  <c r="AR68" i="8"/>
  <c r="AR134" i="8"/>
  <c r="AR133" i="8"/>
  <c r="AR132" i="8"/>
  <c r="AR164" i="8"/>
  <c r="AR163" i="8"/>
  <c r="AR162" i="8"/>
  <c r="AR161" i="8"/>
  <c r="AR160" i="8"/>
  <c r="AR159" i="8"/>
  <c r="AR158" i="8"/>
  <c r="AR157" i="8"/>
  <c r="AR156" i="8"/>
  <c r="AR155" i="8"/>
  <c r="AR154" i="8"/>
  <c r="AR184" i="8"/>
  <c r="AR183" i="8"/>
  <c r="AR182" i="8"/>
  <c r="AR181" i="8"/>
  <c r="AR180" i="8"/>
  <c r="AR179" i="8"/>
  <c r="AR178" i="8"/>
  <c r="AR177" i="8"/>
  <c r="AR176" i="8"/>
  <c r="AR175" i="8"/>
  <c r="AR207" i="8"/>
  <c r="AR206" i="8"/>
  <c r="AR205" i="8"/>
  <c r="AR204" i="8"/>
  <c r="AR203" i="8"/>
  <c r="AR202" i="8"/>
  <c r="AR201" i="8"/>
  <c r="AR200" i="8"/>
  <c r="AR199" i="8"/>
  <c r="AR198" i="8"/>
  <c r="AR197" i="8"/>
  <c r="AR227" i="8"/>
  <c r="AR226" i="8"/>
  <c r="AR225" i="8"/>
  <c r="AR224" i="8"/>
  <c r="AR223" i="8"/>
  <c r="AR222" i="8"/>
  <c r="AR221" i="8"/>
  <c r="AR231" i="8"/>
  <c r="AR229" i="8"/>
  <c r="AR147" i="8"/>
  <c r="AR145" i="8"/>
  <c r="AR143" i="8"/>
  <c r="AR104" i="8"/>
  <c r="AR102" i="8"/>
  <c r="AR100" i="8"/>
  <c r="AR274" i="8"/>
  <c r="AR275" i="8"/>
  <c r="AR271" i="8"/>
  <c r="AO278" i="12"/>
  <c r="AV74" i="8"/>
  <c r="AV72" i="8"/>
  <c r="AV121" i="8"/>
  <c r="AV120" i="8"/>
  <c r="AV119" i="8"/>
  <c r="AV118" i="8"/>
  <c r="AV117" i="8"/>
  <c r="AV116" i="8"/>
  <c r="AV115" i="8"/>
  <c r="AV114" i="8"/>
  <c r="AV113" i="8"/>
  <c r="AV112" i="8"/>
  <c r="AV111" i="8"/>
  <c r="AV142" i="8"/>
  <c r="AV141" i="8"/>
  <c r="AV140" i="8"/>
  <c r="AV139" i="8"/>
  <c r="AV138" i="8"/>
  <c r="AV137" i="8"/>
  <c r="AV136" i="8"/>
  <c r="AV135" i="8"/>
  <c r="AV77" i="8"/>
  <c r="AV75" i="8"/>
  <c r="AV69" i="8"/>
  <c r="AV99" i="8"/>
  <c r="AV98" i="8"/>
  <c r="AV97" i="8"/>
  <c r="AV96" i="8"/>
  <c r="AV95" i="8"/>
  <c r="AV94" i="8"/>
  <c r="AV93" i="8"/>
  <c r="AV92" i="8"/>
  <c r="AV91" i="8"/>
  <c r="AV90" i="8"/>
  <c r="AV89" i="8"/>
  <c r="AV270" i="8"/>
  <c r="AV269" i="8"/>
  <c r="AV268" i="8"/>
  <c r="AV267" i="8"/>
  <c r="AV266" i="8"/>
  <c r="AV265" i="8"/>
  <c r="AV264" i="8"/>
  <c r="AV263" i="8"/>
  <c r="AV262" i="8"/>
  <c r="AV261" i="8"/>
  <c r="AV190" i="8"/>
  <c r="AV186" i="8"/>
  <c r="AV187" i="8"/>
  <c r="AV231" i="8"/>
  <c r="AV229" i="8"/>
  <c r="AV274" i="8"/>
  <c r="AV272" i="8"/>
  <c r="AV146" i="8"/>
  <c r="AV144" i="8"/>
  <c r="AV275" i="8"/>
  <c r="AV233" i="8"/>
  <c r="AV103" i="8"/>
  <c r="AV101" i="8"/>
  <c r="AV73" i="8"/>
  <c r="AV71" i="8"/>
  <c r="AV76" i="8"/>
  <c r="AV70" i="8"/>
  <c r="AV68" i="8"/>
  <c r="AV134" i="8"/>
  <c r="AV133" i="8"/>
  <c r="AV132" i="8"/>
  <c r="AV164" i="8"/>
  <c r="AV163" i="8"/>
  <c r="AV162" i="8"/>
  <c r="AV161" i="8"/>
  <c r="AV160" i="8"/>
  <c r="AV159" i="8"/>
  <c r="AV158" i="8"/>
  <c r="AV157" i="8"/>
  <c r="AV156" i="8"/>
  <c r="AV155" i="8"/>
  <c r="AV154" i="8"/>
  <c r="AV185" i="8"/>
  <c r="AV184" i="8"/>
  <c r="AV183" i="8"/>
  <c r="AV182" i="8"/>
  <c r="AV181" i="8"/>
  <c r="AV180" i="8"/>
  <c r="AV179" i="8"/>
  <c r="AV178" i="8"/>
  <c r="AV177" i="8"/>
  <c r="AV176" i="8"/>
  <c r="AV175" i="8"/>
  <c r="AV207" i="8"/>
  <c r="AV206" i="8"/>
  <c r="AV205" i="8"/>
  <c r="AV204" i="8"/>
  <c r="AV203" i="8"/>
  <c r="AV202" i="8"/>
  <c r="AV201" i="8"/>
  <c r="AV200" i="8"/>
  <c r="AV199" i="8"/>
  <c r="AV198" i="8"/>
  <c r="AV197" i="8"/>
  <c r="AV227" i="8"/>
  <c r="AV226" i="8"/>
  <c r="AV225" i="8"/>
  <c r="AV224" i="8"/>
  <c r="AV223" i="8"/>
  <c r="AV222" i="8"/>
  <c r="AV221" i="8"/>
  <c r="AV188" i="8"/>
  <c r="AV189" i="8"/>
  <c r="AV232" i="8"/>
  <c r="AV230" i="8"/>
  <c r="AV228" i="8"/>
  <c r="AV276" i="8"/>
  <c r="AV147" i="8"/>
  <c r="AV145" i="8"/>
  <c r="AV143" i="8"/>
  <c r="AV273" i="8"/>
  <c r="AV104" i="8"/>
  <c r="AV102" i="8"/>
  <c r="AV100" i="8"/>
  <c r="AV79" i="8"/>
  <c r="AE229" i="8"/>
  <c r="AE189" i="8"/>
  <c r="AE274" i="8"/>
  <c r="AE272" i="8"/>
  <c r="AE275" i="8"/>
  <c r="AE147" i="8"/>
  <c r="AE145" i="8"/>
  <c r="AE143" i="8"/>
  <c r="AE104" i="8"/>
  <c r="AE102" i="8"/>
  <c r="AG190" i="8"/>
  <c r="AG186" i="8"/>
  <c r="AG231" i="8"/>
  <c r="AG229" i="8"/>
  <c r="AG189" i="8"/>
  <c r="AG276" i="8"/>
  <c r="AG233" i="8"/>
  <c r="AG275" i="8"/>
  <c r="AG147" i="8"/>
  <c r="AG145" i="8"/>
  <c r="AG143" i="8"/>
  <c r="AG103" i="8"/>
  <c r="AG101" i="8"/>
  <c r="AI190" i="8"/>
  <c r="AI186" i="8"/>
  <c r="AI231" i="8"/>
  <c r="AI229" i="8"/>
  <c r="AI189" i="8"/>
  <c r="AI274" i="8"/>
  <c r="AI272" i="8"/>
  <c r="AI275" i="8"/>
  <c r="AI147" i="8"/>
  <c r="AI145" i="8"/>
  <c r="AI143" i="8"/>
  <c r="AI103" i="8"/>
  <c r="AI101" i="8"/>
  <c r="AK190" i="8"/>
  <c r="AK186" i="8"/>
  <c r="AK231" i="8"/>
  <c r="AK229" i="8"/>
  <c r="AK189" i="8"/>
  <c r="AK272" i="8"/>
  <c r="AK276" i="8"/>
  <c r="AK275" i="8"/>
  <c r="AK147" i="8"/>
  <c r="AK145" i="8"/>
  <c r="AK143" i="8"/>
  <c r="AK103" i="8"/>
  <c r="AK101" i="8"/>
  <c r="AM190" i="8"/>
  <c r="AM186" i="8"/>
  <c r="AM231" i="8"/>
  <c r="AM229" i="8"/>
  <c r="AM189" i="8"/>
  <c r="AM274" i="8"/>
  <c r="AM272" i="8"/>
  <c r="AM275" i="8"/>
  <c r="AM147" i="8"/>
  <c r="AM145" i="8"/>
  <c r="AM143" i="8"/>
  <c r="AM103" i="8"/>
  <c r="AM101" i="8"/>
  <c r="AO190" i="8"/>
  <c r="AO186" i="8"/>
  <c r="AO231" i="8"/>
  <c r="AO229" i="8"/>
  <c r="AO189" i="8"/>
  <c r="AO272" i="8"/>
  <c r="AO276" i="8"/>
  <c r="AO275" i="8"/>
  <c r="AO147" i="8"/>
  <c r="AO145" i="8"/>
  <c r="AO143" i="8"/>
  <c r="AO103" i="8"/>
  <c r="AO101" i="8"/>
  <c r="AE232" i="8"/>
  <c r="AE188" i="8"/>
  <c r="V275" i="12"/>
  <c r="V280" i="12" s="1"/>
  <c r="AA102" i="8"/>
  <c r="AA104" i="8"/>
  <c r="AA143" i="8"/>
  <c r="AA145" i="8"/>
  <c r="AA147" i="8"/>
  <c r="AA275" i="8"/>
  <c r="AA272" i="8"/>
  <c r="AA274" i="8"/>
  <c r="AA189" i="8"/>
  <c r="AA229" i="8"/>
  <c r="AA231" i="8"/>
  <c r="AA186" i="8"/>
  <c r="AA190" i="8"/>
  <c r="Y101" i="8"/>
  <c r="Y103" i="8"/>
  <c r="Y143" i="8"/>
  <c r="Y145" i="8"/>
  <c r="Y147" i="8"/>
  <c r="Y275" i="8"/>
  <c r="Y272" i="8"/>
  <c r="Y187" i="8"/>
  <c r="Y228" i="8"/>
  <c r="Y230" i="8"/>
  <c r="Y232" i="8"/>
  <c r="Y188" i="8"/>
  <c r="BB80" i="8"/>
  <c r="BB82" i="8"/>
  <c r="BB122" i="8"/>
  <c r="BB124" i="8"/>
  <c r="BB252" i="8"/>
  <c r="BB254" i="8"/>
  <c r="BB126" i="8"/>
  <c r="BB208" i="8"/>
  <c r="BB210" i="8"/>
  <c r="BB212" i="8"/>
  <c r="BB167" i="8"/>
  <c r="BB166" i="8"/>
  <c r="AZ80" i="8"/>
  <c r="AZ82" i="8"/>
  <c r="AZ122" i="8"/>
  <c r="AZ124" i="8"/>
  <c r="AZ126" i="8"/>
  <c r="AZ252" i="8"/>
  <c r="AZ254" i="8"/>
  <c r="AZ208" i="8"/>
  <c r="AZ210" i="8"/>
  <c r="AZ212" i="8"/>
  <c r="AZ167" i="8"/>
  <c r="AZ166" i="8"/>
  <c r="AX80" i="8"/>
  <c r="AX82" i="8"/>
  <c r="AX122" i="8"/>
  <c r="AX124" i="8"/>
  <c r="AX252" i="8"/>
  <c r="AX254" i="8"/>
  <c r="AX126" i="8"/>
  <c r="AX208" i="8"/>
  <c r="AX210" i="8"/>
  <c r="AX212" i="8"/>
  <c r="AX167" i="8"/>
  <c r="AX166" i="8"/>
  <c r="AV80" i="8"/>
  <c r="AV82" i="8"/>
  <c r="AV122" i="8"/>
  <c r="AV124" i="8"/>
  <c r="AV126" i="8"/>
  <c r="AV252" i="8"/>
  <c r="AV254" i="8"/>
  <c r="AV208" i="8"/>
  <c r="AV210" i="8"/>
  <c r="AV212" i="8"/>
  <c r="AV167" i="8"/>
  <c r="AV166" i="8"/>
  <c r="AM275" i="12"/>
  <c r="AM280" i="12" s="1"/>
  <c r="AT80" i="8"/>
  <c r="AT82" i="8"/>
  <c r="AT122" i="8"/>
  <c r="AT124" i="8"/>
  <c r="AT252" i="8"/>
  <c r="AT254" i="8"/>
  <c r="AT126" i="8"/>
  <c r="AT208" i="8"/>
  <c r="AT210" i="8"/>
  <c r="AT212" i="8"/>
  <c r="AT167" i="8"/>
  <c r="AT166" i="8"/>
  <c r="AR80" i="8"/>
  <c r="AR82" i="8"/>
  <c r="AR122" i="8"/>
  <c r="AR124" i="8"/>
  <c r="AR126" i="8"/>
  <c r="AR252" i="8"/>
  <c r="AR254" i="8"/>
  <c r="AR208" i="8"/>
  <c r="AR210" i="8"/>
  <c r="AR212" i="8"/>
  <c r="AR167" i="8"/>
  <c r="AR166" i="8"/>
  <c r="J255" i="8"/>
  <c r="W103" i="8"/>
  <c r="W187" i="8"/>
  <c r="W231" i="8"/>
  <c r="W100" i="8"/>
  <c r="W146" i="8"/>
  <c r="W230" i="8"/>
  <c r="W79" i="8"/>
  <c r="W125" i="8"/>
  <c r="W208" i="8"/>
  <c r="W254" i="8"/>
  <c r="W124" i="8"/>
  <c r="W168" i="8"/>
  <c r="W253" i="8"/>
  <c r="V145" i="8"/>
  <c r="V187" i="8"/>
  <c r="V229" i="8"/>
  <c r="V99" i="8"/>
  <c r="V103" i="8"/>
  <c r="V273" i="8"/>
  <c r="V79" i="8"/>
  <c r="V83" i="8"/>
  <c r="V125" i="8"/>
  <c r="V166" i="8"/>
  <c r="V208" i="8"/>
  <c r="V212" i="8"/>
  <c r="V254" i="8"/>
  <c r="U103" i="8"/>
  <c r="U187" i="8"/>
  <c r="U231" i="8"/>
  <c r="U100" i="8"/>
  <c r="U146" i="8"/>
  <c r="U230" i="8"/>
  <c r="U79" i="8"/>
  <c r="U125" i="8"/>
  <c r="U208" i="8"/>
  <c r="U254" i="8"/>
  <c r="U124" i="8"/>
  <c r="U168" i="8"/>
  <c r="U253" i="8"/>
  <c r="T145" i="8"/>
  <c r="T187" i="8"/>
  <c r="T229" i="8"/>
  <c r="T99" i="8"/>
  <c r="T103" i="8"/>
  <c r="T273" i="8"/>
  <c r="T79" i="8"/>
  <c r="T83" i="8"/>
  <c r="T125" i="8"/>
  <c r="T166" i="8"/>
  <c r="T208" i="8"/>
  <c r="T212" i="8"/>
  <c r="T254" i="8"/>
  <c r="S103" i="8"/>
  <c r="S145" i="8"/>
  <c r="S187" i="8"/>
  <c r="S233" i="8"/>
  <c r="S231" i="8"/>
  <c r="S274" i="8"/>
  <c r="S100" i="8"/>
  <c r="S104" i="8"/>
  <c r="S146" i="8"/>
  <c r="S188" i="8"/>
  <c r="S230" i="8"/>
  <c r="S273" i="8"/>
  <c r="S79" i="8"/>
  <c r="S83" i="8"/>
  <c r="S125" i="8"/>
  <c r="S167" i="8"/>
  <c r="S208" i="8"/>
  <c r="S212" i="8"/>
  <c r="S254" i="8"/>
  <c r="S82" i="8"/>
  <c r="S124" i="8"/>
  <c r="S164" i="8"/>
  <c r="S168" i="8"/>
  <c r="S211" i="8"/>
  <c r="R143" i="8"/>
  <c r="R145" i="8"/>
  <c r="R147" i="8"/>
  <c r="R187" i="8"/>
  <c r="R189" i="8"/>
  <c r="R229" i="8"/>
  <c r="R231" i="8"/>
  <c r="R99" i="8"/>
  <c r="R101" i="8"/>
  <c r="R103" i="8"/>
  <c r="R233" i="8"/>
  <c r="R273" i="8"/>
  <c r="R275" i="8"/>
  <c r="R79" i="8"/>
  <c r="R81" i="8"/>
  <c r="R83" i="8"/>
  <c r="R123" i="8"/>
  <c r="R125" i="8"/>
  <c r="R164" i="8"/>
  <c r="R166" i="8"/>
  <c r="R168" i="8"/>
  <c r="R208" i="8"/>
  <c r="R210" i="8"/>
  <c r="R212" i="8"/>
  <c r="R252" i="8"/>
  <c r="R254" i="8"/>
  <c r="Q99" i="8"/>
  <c r="Q103" i="8"/>
  <c r="Q145" i="8"/>
  <c r="Q187" i="8"/>
  <c r="Q233" i="8"/>
  <c r="Q231" i="8"/>
  <c r="Q274" i="8"/>
  <c r="Q100" i="8"/>
  <c r="Q104" i="8"/>
  <c r="Q146" i="8"/>
  <c r="Q188" i="8"/>
  <c r="Q230" i="8"/>
  <c r="Q273" i="8"/>
  <c r="Q79" i="8"/>
  <c r="Q83" i="8"/>
  <c r="Q125" i="8"/>
  <c r="Q167" i="8"/>
  <c r="Q208" i="8"/>
  <c r="Q212" i="8"/>
  <c r="Q254" i="8"/>
  <c r="Q82" i="8"/>
  <c r="Q124" i="8"/>
  <c r="Q164" i="8"/>
  <c r="Q168" i="8"/>
  <c r="Q211" i="8"/>
  <c r="P143" i="8"/>
  <c r="P145" i="8"/>
  <c r="P147" i="8"/>
  <c r="P187" i="8"/>
  <c r="P189" i="8"/>
  <c r="P229" i="8"/>
  <c r="P231" i="8"/>
  <c r="P99" i="8"/>
  <c r="P101" i="8"/>
  <c r="P103" i="8"/>
  <c r="P233" i="8"/>
  <c r="P273" i="8"/>
  <c r="P275" i="8"/>
  <c r="P79" i="8"/>
  <c r="P81" i="8"/>
  <c r="P83" i="8"/>
  <c r="P123" i="8"/>
  <c r="P125" i="8"/>
  <c r="P164" i="8"/>
  <c r="P166" i="8"/>
  <c r="P168" i="8"/>
  <c r="P208" i="8"/>
  <c r="P210" i="8"/>
  <c r="P212" i="8"/>
  <c r="P252" i="8"/>
  <c r="P254" i="8"/>
  <c r="O99" i="8"/>
  <c r="O103" i="8"/>
  <c r="O145" i="8"/>
  <c r="O187" i="8"/>
  <c r="O233" i="8"/>
  <c r="O231" i="8"/>
  <c r="O274" i="8"/>
  <c r="O100" i="8"/>
  <c r="O104" i="8"/>
  <c r="O146" i="8"/>
  <c r="O188" i="8"/>
  <c r="O230" i="8"/>
  <c r="O273" i="8"/>
  <c r="O79" i="8"/>
  <c r="O83" i="8"/>
  <c r="O125" i="8"/>
  <c r="O167" i="8"/>
  <c r="O208" i="8"/>
  <c r="O212" i="8"/>
  <c r="O254" i="8"/>
  <c r="O82" i="8"/>
  <c r="O124" i="8"/>
  <c r="O164" i="8"/>
  <c r="O168" i="8"/>
  <c r="O211" i="8"/>
  <c r="N143" i="8"/>
  <c r="N145" i="8"/>
  <c r="N147" i="8"/>
  <c r="N187" i="8"/>
  <c r="N189" i="8"/>
  <c r="N229" i="8"/>
  <c r="N231" i="8"/>
  <c r="N276" i="8"/>
  <c r="N100" i="8"/>
  <c r="N102" i="8"/>
  <c r="N104" i="8"/>
  <c r="N272" i="8"/>
  <c r="N274" i="8"/>
  <c r="N79" i="8"/>
  <c r="N81" i="8"/>
  <c r="N83" i="8"/>
  <c r="N123" i="8"/>
  <c r="N125" i="8"/>
  <c r="N164" i="8"/>
  <c r="N166" i="8"/>
  <c r="N168" i="8"/>
  <c r="N208" i="8"/>
  <c r="N210" i="8"/>
  <c r="N212" i="8"/>
  <c r="N252" i="8"/>
  <c r="N254" i="8"/>
  <c r="M99" i="8"/>
  <c r="M103" i="8"/>
  <c r="M145" i="8"/>
  <c r="M187" i="8"/>
  <c r="M233" i="8"/>
  <c r="M231" i="8"/>
  <c r="M274" i="8"/>
  <c r="M100" i="8"/>
  <c r="M104" i="8"/>
  <c r="M146" i="8"/>
  <c r="M188" i="8"/>
  <c r="M230" i="8"/>
  <c r="M273" i="8"/>
  <c r="M79" i="8"/>
  <c r="M83" i="8"/>
  <c r="M125" i="8"/>
  <c r="M167" i="8"/>
  <c r="M208" i="8"/>
  <c r="M212" i="8"/>
  <c r="M254" i="8"/>
  <c r="M82" i="8"/>
  <c r="M124" i="8"/>
  <c r="M164" i="8"/>
  <c r="M168" i="8"/>
  <c r="M211" i="8"/>
  <c r="M253" i="8"/>
  <c r="L143" i="8"/>
  <c r="L145" i="8"/>
  <c r="L147" i="8"/>
  <c r="L187" i="8"/>
  <c r="L189" i="8"/>
  <c r="L229" i="8"/>
  <c r="L231" i="8"/>
  <c r="L99" i="8"/>
  <c r="L101" i="8"/>
  <c r="L103" i="8"/>
  <c r="L233" i="8"/>
  <c r="L273" i="8"/>
  <c r="L275" i="8"/>
  <c r="L122" i="8"/>
  <c r="L126" i="8"/>
  <c r="L165" i="8"/>
  <c r="L167" i="8"/>
  <c r="L169" i="8"/>
  <c r="L209" i="8"/>
  <c r="L211" i="8"/>
  <c r="L79" i="8"/>
  <c r="L81" i="8"/>
  <c r="L83" i="8"/>
  <c r="L123" i="8"/>
  <c r="L251" i="8"/>
  <c r="L253" i="8"/>
  <c r="L255" i="8"/>
  <c r="K101" i="8"/>
  <c r="K144" i="8"/>
  <c r="K186" i="8"/>
  <c r="K190" i="8"/>
  <c r="K232" i="8"/>
  <c r="K275" i="8"/>
  <c r="K102" i="8"/>
  <c r="K143" i="8"/>
  <c r="K147" i="8"/>
  <c r="K189" i="8"/>
  <c r="K229" i="8"/>
  <c r="K272" i="8"/>
  <c r="K276" i="8"/>
  <c r="K81" i="8"/>
  <c r="K164" i="8"/>
  <c r="K168" i="8"/>
  <c r="K211" i="8"/>
  <c r="K253" i="8"/>
  <c r="K80" i="8"/>
  <c r="K122" i="8"/>
  <c r="K124" i="8"/>
  <c r="K126" i="8"/>
  <c r="K167" i="8"/>
  <c r="K208" i="8"/>
  <c r="K212" i="8"/>
  <c r="J145" i="8"/>
  <c r="J186" i="8"/>
  <c r="J188" i="8"/>
  <c r="J190" i="8"/>
  <c r="J232" i="8"/>
  <c r="J100" i="8"/>
  <c r="J102" i="8"/>
  <c r="J104" i="8"/>
  <c r="J144" i="8"/>
  <c r="J229" i="8"/>
  <c r="J233" i="8"/>
  <c r="J273" i="8"/>
  <c r="J275" i="8"/>
  <c r="J123" i="8"/>
  <c r="J251" i="8"/>
  <c r="J253" i="8"/>
  <c r="J79" i="8"/>
  <c r="J81" i="8"/>
  <c r="J83" i="8"/>
  <c r="J124" i="8"/>
  <c r="J164" i="8"/>
  <c r="J166" i="8"/>
  <c r="J168" i="8"/>
  <c r="J208" i="8"/>
  <c r="J210" i="8"/>
  <c r="J212" i="8"/>
  <c r="AB165" i="8"/>
  <c r="AF166" i="8"/>
  <c r="AJ166" i="8"/>
  <c r="AN166" i="8"/>
  <c r="AR186" i="8"/>
  <c r="AR190" i="8"/>
  <c r="AR187" i="8"/>
  <c r="AO165" i="8"/>
  <c r="AO169" i="8"/>
  <c r="AO166" i="8"/>
  <c r="AA101" i="8"/>
  <c r="AX79" i="8"/>
  <c r="AN123" i="8"/>
  <c r="AN251" i="8"/>
  <c r="AL79" i="8"/>
  <c r="AL83" i="8"/>
  <c r="AL251" i="8"/>
  <c r="AL125" i="8"/>
  <c r="AJ81" i="8"/>
  <c r="AJ123" i="8"/>
  <c r="AJ251" i="8"/>
  <c r="AH79" i="8"/>
  <c r="AH83" i="8"/>
  <c r="AH251" i="8"/>
  <c r="AH125" i="8"/>
  <c r="AF81" i="8"/>
  <c r="AF123" i="8"/>
  <c r="AF251" i="8"/>
  <c r="AD79" i="8"/>
  <c r="AD83" i="8"/>
  <c r="AD125" i="8"/>
  <c r="AD254" i="8"/>
  <c r="AB81" i="8"/>
  <c r="AB123" i="8"/>
  <c r="AB251" i="8"/>
  <c r="Z79" i="8"/>
  <c r="Z83" i="8"/>
  <c r="Z125" i="8"/>
  <c r="Z254" i="8"/>
  <c r="AN169" i="8"/>
  <c r="AF169" i="8"/>
  <c r="AK168" i="8"/>
  <c r="AB168" i="8"/>
  <c r="AL167" i="8"/>
  <c r="AD167" i="8"/>
  <c r="AI166" i="8"/>
  <c r="Z166" i="8"/>
  <c r="AJ165" i="8"/>
  <c r="AA165" i="8"/>
  <c r="AH190" i="8"/>
  <c r="Z190" i="8"/>
  <c r="AF188" i="8"/>
  <c r="AL186" i="8"/>
  <c r="AD186" i="8"/>
  <c r="AN212" i="8"/>
  <c r="AF212" i="8"/>
  <c r="AP211" i="8"/>
  <c r="AH211" i="8"/>
  <c r="Z211" i="8"/>
  <c r="AJ210" i="8"/>
  <c r="AB210" i="8"/>
  <c r="AL209" i="8"/>
  <c r="AD209" i="8"/>
  <c r="AN208" i="8"/>
  <c r="AF208" i="8"/>
  <c r="AL232" i="8"/>
  <c r="AD232" i="8"/>
  <c r="AJ231" i="8"/>
  <c r="AB231" i="8"/>
  <c r="AH230" i="8"/>
  <c r="Z230" i="8"/>
  <c r="AF229" i="8"/>
  <c r="AL228" i="8"/>
  <c r="AD228" i="8"/>
  <c r="AN255" i="8"/>
  <c r="AF255" i="8"/>
  <c r="AR78" i="8"/>
  <c r="AV78" i="8"/>
  <c r="Y261" i="8"/>
  <c r="AG261" i="8"/>
  <c r="AK261" i="8"/>
  <c r="AO261" i="8"/>
  <c r="Y262" i="8"/>
  <c r="AG262" i="8"/>
  <c r="AK262" i="8"/>
  <c r="AO262" i="8"/>
  <c r="Y263" i="8"/>
  <c r="AG263" i="8"/>
  <c r="AK263" i="8"/>
  <c r="AO263" i="8"/>
  <c r="Y264" i="8"/>
  <c r="AG264" i="8"/>
  <c r="AK264" i="8"/>
  <c r="AO264" i="8"/>
  <c r="Y265" i="8"/>
  <c r="AG265" i="8"/>
  <c r="AK265" i="8"/>
  <c r="AO265" i="8"/>
  <c r="Y266" i="8"/>
  <c r="AG266" i="8"/>
  <c r="AK266" i="8"/>
  <c r="AO266" i="8"/>
  <c r="Y267" i="8"/>
  <c r="AG267" i="8"/>
  <c r="AK267" i="8"/>
  <c r="AO267" i="8"/>
  <c r="Y268" i="8"/>
  <c r="AG268" i="8"/>
  <c r="AK268" i="8"/>
  <c r="AO268" i="8"/>
  <c r="Y269" i="8"/>
  <c r="AG269" i="8"/>
  <c r="AK269" i="8"/>
  <c r="AO269" i="8"/>
  <c r="Y270" i="8"/>
  <c r="AG270" i="8"/>
  <c r="AK270" i="8"/>
  <c r="AO270" i="8"/>
  <c r="Y271" i="8"/>
  <c r="AG271" i="8"/>
  <c r="AK271" i="8"/>
  <c r="AO271" i="8"/>
  <c r="AT271" i="8"/>
  <c r="AX271" i="8"/>
  <c r="BB271" i="8"/>
  <c r="Z240" i="8"/>
  <c r="AD240" i="8"/>
  <c r="AH240" i="8"/>
  <c r="AL240" i="8"/>
  <c r="AP240" i="8"/>
  <c r="AT240" i="8"/>
  <c r="AX240" i="8"/>
  <c r="BB240" i="8"/>
  <c r="Z241" i="8"/>
  <c r="AD241" i="8"/>
  <c r="AH241" i="8"/>
  <c r="AL241" i="8"/>
  <c r="AP241" i="8"/>
  <c r="AT241" i="8"/>
  <c r="AX241" i="8"/>
  <c r="BB241" i="8"/>
  <c r="Z242" i="8"/>
  <c r="AD242" i="8"/>
  <c r="AH242" i="8"/>
  <c r="AL242" i="8"/>
  <c r="AP242" i="8"/>
  <c r="AT242" i="8"/>
  <c r="AX242" i="8"/>
  <c r="BB242" i="8"/>
  <c r="Z243" i="8"/>
  <c r="AD243" i="8"/>
  <c r="AH243" i="8"/>
  <c r="AL243" i="8"/>
  <c r="AP243" i="8"/>
  <c r="AT243" i="8"/>
  <c r="AX243" i="8"/>
  <c r="BB243" i="8"/>
  <c r="Z244" i="8"/>
  <c r="AD244" i="8"/>
  <c r="AH244" i="8"/>
  <c r="AL244" i="8"/>
  <c r="AP244" i="8"/>
  <c r="AT244" i="8"/>
  <c r="AX244" i="8"/>
  <c r="BB244" i="8"/>
  <c r="Z245" i="8"/>
  <c r="AD245" i="8"/>
  <c r="AH245" i="8"/>
  <c r="AL245" i="8"/>
  <c r="AP245" i="8"/>
  <c r="AT245" i="8"/>
  <c r="AX245" i="8"/>
  <c r="BB245" i="8"/>
  <c r="Z246" i="8"/>
  <c r="AD246" i="8"/>
  <c r="AH246" i="8"/>
  <c r="AL246" i="8"/>
  <c r="AP246" i="8"/>
  <c r="AT246" i="8"/>
  <c r="AX246" i="8"/>
  <c r="BB246" i="8"/>
  <c r="Z247" i="8"/>
  <c r="AD247" i="8"/>
  <c r="AH247" i="8"/>
  <c r="AL247" i="8"/>
  <c r="AP247" i="8"/>
  <c r="AT247" i="8"/>
  <c r="AX247" i="8"/>
  <c r="BB247" i="8"/>
  <c r="Z248" i="8"/>
  <c r="AD248" i="8"/>
  <c r="AH248" i="8"/>
  <c r="AL248" i="8"/>
  <c r="AP248" i="8"/>
  <c r="AT248" i="8"/>
  <c r="AX248" i="8"/>
  <c r="BB248" i="8"/>
  <c r="Z249" i="8"/>
  <c r="AD249" i="8"/>
  <c r="AH249" i="8"/>
  <c r="AL249" i="8"/>
  <c r="AP249" i="8"/>
  <c r="AT249" i="8"/>
  <c r="AX249" i="8"/>
  <c r="BB249" i="8"/>
  <c r="Z250" i="8"/>
  <c r="AD250" i="8"/>
  <c r="AH250" i="8"/>
  <c r="AL250" i="8"/>
  <c r="AP250" i="8"/>
  <c r="AT250" i="8"/>
  <c r="AX250" i="8"/>
  <c r="BB250" i="8"/>
  <c r="Z218" i="8"/>
  <c r="AD218" i="8"/>
  <c r="AH218" i="8"/>
  <c r="AL218" i="8"/>
  <c r="AP218" i="8"/>
  <c r="AT218" i="8"/>
  <c r="BB218" i="8"/>
  <c r="Z219" i="8"/>
  <c r="AL219" i="8"/>
  <c r="AP219" i="8"/>
  <c r="Y220" i="8"/>
  <c r="AA220" i="8"/>
  <c r="AE220" i="8"/>
  <c r="AG220" i="8"/>
  <c r="AI220" i="8"/>
  <c r="AK220" i="8"/>
  <c r="AA221" i="8"/>
  <c r="AE221" i="8"/>
  <c r="AG221" i="8"/>
  <c r="W101" i="8"/>
  <c r="W147" i="8"/>
  <c r="W229" i="8"/>
  <c r="W276" i="8"/>
  <c r="W144" i="8"/>
  <c r="W190" i="8"/>
  <c r="W275" i="8"/>
  <c r="W123" i="8"/>
  <c r="W169" i="8"/>
  <c r="W252" i="8"/>
  <c r="W122" i="8"/>
  <c r="W166" i="8"/>
  <c r="V144" i="8"/>
  <c r="V186" i="8"/>
  <c r="V190" i="8"/>
  <c r="V232" i="8"/>
  <c r="V102" i="8"/>
  <c r="V272" i="8"/>
  <c r="V276" i="8"/>
  <c r="V82" i="8"/>
  <c r="V124" i="8"/>
  <c r="V165" i="8"/>
  <c r="V169" i="8"/>
  <c r="V211" i="8"/>
  <c r="V253" i="8"/>
  <c r="U101" i="8"/>
  <c r="U147" i="8"/>
  <c r="U229" i="8"/>
  <c r="U276" i="8"/>
  <c r="U144" i="8"/>
  <c r="U190" i="8"/>
  <c r="U275" i="8"/>
  <c r="U123" i="8"/>
  <c r="U169" i="8"/>
  <c r="U252" i="8"/>
  <c r="U122" i="8"/>
  <c r="U166" i="8"/>
  <c r="U251" i="8"/>
  <c r="T144" i="8"/>
  <c r="T186" i="8"/>
  <c r="AG278" i="12"/>
  <c r="AN121" i="8"/>
  <c r="AN120" i="8"/>
  <c r="AN119" i="8"/>
  <c r="AN118" i="8"/>
  <c r="AN117" i="8"/>
  <c r="AN116" i="8"/>
  <c r="AN115" i="8"/>
  <c r="AN114" i="8"/>
  <c r="AN113" i="8"/>
  <c r="AN112" i="8"/>
  <c r="AN111" i="8"/>
  <c r="AN142" i="8"/>
  <c r="AN141" i="8"/>
  <c r="AN140" i="8"/>
  <c r="AN139" i="8"/>
  <c r="AN138" i="8"/>
  <c r="AN137" i="8"/>
  <c r="AN136" i="8"/>
  <c r="AN135" i="8"/>
  <c r="AN89" i="8"/>
  <c r="AN69" i="8"/>
  <c r="AN71" i="8"/>
  <c r="AN73" i="8"/>
  <c r="AN75" i="8"/>
  <c r="AN77" i="8"/>
  <c r="AN99" i="8"/>
  <c r="AN98" i="8"/>
  <c r="AN97" i="8"/>
  <c r="AN96" i="8"/>
  <c r="AN95" i="8"/>
  <c r="AN94" i="8"/>
  <c r="AN93" i="8"/>
  <c r="AN92" i="8"/>
  <c r="AN91" i="8"/>
  <c r="AN90" i="8"/>
  <c r="AN164" i="8"/>
  <c r="AN185" i="8"/>
  <c r="AN271" i="8"/>
  <c r="AN270" i="8"/>
  <c r="AN269" i="8"/>
  <c r="AN268" i="8"/>
  <c r="AN267" i="8"/>
  <c r="AN266" i="8"/>
  <c r="AN265" i="8"/>
  <c r="AN264" i="8"/>
  <c r="AN263" i="8"/>
  <c r="AN262" i="8"/>
  <c r="AN261" i="8"/>
  <c r="AN78" i="8"/>
  <c r="AN211" i="8"/>
  <c r="AN252" i="8"/>
  <c r="AN124" i="8"/>
  <c r="AN82" i="8"/>
  <c r="AN189" i="8"/>
  <c r="AN190" i="8"/>
  <c r="AN186" i="8"/>
  <c r="AN231" i="8"/>
  <c r="AN229" i="8"/>
  <c r="AN276" i="8"/>
  <c r="AN273" i="8"/>
  <c r="AN146" i="8"/>
  <c r="AN144" i="8"/>
  <c r="AN274" i="8"/>
  <c r="AN233" i="8"/>
  <c r="AN103" i="8"/>
  <c r="AN101" i="8"/>
  <c r="AN68" i="8"/>
  <c r="AN70" i="8"/>
  <c r="AN72" i="8"/>
  <c r="AN74" i="8"/>
  <c r="AN76" i="8"/>
  <c r="AN134" i="8"/>
  <c r="AN133" i="8"/>
  <c r="AN132" i="8"/>
  <c r="AN163" i="8"/>
  <c r="AN162" i="8"/>
  <c r="AN161" i="8"/>
  <c r="AN160" i="8"/>
  <c r="AN159" i="8"/>
  <c r="AN158" i="8"/>
  <c r="AN157" i="8"/>
  <c r="AN156" i="8"/>
  <c r="AN155" i="8"/>
  <c r="AN154" i="8"/>
  <c r="AN184" i="8"/>
  <c r="AN183" i="8"/>
  <c r="AN182" i="8"/>
  <c r="AN181" i="8"/>
  <c r="AN180" i="8"/>
  <c r="AN179" i="8"/>
  <c r="AN178" i="8"/>
  <c r="AN177" i="8"/>
  <c r="AN176" i="8"/>
  <c r="AN175" i="8"/>
  <c r="AN207" i="8"/>
  <c r="AN206" i="8"/>
  <c r="AN205" i="8"/>
  <c r="AN204" i="8"/>
  <c r="AN203" i="8"/>
  <c r="AN202" i="8"/>
  <c r="AN201" i="8"/>
  <c r="AN200" i="8"/>
  <c r="AN199" i="8"/>
  <c r="AN198" i="8"/>
  <c r="AN197" i="8"/>
  <c r="AN227" i="8"/>
  <c r="AN226" i="8"/>
  <c r="AN225" i="8"/>
  <c r="AN224" i="8"/>
  <c r="AN223" i="8"/>
  <c r="AN222" i="8"/>
  <c r="AN221" i="8"/>
  <c r="AN81" i="8"/>
  <c r="AN209" i="8"/>
  <c r="AN167" i="8"/>
  <c r="AN254" i="8"/>
  <c r="AN126" i="8"/>
  <c r="AN122" i="8"/>
  <c r="AN80" i="8"/>
  <c r="AN168" i="8"/>
  <c r="AN187" i="8"/>
  <c r="AN188" i="8"/>
  <c r="AN232" i="8"/>
  <c r="AN230" i="8"/>
  <c r="AN228" i="8"/>
  <c r="AN275" i="8"/>
  <c r="AN147" i="8"/>
  <c r="AN145" i="8"/>
  <c r="AN143" i="8"/>
  <c r="AN272" i="8"/>
  <c r="AN104" i="8"/>
  <c r="AN102" i="8"/>
  <c r="AN100" i="8"/>
  <c r="P278" i="12"/>
  <c r="W68" i="8"/>
  <c r="W69" i="8"/>
  <c r="W70" i="8"/>
  <c r="W71" i="8"/>
  <c r="W72" i="8"/>
  <c r="W73" i="8"/>
  <c r="W74" i="8"/>
  <c r="W75" i="8"/>
  <c r="W76" i="8"/>
  <c r="W89" i="8"/>
  <c r="W90" i="8"/>
  <c r="W91" i="8"/>
  <c r="W92" i="8"/>
  <c r="W93" i="8"/>
  <c r="W94" i="8"/>
  <c r="W95" i="8"/>
  <c r="W96" i="8"/>
  <c r="W97" i="8"/>
  <c r="W98" i="8"/>
  <c r="W111" i="8"/>
  <c r="W112" i="8"/>
  <c r="W113" i="8"/>
  <c r="W114" i="8"/>
  <c r="W115" i="8"/>
  <c r="W116" i="8"/>
  <c r="W117" i="8"/>
  <c r="W118" i="8"/>
  <c r="W119" i="8"/>
  <c r="W120" i="8"/>
  <c r="W142" i="8"/>
  <c r="W154" i="8"/>
  <c r="W155" i="8"/>
  <c r="W156" i="8"/>
  <c r="W157" i="8"/>
  <c r="W158" i="8"/>
  <c r="W159" i="8"/>
  <c r="W160" i="8"/>
  <c r="W161" i="8"/>
  <c r="W162" i="8"/>
  <c r="W163" i="8"/>
  <c r="W175" i="8"/>
  <c r="W176" i="8"/>
  <c r="W177" i="8"/>
  <c r="W178" i="8"/>
  <c r="W179" i="8"/>
  <c r="W180" i="8"/>
  <c r="W181" i="8"/>
  <c r="W182" i="8"/>
  <c r="W183" i="8"/>
  <c r="W184" i="8"/>
  <c r="W185" i="8"/>
  <c r="W197" i="8"/>
  <c r="W198" i="8"/>
  <c r="W199" i="8"/>
  <c r="W200" i="8"/>
  <c r="W201" i="8"/>
  <c r="W202" i="8"/>
  <c r="W203" i="8"/>
  <c r="W204" i="8"/>
  <c r="W205" i="8"/>
  <c r="W206" i="8"/>
  <c r="W207" i="8"/>
  <c r="W218" i="8"/>
  <c r="W219" i="8"/>
  <c r="W220" i="8"/>
  <c r="W221" i="8"/>
  <c r="W264" i="8"/>
  <c r="W266" i="8"/>
  <c r="W268" i="8"/>
  <c r="W270" i="8"/>
  <c r="W222" i="8"/>
  <c r="W223" i="8"/>
  <c r="W224" i="8"/>
  <c r="W225" i="8"/>
  <c r="W226" i="8"/>
  <c r="W227" i="8"/>
  <c r="W228" i="8"/>
  <c r="W240" i="8"/>
  <c r="W241" i="8"/>
  <c r="W242" i="8"/>
  <c r="W243" i="8"/>
  <c r="W244" i="8"/>
  <c r="W245" i="8"/>
  <c r="W246" i="8"/>
  <c r="W247" i="8"/>
  <c r="W261" i="8"/>
  <c r="W262" i="8"/>
  <c r="W263" i="8"/>
  <c r="W77" i="8"/>
  <c r="W121" i="8"/>
  <c r="W132" i="8"/>
  <c r="W133" i="8"/>
  <c r="W134" i="8"/>
  <c r="W135" i="8"/>
  <c r="W136" i="8"/>
  <c r="W137" i="8"/>
  <c r="W138" i="8"/>
  <c r="W139" i="8"/>
  <c r="W140" i="8"/>
  <c r="W141" i="8"/>
  <c r="W265" i="8"/>
  <c r="W267" i="8"/>
  <c r="W269" i="8"/>
  <c r="W271" i="8"/>
  <c r="W248" i="8"/>
  <c r="W249" i="8"/>
  <c r="W250" i="8"/>
  <c r="W78" i="8"/>
  <c r="L278" i="12"/>
  <c r="S68" i="8"/>
  <c r="S69" i="8"/>
  <c r="S70" i="8"/>
  <c r="S71" i="8"/>
  <c r="S72" i="8"/>
  <c r="S73" i="8"/>
  <c r="S74" i="8"/>
  <c r="S75" i="8"/>
  <c r="S76" i="8"/>
  <c r="S89" i="8"/>
  <c r="S90" i="8"/>
  <c r="S91" i="8"/>
  <c r="S92" i="8"/>
  <c r="S93" i="8"/>
  <c r="S94" i="8"/>
  <c r="S95" i="8"/>
  <c r="S96" i="8"/>
  <c r="S97" i="8"/>
  <c r="S98" i="8"/>
  <c r="S111" i="8"/>
  <c r="S112" i="8"/>
  <c r="S113" i="8"/>
  <c r="S114" i="8"/>
  <c r="S115" i="8"/>
  <c r="S116" i="8"/>
  <c r="S117" i="8"/>
  <c r="S118" i="8"/>
  <c r="S119" i="8"/>
  <c r="S120" i="8"/>
  <c r="S142" i="8"/>
  <c r="S154" i="8"/>
  <c r="S155" i="8"/>
  <c r="S156" i="8"/>
  <c r="S157" i="8"/>
  <c r="S158" i="8"/>
  <c r="S159" i="8"/>
  <c r="S160" i="8"/>
  <c r="S161" i="8"/>
  <c r="S162" i="8"/>
  <c r="S163" i="8"/>
  <c r="S175" i="8"/>
  <c r="S176" i="8"/>
  <c r="S177" i="8"/>
  <c r="S178" i="8"/>
  <c r="S179" i="8"/>
  <c r="S180" i="8"/>
  <c r="S181" i="8"/>
  <c r="S182" i="8"/>
  <c r="S183" i="8"/>
  <c r="S184" i="8"/>
  <c r="S185" i="8"/>
  <c r="S197" i="8"/>
  <c r="S198" i="8"/>
  <c r="S199" i="8"/>
  <c r="S200" i="8"/>
  <c r="S201" i="8"/>
  <c r="S202" i="8"/>
  <c r="S203" i="8"/>
  <c r="S204" i="8"/>
  <c r="S205" i="8"/>
  <c r="S206" i="8"/>
  <c r="S207" i="8"/>
  <c r="S218" i="8"/>
  <c r="S219" i="8"/>
  <c r="S220" i="8"/>
  <c r="S221" i="8"/>
  <c r="S264" i="8"/>
  <c r="S266" i="8"/>
  <c r="S268" i="8"/>
  <c r="S270" i="8"/>
  <c r="S222" i="8"/>
  <c r="S223" i="8"/>
  <c r="S224" i="8"/>
  <c r="S225" i="8"/>
  <c r="S226" i="8"/>
  <c r="S227" i="8"/>
  <c r="S228" i="8"/>
  <c r="S240" i="8"/>
  <c r="S241" i="8"/>
  <c r="S242" i="8"/>
  <c r="S243" i="8"/>
  <c r="S244" i="8"/>
  <c r="S245" i="8"/>
  <c r="S246" i="8"/>
  <c r="S247" i="8"/>
  <c r="S261" i="8"/>
  <c r="S262" i="8"/>
  <c r="S263" i="8"/>
  <c r="S77" i="8"/>
  <c r="S121" i="8"/>
  <c r="S132" i="8"/>
  <c r="S133" i="8"/>
  <c r="S134" i="8"/>
  <c r="S135" i="8"/>
  <c r="S136" i="8"/>
  <c r="S137" i="8"/>
  <c r="S138" i="8"/>
  <c r="S139" i="8"/>
  <c r="S140" i="8"/>
  <c r="S141" i="8"/>
  <c r="S265" i="8"/>
  <c r="S267" i="8"/>
  <c r="S269" i="8"/>
  <c r="S271" i="8"/>
  <c r="S248" i="8"/>
  <c r="S249" i="8"/>
  <c r="S250" i="8"/>
  <c r="S78" i="8"/>
  <c r="S101" i="8"/>
  <c r="J278" i="12"/>
  <c r="Q68" i="8"/>
  <c r="Q69" i="8"/>
  <c r="Q70" i="8"/>
  <c r="Q71" i="8"/>
  <c r="Q72" i="8"/>
  <c r="Q73" i="8"/>
  <c r="Q74" i="8"/>
  <c r="Q75" i="8"/>
  <c r="Q76" i="8"/>
  <c r="Q89" i="8"/>
  <c r="Q90" i="8"/>
  <c r="Q91" i="8"/>
  <c r="Q92" i="8"/>
  <c r="Q93" i="8"/>
  <c r="Q94" i="8"/>
  <c r="Q95" i="8"/>
  <c r="Q96" i="8"/>
  <c r="Q97" i="8"/>
  <c r="Q98" i="8"/>
  <c r="Q111" i="8"/>
  <c r="Q112" i="8"/>
  <c r="Q113" i="8"/>
  <c r="Q114" i="8"/>
  <c r="Q115" i="8"/>
  <c r="Q116" i="8"/>
  <c r="Q117" i="8"/>
  <c r="Q118" i="8"/>
  <c r="Q119" i="8"/>
  <c r="Q120" i="8"/>
  <c r="Q142" i="8"/>
  <c r="Q154" i="8"/>
  <c r="Q155" i="8"/>
  <c r="Q156" i="8"/>
  <c r="Q157" i="8"/>
  <c r="Q158" i="8"/>
  <c r="Q159" i="8"/>
  <c r="Q160" i="8"/>
  <c r="Q161" i="8"/>
  <c r="Q162" i="8"/>
  <c r="Q163" i="8"/>
  <c r="Q175" i="8"/>
  <c r="Q176" i="8"/>
  <c r="Q177" i="8"/>
  <c r="Q178" i="8"/>
  <c r="Q179" i="8"/>
  <c r="Q180" i="8"/>
  <c r="Q181" i="8"/>
  <c r="Q182" i="8"/>
  <c r="Q183" i="8"/>
  <c r="Q184" i="8"/>
  <c r="Q185" i="8"/>
  <c r="Q197" i="8"/>
  <c r="Q198" i="8"/>
  <c r="Q199" i="8"/>
  <c r="Q200" i="8"/>
  <c r="Q201" i="8"/>
  <c r="Q202" i="8"/>
  <c r="Q203" i="8"/>
  <c r="Q204" i="8"/>
  <c r="Q205" i="8"/>
  <c r="Q206" i="8"/>
  <c r="Q207" i="8"/>
  <c r="Q218" i="8"/>
  <c r="Q219" i="8"/>
  <c r="Q220" i="8"/>
  <c r="Q221" i="8"/>
  <c r="Q265" i="8"/>
  <c r="Q267" i="8"/>
  <c r="Q269" i="8"/>
  <c r="Q271" i="8"/>
  <c r="Q222" i="8"/>
  <c r="Q223" i="8"/>
  <c r="Q224" i="8"/>
  <c r="Q225" i="8"/>
  <c r="Q226" i="8"/>
  <c r="Q227" i="8"/>
  <c r="Q228" i="8"/>
  <c r="Q240" i="8"/>
  <c r="Q241" i="8"/>
  <c r="Q242" i="8"/>
  <c r="Q243" i="8"/>
  <c r="Q244" i="8"/>
  <c r="Q245" i="8"/>
  <c r="Q246" i="8"/>
  <c r="Q247" i="8"/>
  <c r="Q262" i="8"/>
  <c r="Q263" i="8"/>
  <c r="Q77" i="8"/>
  <c r="Q121" i="8"/>
  <c r="Q132" i="8"/>
  <c r="Q133" i="8"/>
  <c r="Q134" i="8"/>
  <c r="Q135" i="8"/>
  <c r="Q136" i="8"/>
  <c r="Q137" i="8"/>
  <c r="Q138" i="8"/>
  <c r="Q139" i="8"/>
  <c r="Q140" i="8"/>
  <c r="Q141" i="8"/>
  <c r="Q264" i="8"/>
  <c r="Q266" i="8"/>
  <c r="Q268" i="8"/>
  <c r="Q270" i="8"/>
  <c r="Q249" i="8"/>
  <c r="Q250" i="8"/>
  <c r="Q261" i="8"/>
  <c r="Q248" i="8"/>
  <c r="Q78" i="8"/>
  <c r="H278" i="12"/>
  <c r="O68" i="8"/>
  <c r="O69" i="8"/>
  <c r="O70" i="8"/>
  <c r="O71" i="8"/>
  <c r="O72" i="8"/>
  <c r="O73" i="8"/>
  <c r="O74" i="8"/>
  <c r="O75" i="8"/>
  <c r="O76" i="8"/>
  <c r="O89" i="8"/>
  <c r="O90" i="8"/>
  <c r="O91" i="8"/>
  <c r="O92" i="8"/>
  <c r="O93" i="8"/>
  <c r="O94" i="8"/>
  <c r="O95" i="8"/>
  <c r="O96" i="8"/>
  <c r="O97" i="8"/>
  <c r="O98" i="8"/>
  <c r="O111" i="8"/>
  <c r="O112" i="8"/>
  <c r="O113" i="8"/>
  <c r="O114" i="8"/>
  <c r="O115" i="8"/>
  <c r="O116" i="8"/>
  <c r="O117" i="8"/>
  <c r="O118" i="8"/>
  <c r="O119" i="8"/>
  <c r="O120" i="8"/>
  <c r="O142" i="8"/>
  <c r="O154" i="8"/>
  <c r="O155" i="8"/>
  <c r="O156" i="8"/>
  <c r="O157" i="8"/>
  <c r="O158" i="8"/>
  <c r="O159" i="8"/>
  <c r="O160" i="8"/>
  <c r="O161" i="8"/>
  <c r="O162" i="8"/>
  <c r="O163" i="8"/>
  <c r="O175" i="8"/>
  <c r="O176" i="8"/>
  <c r="O177" i="8"/>
  <c r="O178" i="8"/>
  <c r="O179" i="8"/>
  <c r="O180" i="8"/>
  <c r="O181" i="8"/>
  <c r="O182" i="8"/>
  <c r="O183" i="8"/>
  <c r="O184" i="8"/>
  <c r="O185" i="8"/>
  <c r="O197" i="8"/>
  <c r="O198" i="8"/>
  <c r="O199" i="8"/>
  <c r="O200" i="8"/>
  <c r="O201" i="8"/>
  <c r="O202" i="8"/>
  <c r="O203" i="8"/>
  <c r="O204" i="8"/>
  <c r="O205" i="8"/>
  <c r="O206" i="8"/>
  <c r="O207" i="8"/>
  <c r="O218" i="8"/>
  <c r="O219" i="8"/>
  <c r="O220" i="8"/>
  <c r="O221" i="8"/>
  <c r="O264" i="8"/>
  <c r="O266" i="8"/>
  <c r="O268" i="8"/>
  <c r="O270" i="8"/>
  <c r="O222" i="8"/>
  <c r="O223" i="8"/>
  <c r="O224" i="8"/>
  <c r="O225" i="8"/>
  <c r="O226" i="8"/>
  <c r="O227" i="8"/>
  <c r="O228" i="8"/>
  <c r="O240" i="8"/>
  <c r="O241" i="8"/>
  <c r="O242" i="8"/>
  <c r="O243" i="8"/>
  <c r="O244" i="8"/>
  <c r="O245" i="8"/>
  <c r="O246" i="8"/>
  <c r="O247" i="8"/>
  <c r="O248" i="8"/>
  <c r="O262" i="8"/>
  <c r="O263" i="8"/>
  <c r="O77" i="8"/>
  <c r="O121" i="8"/>
  <c r="O132" i="8"/>
  <c r="O133" i="8"/>
  <c r="O134" i="8"/>
  <c r="O135" i="8"/>
  <c r="O136" i="8"/>
  <c r="O137" i="8"/>
  <c r="O138" i="8"/>
  <c r="O139" i="8"/>
  <c r="O140" i="8"/>
  <c r="O141" i="8"/>
  <c r="O265" i="8"/>
  <c r="O267" i="8"/>
  <c r="O269" i="8"/>
  <c r="O271" i="8"/>
  <c r="O249" i="8"/>
  <c r="O250" i="8"/>
  <c r="O261" i="8"/>
  <c r="O78" i="8"/>
  <c r="D278" i="12"/>
  <c r="K68" i="8"/>
  <c r="K69" i="8"/>
  <c r="K70" i="8"/>
  <c r="K71" i="8"/>
  <c r="K72" i="8"/>
  <c r="K73" i="8"/>
  <c r="K74" i="8"/>
  <c r="K75" i="8"/>
  <c r="K76" i="8"/>
  <c r="K77" i="8"/>
  <c r="K89" i="8"/>
  <c r="K90" i="8"/>
  <c r="K91" i="8"/>
  <c r="K92" i="8"/>
  <c r="K93" i="8"/>
  <c r="K94" i="8"/>
  <c r="K95" i="8"/>
  <c r="K96" i="8"/>
  <c r="K97" i="8"/>
  <c r="K98" i="8"/>
  <c r="K111" i="8"/>
  <c r="K112" i="8"/>
  <c r="K113" i="8"/>
  <c r="K114" i="8"/>
  <c r="K115" i="8"/>
  <c r="K116" i="8"/>
  <c r="K117" i="8"/>
  <c r="K118" i="8"/>
  <c r="K119" i="8"/>
  <c r="K120" i="8"/>
  <c r="K121" i="8"/>
  <c r="K142" i="8"/>
  <c r="K154" i="8"/>
  <c r="K155" i="8"/>
  <c r="K156" i="8"/>
  <c r="K157" i="8"/>
  <c r="K158" i="8"/>
  <c r="K159" i="8"/>
  <c r="K160" i="8"/>
  <c r="K161" i="8"/>
  <c r="K162" i="8"/>
  <c r="K163" i="8"/>
  <c r="K175" i="8"/>
  <c r="K176" i="8"/>
  <c r="K177" i="8"/>
  <c r="K178" i="8"/>
  <c r="K179" i="8"/>
  <c r="K180" i="8"/>
  <c r="K181" i="8"/>
  <c r="K182" i="8"/>
  <c r="K183" i="8"/>
  <c r="K184" i="8"/>
  <c r="K185" i="8"/>
  <c r="K197" i="8"/>
  <c r="K198" i="8"/>
  <c r="K199" i="8"/>
  <c r="K200" i="8"/>
  <c r="K201" i="8"/>
  <c r="K202" i="8"/>
  <c r="K203" i="8"/>
  <c r="K204" i="8"/>
  <c r="K205" i="8"/>
  <c r="K206" i="8"/>
  <c r="K207" i="8"/>
  <c r="K218" i="8"/>
  <c r="K219" i="8"/>
  <c r="K220" i="8"/>
  <c r="K221" i="8"/>
  <c r="K222" i="8"/>
  <c r="K264" i="8"/>
  <c r="K266" i="8"/>
  <c r="K268" i="8"/>
  <c r="K270" i="8"/>
  <c r="K223" i="8"/>
  <c r="K224" i="8"/>
  <c r="K225" i="8"/>
  <c r="K226" i="8"/>
  <c r="K227" i="8"/>
  <c r="K228" i="8"/>
  <c r="K240" i="8"/>
  <c r="K241" i="8"/>
  <c r="K242" i="8"/>
  <c r="K243" i="8"/>
  <c r="K244" i="8"/>
  <c r="K245" i="8"/>
  <c r="K246" i="8"/>
  <c r="K247" i="8"/>
  <c r="K248" i="8"/>
  <c r="K262" i="8"/>
  <c r="K263" i="8"/>
  <c r="K132" i="8"/>
  <c r="K133" i="8"/>
  <c r="K134" i="8"/>
  <c r="K135" i="8"/>
  <c r="K136" i="8"/>
  <c r="K137" i="8"/>
  <c r="K138" i="8"/>
  <c r="K139" i="8"/>
  <c r="K140" i="8"/>
  <c r="K141" i="8"/>
  <c r="K265" i="8"/>
  <c r="K267" i="8"/>
  <c r="K269" i="8"/>
  <c r="K271" i="8"/>
  <c r="K249" i="8"/>
  <c r="K250" i="8"/>
  <c r="K261" i="8"/>
  <c r="K78" i="8"/>
  <c r="AH278" i="12"/>
  <c r="AO77" i="8"/>
  <c r="AO76" i="8"/>
  <c r="AO75" i="8"/>
  <c r="AO69" i="8"/>
  <c r="AO68" i="8"/>
  <c r="AO99" i="8"/>
  <c r="AO98" i="8"/>
  <c r="AO97" i="8"/>
  <c r="AO96" i="8"/>
  <c r="AO95" i="8"/>
  <c r="AO94" i="8"/>
  <c r="AO93" i="8"/>
  <c r="AO92" i="8"/>
  <c r="AO91" i="8"/>
  <c r="AO90" i="8"/>
  <c r="AO89" i="8"/>
  <c r="AO70" i="8"/>
  <c r="AO134" i="8"/>
  <c r="AO133" i="8"/>
  <c r="AO132" i="8"/>
  <c r="AO163" i="8"/>
  <c r="AO162" i="8"/>
  <c r="AO161" i="8"/>
  <c r="AO160" i="8"/>
  <c r="AO159" i="8"/>
  <c r="AO158" i="8"/>
  <c r="AO157" i="8"/>
  <c r="AO156" i="8"/>
  <c r="AO155" i="8"/>
  <c r="AO154" i="8"/>
  <c r="AO184" i="8"/>
  <c r="AO183" i="8"/>
  <c r="AO182" i="8"/>
  <c r="AO181" i="8"/>
  <c r="AO180" i="8"/>
  <c r="AO179" i="8"/>
  <c r="AO178" i="8"/>
  <c r="AO177" i="8"/>
  <c r="AO176" i="8"/>
  <c r="AO175" i="8"/>
  <c r="AO207" i="8"/>
  <c r="AO206" i="8"/>
  <c r="AO205" i="8"/>
  <c r="AO204" i="8"/>
  <c r="AO203" i="8"/>
  <c r="AO202" i="8"/>
  <c r="AO201" i="8"/>
  <c r="AO200" i="8"/>
  <c r="AO199" i="8"/>
  <c r="AO198" i="8"/>
  <c r="AO197" i="8"/>
  <c r="AO227" i="8"/>
  <c r="AO226" i="8"/>
  <c r="AO225" i="8"/>
  <c r="AO224" i="8"/>
  <c r="AO223" i="8"/>
  <c r="AO222" i="8"/>
  <c r="AO221" i="8"/>
  <c r="AO244" i="8"/>
  <c r="AO243" i="8"/>
  <c r="AO242" i="8"/>
  <c r="AO241" i="8"/>
  <c r="AO240" i="8"/>
  <c r="AO78" i="8"/>
  <c r="AO255" i="8"/>
  <c r="AO208" i="8"/>
  <c r="AO209" i="8"/>
  <c r="AO210" i="8"/>
  <c r="AO211" i="8"/>
  <c r="AO212" i="8"/>
  <c r="AO253" i="8"/>
  <c r="AO251" i="8"/>
  <c r="AO125" i="8"/>
  <c r="AO123" i="8"/>
  <c r="AO83" i="8"/>
  <c r="AO81" i="8"/>
  <c r="AO79" i="8"/>
  <c r="AO74" i="8"/>
  <c r="AO121" i="8"/>
  <c r="AO120" i="8"/>
  <c r="AO119" i="8"/>
  <c r="AO118" i="8"/>
  <c r="AO117" i="8"/>
  <c r="AO116" i="8"/>
  <c r="AO115" i="8"/>
  <c r="AO114" i="8"/>
  <c r="AO113" i="8"/>
  <c r="AO112" i="8"/>
  <c r="AO111" i="8"/>
  <c r="AO142" i="8"/>
  <c r="AO141" i="8"/>
  <c r="AO140" i="8"/>
  <c r="AO139" i="8"/>
  <c r="AO138" i="8"/>
  <c r="AO137" i="8"/>
  <c r="AO136" i="8"/>
  <c r="AO135" i="8"/>
  <c r="AO73" i="8"/>
  <c r="AO72" i="8"/>
  <c r="AO71" i="8"/>
  <c r="AO219" i="8"/>
  <c r="AO218" i="8"/>
  <c r="AO250" i="8"/>
  <c r="AO249" i="8"/>
  <c r="AO248" i="8"/>
  <c r="AO247" i="8"/>
  <c r="AO246" i="8"/>
  <c r="AO245" i="8"/>
  <c r="AO185" i="8"/>
  <c r="AO254" i="8"/>
  <c r="AO252" i="8"/>
  <c r="AO126" i="8"/>
  <c r="AO124" i="8"/>
  <c r="AO122" i="8"/>
  <c r="AO82" i="8"/>
  <c r="AO80" i="8"/>
  <c r="AS278" i="12"/>
  <c r="AZ74" i="8"/>
  <c r="AZ72" i="8"/>
  <c r="AZ121" i="8"/>
  <c r="AZ120" i="8"/>
  <c r="AZ119" i="8"/>
  <c r="AZ118" i="8"/>
  <c r="AZ117" i="8"/>
  <c r="AZ116" i="8"/>
  <c r="AZ115" i="8"/>
  <c r="AZ114" i="8"/>
  <c r="AZ113" i="8"/>
  <c r="AZ112" i="8"/>
  <c r="AZ111" i="8"/>
  <c r="AZ142" i="8"/>
  <c r="AZ141" i="8"/>
  <c r="AZ140" i="8"/>
  <c r="AZ139" i="8"/>
  <c r="AZ138" i="8"/>
  <c r="AZ137" i="8"/>
  <c r="AZ136" i="8"/>
  <c r="AZ135" i="8"/>
  <c r="AZ77" i="8"/>
  <c r="AZ75" i="8"/>
  <c r="AZ69" i="8"/>
  <c r="AZ99" i="8"/>
  <c r="AZ98" i="8"/>
  <c r="AZ97" i="8"/>
  <c r="AZ96" i="8"/>
  <c r="AZ95" i="8"/>
  <c r="AZ94" i="8"/>
  <c r="AZ93" i="8"/>
  <c r="AZ92" i="8"/>
  <c r="AZ91" i="8"/>
  <c r="AZ90" i="8"/>
  <c r="AZ89" i="8"/>
  <c r="AZ270" i="8"/>
  <c r="AZ269" i="8"/>
  <c r="AZ268" i="8"/>
  <c r="AZ267" i="8"/>
  <c r="AZ266" i="8"/>
  <c r="AZ265" i="8"/>
  <c r="AZ264" i="8"/>
  <c r="AZ263" i="8"/>
  <c r="AZ262" i="8"/>
  <c r="AZ261" i="8"/>
  <c r="AZ190" i="8"/>
  <c r="AZ186" i="8"/>
  <c r="AZ187" i="8"/>
  <c r="AZ231" i="8"/>
  <c r="AZ229" i="8"/>
  <c r="AZ274" i="8"/>
  <c r="AZ272" i="8"/>
  <c r="AZ146" i="8"/>
  <c r="AZ144" i="8"/>
  <c r="AZ275" i="8"/>
  <c r="AZ233" i="8"/>
  <c r="AZ103" i="8"/>
  <c r="AZ101" i="8"/>
  <c r="AZ79" i="8"/>
  <c r="AZ73" i="8"/>
  <c r="AZ71" i="8"/>
  <c r="AZ76" i="8"/>
  <c r="AZ70" i="8"/>
  <c r="AZ68" i="8"/>
  <c r="AZ134" i="8"/>
  <c r="AZ133" i="8"/>
  <c r="AZ132" i="8"/>
  <c r="AZ164" i="8"/>
  <c r="AZ163" i="8"/>
  <c r="AZ162" i="8"/>
  <c r="AZ161" i="8"/>
  <c r="AZ160" i="8"/>
  <c r="AZ159" i="8"/>
  <c r="AZ158" i="8"/>
  <c r="AZ157" i="8"/>
  <c r="AZ156" i="8"/>
  <c r="AZ155" i="8"/>
  <c r="AZ154" i="8"/>
  <c r="AZ185" i="8"/>
  <c r="AZ184" i="8"/>
  <c r="AZ183" i="8"/>
  <c r="AZ182" i="8"/>
  <c r="AZ181" i="8"/>
  <c r="AZ180" i="8"/>
  <c r="AZ179" i="8"/>
  <c r="AZ178" i="8"/>
  <c r="AZ177" i="8"/>
  <c r="AZ176" i="8"/>
  <c r="AZ175" i="8"/>
  <c r="AZ207" i="8"/>
  <c r="AZ206" i="8"/>
  <c r="AZ205" i="8"/>
  <c r="AZ204" i="8"/>
  <c r="AZ203" i="8"/>
  <c r="AZ202" i="8"/>
  <c r="AZ201" i="8"/>
  <c r="AZ200" i="8"/>
  <c r="AZ199" i="8"/>
  <c r="AZ198" i="8"/>
  <c r="AZ197" i="8"/>
  <c r="AZ227" i="8"/>
  <c r="AZ226" i="8"/>
  <c r="AZ225" i="8"/>
  <c r="AZ224" i="8"/>
  <c r="AZ223" i="8"/>
  <c r="AZ222" i="8"/>
  <c r="AZ221" i="8"/>
  <c r="AZ188" i="8"/>
  <c r="AZ189" i="8"/>
  <c r="AZ232" i="8"/>
  <c r="AZ230" i="8"/>
  <c r="AZ228" i="8"/>
  <c r="AZ276" i="8"/>
  <c r="AZ147" i="8"/>
  <c r="AZ145" i="8"/>
  <c r="AZ143" i="8"/>
  <c r="AZ273" i="8"/>
  <c r="AZ104" i="8"/>
  <c r="AZ102" i="8"/>
  <c r="AZ100" i="8"/>
  <c r="R278" i="12"/>
  <c r="Y77" i="8"/>
  <c r="Y76" i="8"/>
  <c r="Y70" i="8"/>
  <c r="Y69" i="8"/>
  <c r="Y68" i="8"/>
  <c r="Y99" i="8"/>
  <c r="Y98" i="8"/>
  <c r="Y97" i="8"/>
  <c r="Y96" i="8"/>
  <c r="Y95" i="8"/>
  <c r="Y94" i="8"/>
  <c r="Y93" i="8"/>
  <c r="Y92" i="8"/>
  <c r="Y91" i="8"/>
  <c r="Y90" i="8"/>
  <c r="Y71" i="8"/>
  <c r="Y135" i="8"/>
  <c r="Y134" i="8"/>
  <c r="Y133" i="8"/>
  <c r="Y132" i="8"/>
  <c r="Y164" i="8"/>
  <c r="Y163" i="8"/>
  <c r="Y162" i="8"/>
  <c r="Y161" i="8"/>
  <c r="Y160" i="8"/>
  <c r="Y159" i="8"/>
  <c r="Y158" i="8"/>
  <c r="Y157" i="8"/>
  <c r="Y156" i="8"/>
  <c r="Y155" i="8"/>
  <c r="Y154" i="8"/>
  <c r="Y185" i="8"/>
  <c r="Y184" i="8"/>
  <c r="Y183" i="8"/>
  <c r="Y182" i="8"/>
  <c r="Y181" i="8"/>
  <c r="Y180" i="8"/>
  <c r="Y179" i="8"/>
  <c r="Y178" i="8"/>
  <c r="Y177" i="8"/>
  <c r="Y176" i="8"/>
  <c r="Y175" i="8"/>
  <c r="Y207" i="8"/>
  <c r="Y206" i="8"/>
  <c r="Y205" i="8"/>
  <c r="Y204" i="8"/>
  <c r="Y203" i="8"/>
  <c r="Y202" i="8"/>
  <c r="Y201" i="8"/>
  <c r="Y200" i="8"/>
  <c r="Y199" i="8"/>
  <c r="Y198" i="8"/>
  <c r="Y197" i="8"/>
  <c r="Y227" i="8"/>
  <c r="Y226" i="8"/>
  <c r="Y225" i="8"/>
  <c r="Y224" i="8"/>
  <c r="Y223" i="8"/>
  <c r="Y222" i="8"/>
  <c r="Y244" i="8"/>
  <c r="Y243" i="8"/>
  <c r="Y242" i="8"/>
  <c r="Y241" i="8"/>
  <c r="Y240" i="8"/>
  <c r="Y165" i="8"/>
  <c r="Y208" i="8"/>
  <c r="Y209" i="8"/>
  <c r="Y210" i="8"/>
  <c r="Y211" i="8"/>
  <c r="Y212" i="8"/>
  <c r="Y166" i="8"/>
  <c r="Y168" i="8"/>
  <c r="Y253" i="8"/>
  <c r="Y251" i="8"/>
  <c r="Y125" i="8"/>
  <c r="Y123" i="8"/>
  <c r="Y83" i="8"/>
  <c r="Y81" i="8"/>
  <c r="Y79" i="8"/>
  <c r="Y75" i="8"/>
  <c r="Y89" i="8"/>
  <c r="Y121" i="8"/>
  <c r="Y120" i="8"/>
  <c r="Y119" i="8"/>
  <c r="Y118" i="8"/>
  <c r="Y117" i="8"/>
  <c r="Y116" i="8"/>
  <c r="Y115" i="8"/>
  <c r="Y114" i="8"/>
  <c r="Y113" i="8"/>
  <c r="Y112" i="8"/>
  <c r="Y111" i="8"/>
  <c r="Y142" i="8"/>
  <c r="Y141" i="8"/>
  <c r="Y140" i="8"/>
  <c r="Y139" i="8"/>
  <c r="Y138" i="8"/>
  <c r="Y137" i="8"/>
  <c r="Y136" i="8"/>
  <c r="Y74" i="8"/>
  <c r="Y73" i="8"/>
  <c r="Y72" i="8"/>
  <c r="Y219" i="8"/>
  <c r="Y218" i="8"/>
  <c r="Y250" i="8"/>
  <c r="Y249" i="8"/>
  <c r="Y248" i="8"/>
  <c r="Y247" i="8"/>
  <c r="Y246" i="8"/>
  <c r="Y245" i="8"/>
  <c r="Y78" i="8"/>
  <c r="Y255" i="8"/>
  <c r="Y169" i="8"/>
  <c r="Y254" i="8"/>
  <c r="Y252" i="8"/>
  <c r="Y126" i="8"/>
  <c r="Y124" i="8"/>
  <c r="Y122" i="8"/>
  <c r="Y82" i="8"/>
  <c r="Y80" i="8"/>
  <c r="Y233" i="8"/>
  <c r="AF278" i="12"/>
  <c r="AM74" i="8"/>
  <c r="AM73" i="8"/>
  <c r="AM72" i="8"/>
  <c r="AM71" i="8"/>
  <c r="AM219" i="8"/>
  <c r="AM218" i="8"/>
  <c r="AM250" i="8"/>
  <c r="AM249" i="8"/>
  <c r="AM248" i="8"/>
  <c r="AM247" i="8"/>
  <c r="AM246" i="8"/>
  <c r="AM245" i="8"/>
  <c r="AM134" i="8"/>
  <c r="AM133" i="8"/>
  <c r="AM132" i="8"/>
  <c r="AM163" i="8"/>
  <c r="AM162" i="8"/>
  <c r="AM161" i="8"/>
  <c r="AM160" i="8"/>
  <c r="AM159" i="8"/>
  <c r="AM158" i="8"/>
  <c r="AM157" i="8"/>
  <c r="AM156" i="8"/>
  <c r="AM155" i="8"/>
  <c r="AM154" i="8"/>
  <c r="AM184" i="8"/>
  <c r="AM183" i="8"/>
  <c r="AM182" i="8"/>
  <c r="AM181" i="8"/>
  <c r="AM180" i="8"/>
  <c r="AM179" i="8"/>
  <c r="AM178" i="8"/>
  <c r="AM177" i="8"/>
  <c r="AM176" i="8"/>
  <c r="AM175" i="8"/>
  <c r="AM207" i="8"/>
  <c r="AM206" i="8"/>
  <c r="AM205" i="8"/>
  <c r="AM204" i="8"/>
  <c r="AM203" i="8"/>
  <c r="AM202" i="8"/>
  <c r="AM201" i="8"/>
  <c r="AM200" i="8"/>
  <c r="AM199" i="8"/>
  <c r="AM198" i="8"/>
  <c r="AM197" i="8"/>
  <c r="AM227" i="8"/>
  <c r="AM226" i="8"/>
  <c r="AM225" i="8"/>
  <c r="AM224" i="8"/>
  <c r="AM223" i="8"/>
  <c r="AM222" i="8"/>
  <c r="AM221" i="8"/>
  <c r="AM165" i="8"/>
  <c r="AM167" i="8"/>
  <c r="AM253" i="8"/>
  <c r="AM251" i="8"/>
  <c r="AM125" i="8"/>
  <c r="AM82" i="8"/>
  <c r="AM80" i="8"/>
  <c r="AM124" i="8"/>
  <c r="AM122" i="8"/>
  <c r="AM77" i="8"/>
  <c r="AM76" i="8"/>
  <c r="AM75" i="8"/>
  <c r="AM70" i="8"/>
  <c r="AM69" i="8"/>
  <c r="AM68" i="8"/>
  <c r="AM99" i="8"/>
  <c r="AM98" i="8"/>
  <c r="AM97" i="8"/>
  <c r="AM96" i="8"/>
  <c r="AM95" i="8"/>
  <c r="AM94" i="8"/>
  <c r="AM93" i="8"/>
  <c r="AM92" i="8"/>
  <c r="AM91" i="8"/>
  <c r="AM90" i="8"/>
  <c r="AM89" i="8"/>
  <c r="AM121" i="8"/>
  <c r="AM120" i="8"/>
  <c r="AM119" i="8"/>
  <c r="AM118" i="8"/>
  <c r="AM117" i="8"/>
  <c r="AM116" i="8"/>
  <c r="AM115" i="8"/>
  <c r="AM114" i="8"/>
  <c r="AM113" i="8"/>
  <c r="AM112" i="8"/>
  <c r="AM111" i="8"/>
  <c r="AM142" i="8"/>
  <c r="AM141" i="8"/>
  <c r="AM140" i="8"/>
  <c r="AM139" i="8"/>
  <c r="AM138" i="8"/>
  <c r="AM137" i="8"/>
  <c r="AM136" i="8"/>
  <c r="AM135" i="8"/>
  <c r="AM164" i="8"/>
  <c r="AM185" i="8"/>
  <c r="AM244" i="8"/>
  <c r="AM243" i="8"/>
  <c r="AM242" i="8"/>
  <c r="AM241" i="8"/>
  <c r="AM240" i="8"/>
  <c r="AM78" i="8"/>
  <c r="AM168" i="8"/>
  <c r="AM255" i="8"/>
  <c r="AM208" i="8"/>
  <c r="AM209" i="8"/>
  <c r="AM210" i="8"/>
  <c r="AM211" i="8"/>
  <c r="AM212" i="8"/>
  <c r="AM169" i="8"/>
  <c r="AM254" i="8"/>
  <c r="AM252" i="8"/>
  <c r="AM126" i="8"/>
  <c r="AM83" i="8"/>
  <c r="AM81" i="8"/>
  <c r="AM79" i="8"/>
  <c r="AM123" i="8"/>
  <c r="W278" i="12"/>
  <c r="AD75" i="8"/>
  <c r="AD74" i="8"/>
  <c r="AD72" i="8"/>
  <c r="AD89" i="8"/>
  <c r="AD121" i="8"/>
  <c r="AD120" i="8"/>
  <c r="AD119" i="8"/>
  <c r="AD118" i="8"/>
  <c r="AD117" i="8"/>
  <c r="AD116" i="8"/>
  <c r="AD115" i="8"/>
  <c r="AD114" i="8"/>
  <c r="AD113" i="8"/>
  <c r="AD112" i="8"/>
  <c r="AD111" i="8"/>
  <c r="AD142" i="8"/>
  <c r="AD141" i="8"/>
  <c r="AD140" i="8"/>
  <c r="AD139" i="8"/>
  <c r="AD138" i="8"/>
  <c r="AD137" i="8"/>
  <c r="AD136" i="8"/>
  <c r="AD77" i="8"/>
  <c r="AD69" i="8"/>
  <c r="AD164" i="8"/>
  <c r="AD185" i="8"/>
  <c r="AD78" i="8"/>
  <c r="AD255" i="8"/>
  <c r="AD229" i="8"/>
  <c r="AD208" i="8"/>
  <c r="AD212" i="8"/>
  <c r="AD188" i="8"/>
  <c r="AD169" i="8"/>
  <c r="AD126" i="8"/>
  <c r="AD251" i="8"/>
  <c r="AD122" i="8"/>
  <c r="AD80" i="8"/>
  <c r="AD187" i="8"/>
  <c r="AD168" i="8"/>
  <c r="AD273" i="8"/>
  <c r="AD146" i="8"/>
  <c r="AD144" i="8"/>
  <c r="AD275" i="8"/>
  <c r="AD274" i="8"/>
  <c r="AD233" i="8"/>
  <c r="AD103" i="8"/>
  <c r="AD101" i="8"/>
  <c r="AD73" i="8"/>
  <c r="AD76" i="8"/>
  <c r="AD71" i="8"/>
  <c r="AD70" i="8"/>
  <c r="AD68" i="8"/>
  <c r="AD99" i="8"/>
  <c r="AD98" i="8"/>
  <c r="AD97" i="8"/>
  <c r="AD96" i="8"/>
  <c r="AD95" i="8"/>
  <c r="AD94" i="8"/>
  <c r="AD93" i="8"/>
  <c r="AD92" i="8"/>
  <c r="AD91" i="8"/>
  <c r="AD90" i="8"/>
  <c r="AD135" i="8"/>
  <c r="AD134" i="8"/>
  <c r="AD133" i="8"/>
  <c r="AD132" i="8"/>
  <c r="AD163" i="8"/>
  <c r="AD162" i="8"/>
  <c r="AD161" i="8"/>
  <c r="AD160" i="8"/>
  <c r="AD159" i="8"/>
  <c r="AD158" i="8"/>
  <c r="AD157" i="8"/>
  <c r="AD156" i="8"/>
  <c r="AD155" i="8"/>
  <c r="AD154" i="8"/>
  <c r="AD184" i="8"/>
  <c r="AD183" i="8"/>
  <c r="AD182" i="8"/>
  <c r="AD181" i="8"/>
  <c r="AD180" i="8"/>
  <c r="AD179" i="8"/>
  <c r="AD178" i="8"/>
  <c r="AD177" i="8"/>
  <c r="AD176" i="8"/>
  <c r="AD175" i="8"/>
  <c r="AD207" i="8"/>
  <c r="AD206" i="8"/>
  <c r="AD205" i="8"/>
  <c r="AD204" i="8"/>
  <c r="AD203" i="8"/>
  <c r="AD202" i="8"/>
  <c r="AD201" i="8"/>
  <c r="AD200" i="8"/>
  <c r="AD199" i="8"/>
  <c r="AD198" i="8"/>
  <c r="AD197" i="8"/>
  <c r="AD227" i="8"/>
  <c r="AD226" i="8"/>
  <c r="AD225" i="8"/>
  <c r="AD224" i="8"/>
  <c r="AD223" i="8"/>
  <c r="AD222" i="8"/>
  <c r="AD271" i="8"/>
  <c r="AD270" i="8"/>
  <c r="AD269" i="8"/>
  <c r="AD268" i="8"/>
  <c r="AD267" i="8"/>
  <c r="AD266" i="8"/>
  <c r="AD265" i="8"/>
  <c r="AD264" i="8"/>
  <c r="AD263" i="8"/>
  <c r="AD262" i="8"/>
  <c r="AD261" i="8"/>
  <c r="AD231" i="8"/>
  <c r="AD210" i="8"/>
  <c r="AD165" i="8"/>
  <c r="AD253" i="8"/>
  <c r="AD124" i="8"/>
  <c r="AD82" i="8"/>
  <c r="AD189" i="8"/>
  <c r="AD147" i="8"/>
  <c r="AD145" i="8"/>
  <c r="AD143" i="8"/>
  <c r="AD276" i="8"/>
  <c r="AD272" i="8"/>
  <c r="AD104" i="8"/>
  <c r="AD102" i="8"/>
  <c r="AD100" i="8"/>
  <c r="AA278" i="12"/>
  <c r="AH75" i="8"/>
  <c r="AH74" i="8"/>
  <c r="AH72" i="8"/>
  <c r="AH89" i="8"/>
  <c r="AH121" i="8"/>
  <c r="AH120" i="8"/>
  <c r="AH119" i="8"/>
  <c r="AH118" i="8"/>
  <c r="AH117" i="8"/>
  <c r="AH116" i="8"/>
  <c r="AH115" i="8"/>
  <c r="AH114" i="8"/>
  <c r="AH113" i="8"/>
  <c r="AH112" i="8"/>
  <c r="AH111" i="8"/>
  <c r="AH142" i="8"/>
  <c r="AH141" i="8"/>
  <c r="AH140" i="8"/>
  <c r="AH139" i="8"/>
  <c r="AH138" i="8"/>
  <c r="AH137" i="8"/>
  <c r="AH136" i="8"/>
  <c r="AH135" i="8"/>
  <c r="AH77" i="8"/>
  <c r="AH69" i="8"/>
  <c r="AH164" i="8"/>
  <c r="AH185" i="8"/>
  <c r="AH78" i="8"/>
  <c r="AH231" i="8"/>
  <c r="AH210" i="8"/>
  <c r="AH165" i="8"/>
  <c r="AH126" i="8"/>
  <c r="AH252" i="8"/>
  <c r="AH122" i="8"/>
  <c r="AH80" i="8"/>
  <c r="AH187" i="8"/>
  <c r="AH168" i="8"/>
  <c r="AH273" i="8"/>
  <c r="AH146" i="8"/>
  <c r="AH144" i="8"/>
  <c r="AH275" i="8"/>
  <c r="AH274" i="8"/>
  <c r="AH233" i="8"/>
  <c r="AH103" i="8"/>
  <c r="AH101" i="8"/>
  <c r="AH73" i="8"/>
  <c r="AH76" i="8"/>
  <c r="AH71" i="8"/>
  <c r="AH70" i="8"/>
  <c r="AH68" i="8"/>
  <c r="AH99" i="8"/>
  <c r="AH98" i="8"/>
  <c r="AH97" i="8"/>
  <c r="AH96" i="8"/>
  <c r="AH95" i="8"/>
  <c r="AH94" i="8"/>
  <c r="AH93" i="8"/>
  <c r="AH92" i="8"/>
  <c r="AH91" i="8"/>
  <c r="AH90" i="8"/>
  <c r="AH134" i="8"/>
  <c r="AH133" i="8"/>
  <c r="AH132" i="8"/>
  <c r="AH163" i="8"/>
  <c r="AH162" i="8"/>
  <c r="AH161" i="8"/>
  <c r="AH160" i="8"/>
  <c r="AH159" i="8"/>
  <c r="AH158" i="8"/>
  <c r="AH157" i="8"/>
  <c r="AH156" i="8"/>
  <c r="AH155" i="8"/>
  <c r="AH154" i="8"/>
  <c r="AH184" i="8"/>
  <c r="AH183" i="8"/>
  <c r="AH182" i="8"/>
  <c r="AH181" i="8"/>
  <c r="AH180" i="8"/>
  <c r="AH179" i="8"/>
  <c r="AH178" i="8"/>
  <c r="AH177" i="8"/>
  <c r="AH176" i="8"/>
  <c r="AH175" i="8"/>
  <c r="AH207" i="8"/>
  <c r="AH206" i="8"/>
  <c r="AH205" i="8"/>
  <c r="AH204" i="8"/>
  <c r="AH203" i="8"/>
  <c r="AH202" i="8"/>
  <c r="AH201" i="8"/>
  <c r="AH200" i="8"/>
  <c r="AH199" i="8"/>
  <c r="AH198" i="8"/>
  <c r="AH197" i="8"/>
  <c r="AH227" i="8"/>
  <c r="AH226" i="8"/>
  <c r="AH225" i="8"/>
  <c r="AH224" i="8"/>
  <c r="AH223" i="8"/>
  <c r="AH222" i="8"/>
  <c r="AH271" i="8"/>
  <c r="AH270" i="8"/>
  <c r="AH269" i="8"/>
  <c r="AH268" i="8"/>
  <c r="AH267" i="8"/>
  <c r="AH266" i="8"/>
  <c r="AH265" i="8"/>
  <c r="AH264" i="8"/>
  <c r="AH263" i="8"/>
  <c r="AH262" i="8"/>
  <c r="AH261" i="8"/>
  <c r="AH255" i="8"/>
  <c r="AH229" i="8"/>
  <c r="AH208" i="8"/>
  <c r="AH212" i="8"/>
  <c r="AH188" i="8"/>
  <c r="AH169" i="8"/>
  <c r="AH254" i="8"/>
  <c r="AH124" i="8"/>
  <c r="AH82" i="8"/>
  <c r="AH189" i="8"/>
  <c r="AH147" i="8"/>
  <c r="AH145" i="8"/>
  <c r="AH143" i="8"/>
  <c r="AH276" i="8"/>
  <c r="AH272" i="8"/>
  <c r="AH104" i="8"/>
  <c r="AH102" i="8"/>
  <c r="AH100" i="8"/>
  <c r="AB278" i="12"/>
  <c r="AI74" i="8"/>
  <c r="AI73" i="8"/>
  <c r="AI72" i="8"/>
  <c r="AI71" i="8"/>
  <c r="AI219" i="8"/>
  <c r="AI218" i="8"/>
  <c r="AI250" i="8"/>
  <c r="AI249" i="8"/>
  <c r="AI248" i="8"/>
  <c r="AI247" i="8"/>
  <c r="AI246" i="8"/>
  <c r="AI245" i="8"/>
  <c r="AI134" i="8"/>
  <c r="AI133" i="8"/>
  <c r="AI132" i="8"/>
  <c r="AI163" i="8"/>
  <c r="AI162" i="8"/>
  <c r="AI161" i="8"/>
  <c r="AI160" i="8"/>
  <c r="AI159" i="8"/>
  <c r="AI158" i="8"/>
  <c r="AI157" i="8"/>
  <c r="AI156" i="8"/>
  <c r="AI155" i="8"/>
  <c r="AI154" i="8"/>
  <c r="AI184" i="8"/>
  <c r="AI183" i="8"/>
  <c r="AI182" i="8"/>
  <c r="AI181" i="8"/>
  <c r="AI180" i="8"/>
  <c r="AI179" i="8"/>
  <c r="AI178" i="8"/>
  <c r="AI177" i="8"/>
  <c r="AI176" i="8"/>
  <c r="AI175" i="8"/>
  <c r="AI207" i="8"/>
  <c r="AI206" i="8"/>
  <c r="AI205" i="8"/>
  <c r="AI204" i="8"/>
  <c r="AI203" i="8"/>
  <c r="AI202" i="8"/>
  <c r="AI201" i="8"/>
  <c r="AI200" i="8"/>
  <c r="AI199" i="8"/>
  <c r="AI198" i="8"/>
  <c r="AI197" i="8"/>
  <c r="AI227" i="8"/>
  <c r="AI226" i="8"/>
  <c r="AI225" i="8"/>
  <c r="AI224" i="8"/>
  <c r="AI223" i="8"/>
  <c r="AI222" i="8"/>
  <c r="AI168" i="8"/>
  <c r="AI165" i="8"/>
  <c r="AI167" i="8"/>
  <c r="AI253" i="8"/>
  <c r="AI251" i="8"/>
  <c r="AI125" i="8"/>
  <c r="AI82" i="8"/>
  <c r="AI80" i="8"/>
  <c r="AI124" i="8"/>
  <c r="AI122" i="8"/>
  <c r="AI77" i="8"/>
  <c r="AI76" i="8"/>
  <c r="AI75" i="8"/>
  <c r="AI70" i="8"/>
  <c r="AI69" i="8"/>
  <c r="AI68" i="8"/>
  <c r="AI99" i="8"/>
  <c r="AI98" i="8"/>
  <c r="AI97" i="8"/>
  <c r="AI96" i="8"/>
  <c r="AI95" i="8"/>
  <c r="AI94" i="8"/>
  <c r="AI93" i="8"/>
  <c r="AI92" i="8"/>
  <c r="AI91" i="8"/>
  <c r="AI90" i="8"/>
  <c r="AI89" i="8"/>
  <c r="AI121" i="8"/>
  <c r="AI120" i="8"/>
  <c r="AI119" i="8"/>
  <c r="AI118" i="8"/>
  <c r="AI117" i="8"/>
  <c r="AI116" i="8"/>
  <c r="AI115" i="8"/>
  <c r="AI114" i="8"/>
  <c r="AI113" i="8"/>
  <c r="AI112" i="8"/>
  <c r="AI111" i="8"/>
  <c r="AI142" i="8"/>
  <c r="AI141" i="8"/>
  <c r="AI140" i="8"/>
  <c r="AI139" i="8"/>
  <c r="AI138" i="8"/>
  <c r="AI137" i="8"/>
  <c r="AI136" i="8"/>
  <c r="AI135" i="8"/>
  <c r="AI164" i="8"/>
  <c r="AI185" i="8"/>
  <c r="AI244" i="8"/>
  <c r="AI243" i="8"/>
  <c r="AI242" i="8"/>
  <c r="AI241" i="8"/>
  <c r="AI240" i="8"/>
  <c r="AI78" i="8"/>
  <c r="AI255" i="8"/>
  <c r="AI208" i="8"/>
  <c r="AI209" i="8"/>
  <c r="AI210" i="8"/>
  <c r="AI211" i="8"/>
  <c r="AI212" i="8"/>
  <c r="AI169" i="8"/>
  <c r="AI254" i="8"/>
  <c r="AI252" i="8"/>
  <c r="AI126" i="8"/>
  <c r="AI83" i="8"/>
  <c r="AI81" i="8"/>
  <c r="AI79" i="8"/>
  <c r="AI123" i="8"/>
  <c r="AD278" i="12"/>
  <c r="AK77" i="8"/>
  <c r="AK76" i="8"/>
  <c r="AK70" i="8"/>
  <c r="AK69" i="8"/>
  <c r="AK68" i="8"/>
  <c r="AK99" i="8"/>
  <c r="AK98" i="8"/>
  <c r="AK97" i="8"/>
  <c r="AK96" i="8"/>
  <c r="AK95" i="8"/>
  <c r="AK94" i="8"/>
  <c r="AK93" i="8"/>
  <c r="AK92" i="8"/>
  <c r="AK91" i="8"/>
  <c r="AK90" i="8"/>
  <c r="AK71" i="8"/>
  <c r="AK134" i="8"/>
  <c r="AK133" i="8"/>
  <c r="AK132" i="8"/>
  <c r="AK163" i="8"/>
  <c r="AK162" i="8"/>
  <c r="AK161" i="8"/>
  <c r="AK160" i="8"/>
  <c r="AK159" i="8"/>
  <c r="AK158" i="8"/>
  <c r="AK157" i="8"/>
  <c r="AK156" i="8"/>
  <c r="AK155" i="8"/>
  <c r="AK154" i="8"/>
  <c r="AK184" i="8"/>
  <c r="AK183" i="8"/>
  <c r="AK182" i="8"/>
  <c r="AK181" i="8"/>
  <c r="AK180" i="8"/>
  <c r="AK179" i="8"/>
  <c r="AK178" i="8"/>
  <c r="AK177" i="8"/>
  <c r="AK176" i="8"/>
  <c r="AK175" i="8"/>
  <c r="AK207" i="8"/>
  <c r="AK206" i="8"/>
  <c r="AK205" i="8"/>
  <c r="AK204" i="8"/>
  <c r="AK203" i="8"/>
  <c r="AK202" i="8"/>
  <c r="AK201" i="8"/>
  <c r="AK200" i="8"/>
  <c r="AK199" i="8"/>
  <c r="AK198" i="8"/>
  <c r="AK197" i="8"/>
  <c r="AK227" i="8"/>
  <c r="AK226" i="8"/>
  <c r="AK225" i="8"/>
  <c r="AK224" i="8"/>
  <c r="AK223" i="8"/>
  <c r="AK222" i="8"/>
  <c r="AK244" i="8"/>
  <c r="AK243" i="8"/>
  <c r="AK242" i="8"/>
  <c r="AK241" i="8"/>
  <c r="AK240" i="8"/>
  <c r="AK255" i="8"/>
  <c r="AK208" i="8"/>
  <c r="AK209" i="8"/>
  <c r="AK210" i="8"/>
  <c r="AK211" i="8"/>
  <c r="AK212" i="8"/>
  <c r="AK169" i="8"/>
  <c r="AK253" i="8"/>
  <c r="AK251" i="8"/>
  <c r="AK125" i="8"/>
  <c r="AK123" i="8"/>
  <c r="AK83" i="8"/>
  <c r="AK81" i="8"/>
  <c r="AK79" i="8"/>
  <c r="AK75" i="8"/>
  <c r="AK89" i="8"/>
  <c r="AK121" i="8"/>
  <c r="AK120" i="8"/>
  <c r="AK119" i="8"/>
  <c r="AK118" i="8"/>
  <c r="AK117" i="8"/>
  <c r="AK116" i="8"/>
  <c r="AK115" i="8"/>
  <c r="AK114" i="8"/>
  <c r="AK113" i="8"/>
  <c r="AK112" i="8"/>
  <c r="AK111" i="8"/>
  <c r="AK142" i="8"/>
  <c r="AK141" i="8"/>
  <c r="AK140" i="8"/>
  <c r="AK139" i="8"/>
  <c r="AK138" i="8"/>
  <c r="AK137" i="8"/>
  <c r="AK136" i="8"/>
  <c r="AK135" i="8"/>
  <c r="AK74" i="8"/>
  <c r="AK73" i="8"/>
  <c r="AK72" i="8"/>
  <c r="AK219" i="8"/>
  <c r="AK218" i="8"/>
  <c r="AK250" i="8"/>
  <c r="AK249" i="8"/>
  <c r="AK248" i="8"/>
  <c r="AK247" i="8"/>
  <c r="AK246" i="8"/>
  <c r="AK245" i="8"/>
  <c r="AK164" i="8"/>
  <c r="AK185" i="8"/>
  <c r="AK78" i="8"/>
  <c r="AK166" i="8"/>
  <c r="AK165" i="8"/>
  <c r="AK167" i="8"/>
  <c r="AK254" i="8"/>
  <c r="AK252" i="8"/>
  <c r="AK126" i="8"/>
  <c r="AK124" i="8"/>
  <c r="AK122" i="8"/>
  <c r="AK82" i="8"/>
  <c r="AK80" i="8"/>
  <c r="AM278" i="12"/>
  <c r="AT74" i="8"/>
  <c r="AT73" i="8"/>
  <c r="AT71" i="8"/>
  <c r="AT121" i="8"/>
  <c r="AT120" i="8"/>
  <c r="AT119" i="8"/>
  <c r="AT118" i="8"/>
  <c r="AT117" i="8"/>
  <c r="AT116" i="8"/>
  <c r="AT115" i="8"/>
  <c r="AT114" i="8"/>
  <c r="AT113" i="8"/>
  <c r="AT112" i="8"/>
  <c r="AT111" i="8"/>
  <c r="AT142" i="8"/>
  <c r="AT141" i="8"/>
  <c r="AT140" i="8"/>
  <c r="AT139" i="8"/>
  <c r="AT138" i="8"/>
  <c r="AT137" i="8"/>
  <c r="AT136" i="8"/>
  <c r="AT135" i="8"/>
  <c r="AT76" i="8"/>
  <c r="AT68" i="8"/>
  <c r="AT190" i="8"/>
  <c r="AT186" i="8"/>
  <c r="AT187" i="8"/>
  <c r="AT231" i="8"/>
  <c r="AT229" i="8"/>
  <c r="AT272" i="8"/>
  <c r="AT146" i="8"/>
  <c r="AT144" i="8"/>
  <c r="AT276" i="8"/>
  <c r="AT275" i="8"/>
  <c r="AT233" i="8"/>
  <c r="AT103" i="8"/>
  <c r="AT101" i="8"/>
  <c r="AT72" i="8"/>
  <c r="AT77" i="8"/>
  <c r="AT75" i="8"/>
  <c r="AT70" i="8"/>
  <c r="AT69" i="8"/>
  <c r="AT99" i="8"/>
  <c r="AT98" i="8"/>
  <c r="AT97" i="8"/>
  <c r="AT96" i="8"/>
  <c r="AT95" i="8"/>
  <c r="AT94" i="8"/>
  <c r="AT93" i="8"/>
  <c r="AT92" i="8"/>
  <c r="AT91" i="8"/>
  <c r="AT90" i="8"/>
  <c r="AT89" i="8"/>
  <c r="AT134" i="8"/>
  <c r="AT133" i="8"/>
  <c r="AT132" i="8"/>
  <c r="AT164" i="8"/>
  <c r="AT163" i="8"/>
  <c r="AT162" i="8"/>
  <c r="AT161" i="8"/>
  <c r="AT160" i="8"/>
  <c r="AT159" i="8"/>
  <c r="AT158" i="8"/>
  <c r="AT157" i="8"/>
  <c r="AT156" i="8"/>
  <c r="AT155" i="8"/>
  <c r="AT154" i="8"/>
  <c r="AT185" i="8"/>
  <c r="AT184" i="8"/>
  <c r="AT183" i="8"/>
  <c r="AT182" i="8"/>
  <c r="AT181" i="8"/>
  <c r="AT180" i="8"/>
  <c r="AT179" i="8"/>
  <c r="AT178" i="8"/>
  <c r="AT177" i="8"/>
  <c r="AT176" i="8"/>
  <c r="AT175" i="8"/>
  <c r="AT207" i="8"/>
  <c r="AT206" i="8"/>
  <c r="AT205" i="8"/>
  <c r="AT204" i="8"/>
  <c r="AT203" i="8"/>
  <c r="AT202" i="8"/>
  <c r="AT201" i="8"/>
  <c r="AT200" i="8"/>
  <c r="AT199" i="8"/>
  <c r="AT198" i="8"/>
  <c r="AT197" i="8"/>
  <c r="AT227" i="8"/>
  <c r="AT226" i="8"/>
  <c r="AT225" i="8"/>
  <c r="AT224" i="8"/>
  <c r="AT223" i="8"/>
  <c r="AT222" i="8"/>
  <c r="AT221" i="8"/>
  <c r="AT270" i="8"/>
  <c r="AT269" i="8"/>
  <c r="AT268" i="8"/>
  <c r="AT267" i="8"/>
  <c r="AT266" i="8"/>
  <c r="AT265" i="8"/>
  <c r="AT264" i="8"/>
  <c r="AT263" i="8"/>
  <c r="AT262" i="8"/>
  <c r="AT261" i="8"/>
  <c r="AT188" i="8"/>
  <c r="AT189" i="8"/>
  <c r="AT232" i="8"/>
  <c r="AT230" i="8"/>
  <c r="AT228" i="8"/>
  <c r="AT147" i="8"/>
  <c r="AT145" i="8"/>
  <c r="AT143" i="8"/>
  <c r="AT274" i="8"/>
  <c r="AT273" i="8"/>
  <c r="AT104" i="8"/>
  <c r="AT102" i="8"/>
  <c r="AT100" i="8"/>
  <c r="AQ278" i="12"/>
  <c r="AX74" i="8"/>
  <c r="AX73" i="8"/>
  <c r="AX71" i="8"/>
  <c r="AX121" i="8"/>
  <c r="AX120" i="8"/>
  <c r="AX119" i="8"/>
  <c r="AX118" i="8"/>
  <c r="AX117" i="8"/>
  <c r="AX116" i="8"/>
  <c r="AX115" i="8"/>
  <c r="AX114" i="8"/>
  <c r="AX113" i="8"/>
  <c r="AX112" i="8"/>
  <c r="AX111" i="8"/>
  <c r="AX142" i="8"/>
  <c r="AX141" i="8"/>
  <c r="AX140" i="8"/>
  <c r="AX139" i="8"/>
  <c r="AX138" i="8"/>
  <c r="AX137" i="8"/>
  <c r="AX136" i="8"/>
  <c r="AX135" i="8"/>
  <c r="AX76" i="8"/>
  <c r="AX68" i="8"/>
  <c r="AX190" i="8"/>
  <c r="AX186" i="8"/>
  <c r="AX187" i="8"/>
  <c r="AX231" i="8"/>
  <c r="AX229" i="8"/>
  <c r="AX272" i="8"/>
  <c r="AX146" i="8"/>
  <c r="AX144" i="8"/>
  <c r="AX276" i="8"/>
  <c r="AX275" i="8"/>
  <c r="AX233" i="8"/>
  <c r="AX103" i="8"/>
  <c r="AX101" i="8"/>
  <c r="AX72" i="8"/>
  <c r="AX77" i="8"/>
  <c r="AX75" i="8"/>
  <c r="AX70" i="8"/>
  <c r="AX69" i="8"/>
  <c r="AX99" i="8"/>
  <c r="AX98" i="8"/>
  <c r="AX97" i="8"/>
  <c r="AX96" i="8"/>
  <c r="AX95" i="8"/>
  <c r="AX94" i="8"/>
  <c r="AX93" i="8"/>
  <c r="AX92" i="8"/>
  <c r="AX91" i="8"/>
  <c r="AX90" i="8"/>
  <c r="AX89" i="8"/>
  <c r="AX134" i="8"/>
  <c r="AX133" i="8"/>
  <c r="AX132" i="8"/>
  <c r="AX164" i="8"/>
  <c r="AX163" i="8"/>
  <c r="AX162" i="8"/>
  <c r="AX161" i="8"/>
  <c r="AX160" i="8"/>
  <c r="AX159" i="8"/>
  <c r="AX158" i="8"/>
  <c r="AX157" i="8"/>
  <c r="AX156" i="8"/>
  <c r="AX155" i="8"/>
  <c r="AX154" i="8"/>
  <c r="AX185" i="8"/>
  <c r="AX184" i="8"/>
  <c r="AX183" i="8"/>
  <c r="AX182" i="8"/>
  <c r="AX181" i="8"/>
  <c r="AX180" i="8"/>
  <c r="AX179" i="8"/>
  <c r="AX178" i="8"/>
  <c r="AX177" i="8"/>
  <c r="AX176" i="8"/>
  <c r="AX175" i="8"/>
  <c r="AX207" i="8"/>
  <c r="AX206" i="8"/>
  <c r="AX205" i="8"/>
  <c r="AX204" i="8"/>
  <c r="AX203" i="8"/>
  <c r="AX202" i="8"/>
  <c r="AX201" i="8"/>
  <c r="AX200" i="8"/>
  <c r="AX199" i="8"/>
  <c r="AX198" i="8"/>
  <c r="AX197" i="8"/>
  <c r="AX227" i="8"/>
  <c r="AX226" i="8"/>
  <c r="AX225" i="8"/>
  <c r="AX224" i="8"/>
  <c r="AX223" i="8"/>
  <c r="AX222" i="8"/>
  <c r="AX221" i="8"/>
  <c r="AX270" i="8"/>
  <c r="AX269" i="8"/>
  <c r="AX268" i="8"/>
  <c r="AX267" i="8"/>
  <c r="AX266" i="8"/>
  <c r="AX265" i="8"/>
  <c r="AX264" i="8"/>
  <c r="AX263" i="8"/>
  <c r="AX262" i="8"/>
  <c r="AX261" i="8"/>
  <c r="AX188" i="8"/>
  <c r="AX189" i="8"/>
  <c r="AX232" i="8"/>
  <c r="AX230" i="8"/>
  <c r="AX228" i="8"/>
  <c r="AX147" i="8"/>
  <c r="AX145" i="8"/>
  <c r="AX143" i="8"/>
  <c r="AX274" i="8"/>
  <c r="AX273" i="8"/>
  <c r="AX104" i="8"/>
  <c r="AX102" i="8"/>
  <c r="AX100" i="8"/>
  <c r="D20" i="1"/>
  <c r="AE228" i="8"/>
  <c r="AE187" i="8"/>
  <c r="AE276" i="8"/>
  <c r="AE233" i="8"/>
  <c r="AE273" i="8"/>
  <c r="AE146" i="8"/>
  <c r="AE144" i="8"/>
  <c r="X274" i="12"/>
  <c r="X279" i="12" s="1"/>
  <c r="AE100" i="8"/>
  <c r="AE103" i="8"/>
  <c r="AE101" i="8"/>
  <c r="AG188" i="8"/>
  <c r="AG232" i="8"/>
  <c r="AG230" i="8"/>
  <c r="AG228" i="8"/>
  <c r="AG187" i="8"/>
  <c r="AG272" i="8"/>
  <c r="AG274" i="8"/>
  <c r="AG273" i="8"/>
  <c r="AG146" i="8"/>
  <c r="AG144" i="8"/>
  <c r="AG104" i="8"/>
  <c r="AG102" i="8"/>
  <c r="AG100" i="8"/>
  <c r="AI188" i="8"/>
  <c r="AI232" i="8"/>
  <c r="AI230" i="8"/>
  <c r="AI228" i="8"/>
  <c r="AI187" i="8"/>
  <c r="AI276" i="8"/>
  <c r="AI233" i="8"/>
  <c r="AI273" i="8"/>
  <c r="AI146" i="8"/>
  <c r="AI144" i="8"/>
  <c r="AI104" i="8"/>
  <c r="AI102" i="8"/>
  <c r="AI100" i="8"/>
  <c r="AK188" i="8"/>
  <c r="AK232" i="8"/>
  <c r="AK230" i="8"/>
  <c r="AK228" i="8"/>
  <c r="AK187" i="8"/>
  <c r="AK233" i="8"/>
  <c r="AK274" i="8"/>
  <c r="AK273" i="8"/>
  <c r="AK146" i="8"/>
  <c r="AK144" i="8"/>
  <c r="AK104" i="8"/>
  <c r="AK102" i="8"/>
  <c r="AK100" i="8"/>
  <c r="AM188" i="8"/>
  <c r="AM232" i="8"/>
  <c r="AM230" i="8"/>
  <c r="AM228" i="8"/>
  <c r="AM187" i="8"/>
  <c r="AM276" i="8"/>
  <c r="AM233" i="8"/>
  <c r="AM273" i="8"/>
  <c r="AM146" i="8"/>
  <c r="AM144" i="8"/>
  <c r="AM104" i="8"/>
  <c r="AM102" i="8"/>
  <c r="AM100" i="8"/>
  <c r="AO188" i="8"/>
  <c r="AO232" i="8"/>
  <c r="AO230" i="8"/>
  <c r="AO228" i="8"/>
  <c r="AO187" i="8"/>
  <c r="AO233" i="8"/>
  <c r="AO274" i="8"/>
  <c r="AO273" i="8"/>
  <c r="AO146" i="8"/>
  <c r="AO144" i="8"/>
  <c r="AO104" i="8"/>
  <c r="AO102" i="8"/>
  <c r="AO100" i="8"/>
  <c r="AE231" i="8"/>
  <c r="AE186" i="8"/>
  <c r="AE190" i="8"/>
  <c r="AA103" i="8"/>
  <c r="AA100" i="8"/>
  <c r="AA144" i="8"/>
  <c r="AA146" i="8"/>
  <c r="AA273" i="8"/>
  <c r="AA233" i="8"/>
  <c r="AA276" i="8"/>
  <c r="AA187" i="8"/>
  <c r="AA228" i="8"/>
  <c r="AA230" i="8"/>
  <c r="AA232" i="8"/>
  <c r="AA188" i="8"/>
  <c r="Y100" i="8"/>
  <c r="Y102" i="8"/>
  <c r="Y104" i="8"/>
  <c r="Y144" i="8"/>
  <c r="Y146" i="8"/>
  <c r="Y273" i="8"/>
  <c r="Y274" i="8"/>
  <c r="Y276" i="8"/>
  <c r="Y189" i="8"/>
  <c r="Y229" i="8"/>
  <c r="Y231" i="8"/>
  <c r="Y186" i="8"/>
  <c r="Y190" i="8"/>
  <c r="BB81" i="8"/>
  <c r="BB83" i="8"/>
  <c r="BB123" i="8"/>
  <c r="BB251" i="8"/>
  <c r="BB253" i="8"/>
  <c r="BB125" i="8"/>
  <c r="BB255" i="8"/>
  <c r="BB209" i="8"/>
  <c r="BB211" i="8"/>
  <c r="BB165" i="8"/>
  <c r="BB169" i="8"/>
  <c r="BB168" i="8"/>
  <c r="AZ81" i="8"/>
  <c r="AZ83" i="8"/>
  <c r="AZ123" i="8"/>
  <c r="AZ125" i="8"/>
  <c r="AZ251" i="8"/>
  <c r="AZ253" i="8"/>
  <c r="AZ255" i="8"/>
  <c r="AZ209" i="8"/>
  <c r="AZ211" i="8"/>
  <c r="AZ165" i="8"/>
  <c r="AZ169" i="8"/>
  <c r="AZ168" i="8"/>
  <c r="AX81" i="8"/>
  <c r="AX83" i="8"/>
  <c r="AX123" i="8"/>
  <c r="AX251" i="8"/>
  <c r="AX253" i="8"/>
  <c r="AX125" i="8"/>
  <c r="AX255" i="8"/>
  <c r="AX209" i="8"/>
  <c r="AX211" i="8"/>
  <c r="AX165" i="8"/>
  <c r="AX169" i="8"/>
  <c r="AX168" i="8"/>
  <c r="AV81" i="8"/>
  <c r="AV83" i="8"/>
  <c r="AV123" i="8"/>
  <c r="AV125" i="8"/>
  <c r="AV251" i="8"/>
  <c r="AV253" i="8"/>
  <c r="AV255" i="8"/>
  <c r="AV209" i="8"/>
  <c r="AV211" i="8"/>
  <c r="AV165" i="8"/>
  <c r="AV169" i="8"/>
  <c r="AV168" i="8"/>
  <c r="AT81" i="8"/>
  <c r="AT83" i="8"/>
  <c r="AT123" i="8"/>
  <c r="AT251" i="8"/>
  <c r="AT253" i="8"/>
  <c r="AT125" i="8"/>
  <c r="AT255" i="8"/>
  <c r="AT209" i="8"/>
  <c r="AT211" i="8"/>
  <c r="AT165" i="8"/>
  <c r="AT169" i="8"/>
  <c r="AT168" i="8"/>
  <c r="AR81" i="8"/>
  <c r="AR83" i="8"/>
  <c r="AR123" i="8"/>
  <c r="AR125" i="8"/>
  <c r="AR251" i="8"/>
  <c r="AR253" i="8"/>
  <c r="AR255" i="8"/>
  <c r="AR209" i="8"/>
  <c r="AR211" i="8"/>
  <c r="AR165" i="8"/>
  <c r="AR169" i="8"/>
  <c r="AR168" i="8"/>
  <c r="D18" i="1"/>
  <c r="W99" i="8"/>
  <c r="W145" i="8"/>
  <c r="W233" i="8"/>
  <c r="W274" i="8"/>
  <c r="W104" i="8"/>
  <c r="W188" i="8"/>
  <c r="W273" i="8"/>
  <c r="W83" i="8"/>
  <c r="W167" i="8"/>
  <c r="W212" i="8"/>
  <c r="W82" i="8"/>
  <c r="W164" i="8"/>
  <c r="W211" i="8"/>
  <c r="V143" i="8"/>
  <c r="V147" i="8"/>
  <c r="V189" i="8"/>
  <c r="V231" i="8"/>
  <c r="V101" i="8"/>
  <c r="V233" i="8"/>
  <c r="V275" i="8"/>
  <c r="V81" i="8"/>
  <c r="V123" i="8"/>
  <c r="V164" i="8"/>
  <c r="V168" i="8"/>
  <c r="V210" i="8"/>
  <c r="V252" i="8"/>
  <c r="U99" i="8"/>
  <c r="U145" i="8"/>
  <c r="U233" i="8"/>
  <c r="U274" i="8"/>
  <c r="U104" i="8"/>
  <c r="U188" i="8"/>
  <c r="U273" i="8"/>
  <c r="U83" i="8"/>
  <c r="U167" i="8"/>
  <c r="U212" i="8"/>
  <c r="U82" i="8"/>
  <c r="U164" i="8"/>
  <c r="U211" i="8"/>
  <c r="T143" i="8"/>
  <c r="T147" i="8"/>
  <c r="T189" i="8"/>
  <c r="T231" i="8"/>
  <c r="T101" i="8"/>
  <c r="T233" i="8"/>
  <c r="T275" i="8"/>
  <c r="T81" i="8"/>
  <c r="T123" i="8"/>
  <c r="T164" i="8"/>
  <c r="T168" i="8"/>
  <c r="T210" i="8"/>
  <c r="T252" i="8"/>
  <c r="S99" i="8"/>
  <c r="S143" i="8"/>
  <c r="S147" i="8"/>
  <c r="S189" i="8"/>
  <c r="S229" i="8"/>
  <c r="S272" i="8"/>
  <c r="S276" i="8"/>
  <c r="S102" i="8"/>
  <c r="S144" i="8"/>
  <c r="S186" i="8"/>
  <c r="S190" i="8"/>
  <c r="S232" i="8"/>
  <c r="S275" i="8"/>
  <c r="S81" i="8"/>
  <c r="S123" i="8"/>
  <c r="S165" i="8"/>
  <c r="S169" i="8"/>
  <c r="S210" i="8"/>
  <c r="S252" i="8"/>
  <c r="S80" i="8"/>
  <c r="S122" i="8"/>
  <c r="S126" i="8"/>
  <c r="S166" i="8"/>
  <c r="S209" i="8"/>
  <c r="S251" i="8"/>
  <c r="S255" i="8"/>
  <c r="R144" i="8"/>
  <c r="R146" i="8"/>
  <c r="R186" i="8"/>
  <c r="R188" i="8"/>
  <c r="R190" i="8"/>
  <c r="R230" i="8"/>
  <c r="R232" i="8"/>
  <c r="R100" i="8"/>
  <c r="R102" i="8"/>
  <c r="R104" i="8"/>
  <c r="R272" i="8"/>
  <c r="R274" i="8"/>
  <c r="R276" i="8"/>
  <c r="R80" i="8"/>
  <c r="R82" i="8"/>
  <c r="R122" i="8"/>
  <c r="R124" i="8"/>
  <c r="R126" i="8"/>
  <c r="R165" i="8"/>
  <c r="R167" i="8"/>
  <c r="R169" i="8"/>
  <c r="R209" i="8"/>
  <c r="R211" i="8"/>
  <c r="R251" i="8"/>
  <c r="R253" i="8"/>
  <c r="R255" i="8"/>
  <c r="Q101" i="8"/>
  <c r="Q143" i="8"/>
  <c r="Q147" i="8"/>
  <c r="Q189" i="8"/>
  <c r="Q229" i="8"/>
  <c r="Q272" i="8"/>
  <c r="Q276" i="8"/>
  <c r="Q102" i="8"/>
  <c r="Q144" i="8"/>
  <c r="Q186" i="8"/>
  <c r="Q190" i="8"/>
  <c r="Q232" i="8"/>
  <c r="Q275" i="8"/>
  <c r="Q81" i="8"/>
  <c r="Q123" i="8"/>
  <c r="Q165" i="8"/>
  <c r="Q169" i="8"/>
  <c r="Q210" i="8"/>
  <c r="Q252" i="8"/>
  <c r="Q80" i="8"/>
  <c r="Q122" i="8"/>
  <c r="Q126" i="8"/>
  <c r="Q166" i="8"/>
  <c r="Q209" i="8"/>
  <c r="Q251" i="8"/>
  <c r="Q255" i="8"/>
  <c r="P144" i="8"/>
  <c r="P146" i="8"/>
  <c r="P186" i="8"/>
  <c r="P188" i="8"/>
  <c r="P190" i="8"/>
  <c r="P230" i="8"/>
  <c r="P232" i="8"/>
  <c r="P100" i="8"/>
  <c r="P102" i="8"/>
  <c r="P104" i="8"/>
  <c r="P272" i="8"/>
  <c r="P274" i="8"/>
  <c r="P276" i="8"/>
  <c r="P80" i="8"/>
  <c r="P82" i="8"/>
  <c r="P122" i="8"/>
  <c r="P124" i="8"/>
  <c r="P126" i="8"/>
  <c r="P165" i="8"/>
  <c r="P167" i="8"/>
  <c r="G167" i="8" s="1"/>
  <c r="F167" i="8" s="1"/>
  <c r="H169" i="5" s="1"/>
  <c r="P169" i="8"/>
  <c r="P209" i="8"/>
  <c r="P211" i="8"/>
  <c r="G211" i="8" s="1"/>
  <c r="F211" i="8" s="1"/>
  <c r="H213" i="5" s="1"/>
  <c r="P251" i="8"/>
  <c r="P253" i="8"/>
  <c r="G253" i="8" s="1"/>
  <c r="F253" i="8" s="1"/>
  <c r="H255" i="5" s="1"/>
  <c r="P255" i="8"/>
  <c r="O101" i="8"/>
  <c r="O143" i="8"/>
  <c r="O147" i="8"/>
  <c r="O189" i="8"/>
  <c r="O229" i="8"/>
  <c r="O272" i="8"/>
  <c r="O276" i="8"/>
  <c r="O102" i="8"/>
  <c r="O144" i="8"/>
  <c r="O186" i="8"/>
  <c r="O190" i="8"/>
  <c r="O232" i="8"/>
  <c r="O275" i="8"/>
  <c r="O81" i="8"/>
  <c r="O123" i="8"/>
  <c r="O165" i="8"/>
  <c r="O169" i="8"/>
  <c r="O210" i="8"/>
  <c r="O252" i="8"/>
  <c r="O80" i="8"/>
  <c r="O122" i="8"/>
  <c r="O126" i="8"/>
  <c r="O166" i="8"/>
  <c r="O209" i="8"/>
  <c r="O251" i="8"/>
  <c r="O255" i="8"/>
  <c r="N144" i="8"/>
  <c r="N146" i="8"/>
  <c r="N186" i="8"/>
  <c r="N188" i="8"/>
  <c r="N190" i="8"/>
  <c r="N230" i="8"/>
  <c r="N232" i="8"/>
  <c r="N99" i="8"/>
  <c r="N101" i="8"/>
  <c r="N103" i="8"/>
  <c r="N233" i="8"/>
  <c r="N273" i="8"/>
  <c r="N275" i="8"/>
  <c r="N80" i="8"/>
  <c r="N82" i="8"/>
  <c r="N122" i="8"/>
  <c r="N124" i="8"/>
  <c r="N126" i="8"/>
  <c r="N165" i="8"/>
  <c r="N167" i="8"/>
  <c r="N169" i="8"/>
  <c r="N209" i="8"/>
  <c r="N211" i="8"/>
  <c r="N251" i="8"/>
  <c r="N253" i="8"/>
  <c r="N255" i="8"/>
  <c r="M101" i="8"/>
  <c r="M143" i="8"/>
  <c r="M147" i="8"/>
  <c r="M189" i="8"/>
  <c r="M229" i="8"/>
  <c r="M272" i="8"/>
  <c r="M276" i="8"/>
  <c r="M102" i="8"/>
  <c r="M144" i="8"/>
  <c r="M186" i="8"/>
  <c r="M190" i="8"/>
  <c r="M232" i="8"/>
  <c r="M275" i="8"/>
  <c r="M81" i="8"/>
  <c r="M123" i="8"/>
  <c r="M165" i="8"/>
  <c r="M169" i="8"/>
  <c r="M210" i="8"/>
  <c r="M252" i="8"/>
  <c r="M80" i="8"/>
  <c r="M122" i="8"/>
  <c r="M126" i="8"/>
  <c r="M166" i="8"/>
  <c r="M209" i="8"/>
  <c r="M251" i="8"/>
  <c r="M255" i="8"/>
  <c r="L144" i="8"/>
  <c r="L146" i="8"/>
  <c r="L186" i="8"/>
  <c r="L188" i="8"/>
  <c r="L190" i="8"/>
  <c r="L230" i="8"/>
  <c r="L232" i="8"/>
  <c r="L100" i="8"/>
  <c r="L102" i="8"/>
  <c r="L104" i="8"/>
  <c r="L272" i="8"/>
  <c r="L274" i="8"/>
  <c r="L276" i="8"/>
  <c r="L124" i="8"/>
  <c r="L164" i="8"/>
  <c r="L166" i="8"/>
  <c r="L168" i="8"/>
  <c r="L208" i="8"/>
  <c r="L210" i="8"/>
  <c r="L212" i="8"/>
  <c r="L80" i="8"/>
  <c r="L82" i="8"/>
  <c r="L121" i="8"/>
  <c r="L125" i="8"/>
  <c r="L252" i="8"/>
  <c r="L254" i="8"/>
  <c r="K99" i="8"/>
  <c r="K103" i="8"/>
  <c r="K146" i="8"/>
  <c r="K188" i="8"/>
  <c r="K230" i="8"/>
  <c r="K273" i="8"/>
  <c r="K100" i="8"/>
  <c r="K104" i="8"/>
  <c r="K145" i="8"/>
  <c r="K187" i="8"/>
  <c r="K233" i="8"/>
  <c r="K231" i="8"/>
  <c r="K274" i="8"/>
  <c r="K79" i="8"/>
  <c r="K83" i="8"/>
  <c r="K166" i="8"/>
  <c r="K209" i="8"/>
  <c r="K251" i="8"/>
  <c r="K255" i="8"/>
  <c r="K82" i="8"/>
  <c r="K123" i="8"/>
  <c r="K125" i="8"/>
  <c r="K165" i="8"/>
  <c r="K169" i="8"/>
  <c r="K210" i="8"/>
  <c r="K252" i="8"/>
  <c r="J143" i="8"/>
  <c r="J147" i="8"/>
  <c r="J187" i="8"/>
  <c r="J189" i="8"/>
  <c r="J230" i="8"/>
  <c r="J99" i="8"/>
  <c r="J101" i="8"/>
  <c r="J103" i="8"/>
  <c r="J142" i="8"/>
  <c r="J146" i="8"/>
  <c r="J231" i="8"/>
  <c r="J272" i="8"/>
  <c r="J274" i="8"/>
  <c r="J276" i="8"/>
  <c r="J125" i="8"/>
  <c r="J252" i="8"/>
  <c r="J254" i="8"/>
  <c r="J80" i="8"/>
  <c r="J82" i="8"/>
  <c r="J122" i="8"/>
  <c r="J126" i="8"/>
  <c r="J165" i="8"/>
  <c r="J167" i="8"/>
  <c r="J169" i="8"/>
  <c r="J209" i="8"/>
  <c r="J211" i="8"/>
  <c r="Z165" i="8"/>
  <c r="AD166" i="8"/>
  <c r="AH166" i="8"/>
  <c r="AL166" i="8"/>
  <c r="AP166" i="8"/>
  <c r="AR188" i="8"/>
  <c r="AR185" i="8"/>
  <c r="AR189" i="8"/>
  <c r="AO167" i="8"/>
  <c r="AO164" i="8"/>
  <c r="AO168" i="8"/>
  <c r="BB79" i="8"/>
  <c r="AT79" i="8"/>
  <c r="AN125" i="8"/>
  <c r="AN253" i="8"/>
  <c r="AL81" i="8"/>
  <c r="AL123" i="8"/>
  <c r="AL253" i="8"/>
  <c r="AJ79" i="8"/>
  <c r="AJ83" i="8"/>
  <c r="AJ125" i="8"/>
  <c r="AJ253" i="8"/>
  <c r="AH81" i="8"/>
  <c r="AH123" i="8"/>
  <c r="AH253" i="8"/>
  <c r="AF79" i="8"/>
  <c r="AF83" i="8"/>
  <c r="AF125" i="8"/>
  <c r="AF253" i="8"/>
  <c r="AD81" i="8"/>
  <c r="AD123" i="8"/>
  <c r="AD252" i="8"/>
  <c r="AB79" i="8"/>
  <c r="AB83" i="8"/>
  <c r="AB125" i="8"/>
  <c r="AB253" i="8"/>
  <c r="Z81" i="8"/>
  <c r="Z123" i="8"/>
  <c r="Z252" i="8"/>
  <c r="Z126" i="8"/>
  <c r="AJ169" i="8"/>
  <c r="AA169" i="8"/>
  <c r="AG168" i="8"/>
  <c r="AP167" i="8"/>
  <c r="AH167" i="8"/>
  <c r="Y167" i="8"/>
  <c r="AM166" i="8"/>
  <c r="AE166" i="8"/>
  <c r="AN165" i="8"/>
  <c r="AF165" i="8"/>
  <c r="AL190" i="8"/>
  <c r="AD190" i="8"/>
  <c r="AJ188" i="8"/>
  <c r="AB188" i="8"/>
  <c r="AH186" i="8"/>
  <c r="Z186" i="8"/>
  <c r="AJ212" i="8"/>
  <c r="AB212" i="8"/>
  <c r="AL211" i="8"/>
  <c r="AD211" i="8"/>
  <c r="AN210" i="8"/>
  <c r="AF210" i="8"/>
  <c r="AP209" i="8"/>
  <c r="AH209" i="8"/>
  <c r="Z209" i="8"/>
  <c r="AJ208" i="8"/>
  <c r="AB208" i="8"/>
  <c r="AH232" i="8"/>
  <c r="Z232" i="8"/>
  <c r="AF231" i="8"/>
  <c r="AL230" i="8"/>
  <c r="AD230" i="8"/>
  <c r="AJ229" i="8"/>
  <c r="AB229" i="8"/>
  <c r="AH228" i="8"/>
  <c r="Z228" i="8"/>
  <c r="AJ255" i="8"/>
  <c r="AB255" i="8"/>
  <c r="AN83" i="8"/>
  <c r="AP78" i="8"/>
  <c r="AT78" i="8"/>
  <c r="AX78" i="8"/>
  <c r="BB78" i="8"/>
  <c r="AA261" i="8"/>
  <c r="AE261" i="8"/>
  <c r="AI261" i="8"/>
  <c r="AM261" i="8"/>
  <c r="AA262" i="8"/>
  <c r="AE262" i="8"/>
  <c r="AI262" i="8"/>
  <c r="AM262" i="8"/>
  <c r="AA263" i="8"/>
  <c r="AE263" i="8"/>
  <c r="AI263" i="8"/>
  <c r="AM263" i="8"/>
  <c r="AA264" i="8"/>
  <c r="AE264" i="8"/>
  <c r="AI264" i="8"/>
  <c r="AM264" i="8"/>
  <c r="AA265" i="8"/>
  <c r="AE265" i="8"/>
  <c r="AI265" i="8"/>
  <c r="AM265" i="8"/>
  <c r="AA266" i="8"/>
  <c r="AE266" i="8"/>
  <c r="AI266" i="8"/>
  <c r="AM266" i="8"/>
  <c r="AA267" i="8"/>
  <c r="AE267" i="8"/>
  <c r="AI267" i="8"/>
  <c r="AM267" i="8"/>
  <c r="AA268" i="8"/>
  <c r="AE268" i="8"/>
  <c r="AI268" i="8"/>
  <c r="AM268" i="8"/>
  <c r="AA269" i="8"/>
  <c r="AE269" i="8"/>
  <c r="AI269" i="8"/>
  <c r="AM269" i="8"/>
  <c r="AA270" i="8"/>
  <c r="AE270" i="8"/>
  <c r="AI270" i="8"/>
  <c r="AM270" i="8"/>
  <c r="AA271" i="8"/>
  <c r="AE271" i="8"/>
  <c r="AI271" i="8"/>
  <c r="AM271" i="8"/>
  <c r="AV271" i="8"/>
  <c r="AZ271" i="8"/>
  <c r="AB240" i="8"/>
  <c r="AF240" i="8"/>
  <c r="AJ240" i="8"/>
  <c r="AN240" i="8"/>
  <c r="AR240" i="8"/>
  <c r="AV240" i="8"/>
  <c r="AZ240" i="8"/>
  <c r="AB241" i="8"/>
  <c r="AF241" i="8"/>
  <c r="AJ241" i="8"/>
  <c r="AN241" i="8"/>
  <c r="AR241" i="8"/>
  <c r="AV241" i="8"/>
  <c r="AZ241" i="8"/>
  <c r="AB242" i="8"/>
  <c r="AF242" i="8"/>
  <c r="AJ242" i="8"/>
  <c r="AN242" i="8"/>
  <c r="AR242" i="8"/>
  <c r="AV242" i="8"/>
  <c r="AZ242" i="8"/>
  <c r="AB243" i="8"/>
  <c r="AF243" i="8"/>
  <c r="AJ243" i="8"/>
  <c r="AN243" i="8"/>
  <c r="AR243" i="8"/>
  <c r="AV243" i="8"/>
  <c r="AZ243" i="8"/>
  <c r="AB244" i="8"/>
  <c r="AF244" i="8"/>
  <c r="AJ244" i="8"/>
  <c r="AN244" i="8"/>
  <c r="AR244" i="8"/>
  <c r="AV244" i="8"/>
  <c r="AZ244" i="8"/>
  <c r="AB245" i="8"/>
  <c r="AF245" i="8"/>
  <c r="AJ245" i="8"/>
  <c r="AN245" i="8"/>
  <c r="AR245" i="8"/>
  <c r="AV245" i="8"/>
  <c r="AZ245" i="8"/>
  <c r="AB246" i="8"/>
  <c r="AF246" i="8"/>
  <c r="AJ246" i="8"/>
  <c r="AN246" i="8"/>
  <c r="AR246" i="8"/>
  <c r="AV246" i="8"/>
  <c r="AZ246" i="8"/>
  <c r="AB247" i="8"/>
  <c r="AF247" i="8"/>
  <c r="AJ247" i="8"/>
  <c r="AN247" i="8"/>
  <c r="AR247" i="8"/>
  <c r="AV247" i="8"/>
  <c r="AZ247" i="8"/>
  <c r="AB248" i="8"/>
  <c r="AF248" i="8"/>
  <c r="AJ248" i="8"/>
  <c r="AN248" i="8"/>
  <c r="AR248" i="8"/>
  <c r="AV248" i="8"/>
  <c r="AZ248" i="8"/>
  <c r="AB249" i="8"/>
  <c r="AF249" i="8"/>
  <c r="AJ249" i="8"/>
  <c r="AN249" i="8"/>
  <c r="AR249" i="8"/>
  <c r="AV249" i="8"/>
  <c r="AZ249" i="8"/>
  <c r="AB250" i="8"/>
  <c r="AF250" i="8"/>
  <c r="AJ250" i="8"/>
  <c r="AN250" i="8"/>
  <c r="AR250" i="8"/>
  <c r="AV250" i="8"/>
  <c r="AZ250" i="8"/>
  <c r="AB218" i="8"/>
  <c r="AF218" i="8"/>
  <c r="AJ218" i="8"/>
  <c r="AN218" i="8"/>
  <c r="AR218" i="8"/>
  <c r="AV218" i="8"/>
  <c r="AZ218" i="8"/>
  <c r="AB219" i="8"/>
  <c r="AF219" i="8"/>
  <c r="AJ219" i="8"/>
  <c r="AN219" i="8"/>
  <c r="AR219" i="8"/>
  <c r="AV219" i="8"/>
  <c r="AX219" i="8"/>
  <c r="AZ219" i="8"/>
  <c r="BB219" i="8"/>
  <c r="Z220" i="8"/>
  <c r="AB220" i="8"/>
  <c r="AD220" i="8"/>
  <c r="AF220" i="8"/>
  <c r="AH220" i="8"/>
  <c r="AJ220" i="8"/>
  <c r="AL220" i="8"/>
  <c r="AN220" i="8"/>
  <c r="AP220" i="8"/>
  <c r="AR220" i="8"/>
  <c r="AT220" i="8"/>
  <c r="AV220" i="8"/>
  <c r="AX220" i="8"/>
  <c r="AZ220" i="8"/>
  <c r="BB220" i="8"/>
  <c r="Z221" i="8"/>
  <c r="AB221" i="8"/>
  <c r="AD221" i="8"/>
  <c r="AF221" i="8"/>
  <c r="AH221" i="8"/>
  <c r="AJ221" i="8"/>
  <c r="D19" i="1"/>
  <c r="W143" i="8"/>
  <c r="W189" i="8"/>
  <c r="W272" i="8"/>
  <c r="W102" i="8"/>
  <c r="W186" i="8"/>
  <c r="W232" i="8"/>
  <c r="W81" i="8"/>
  <c r="W165" i="8"/>
  <c r="W210" i="8"/>
  <c r="W80" i="8"/>
  <c r="W126" i="8"/>
  <c r="W209" i="8"/>
  <c r="W255" i="8"/>
  <c r="V146" i="8"/>
  <c r="V188" i="8"/>
  <c r="V230" i="8"/>
  <c r="V100" i="8"/>
  <c r="V104" i="8"/>
  <c r="V274" i="8"/>
  <c r="V80" i="8"/>
  <c r="V122" i="8"/>
  <c r="V126" i="8"/>
  <c r="V167" i="8"/>
  <c r="V209" i="8"/>
  <c r="V251" i="8"/>
  <c r="V255" i="8"/>
  <c r="U143" i="8"/>
  <c r="U189" i="8"/>
  <c r="U272" i="8"/>
  <c r="U102" i="8"/>
  <c r="U186" i="8"/>
  <c r="U232" i="8"/>
  <c r="U81" i="8"/>
  <c r="U165" i="8"/>
  <c r="U210" i="8"/>
  <c r="U80" i="8"/>
  <c r="U126" i="8"/>
  <c r="U209" i="8"/>
  <c r="U255" i="8"/>
  <c r="T146" i="8"/>
  <c r="T188" i="8"/>
  <c r="G18" i="5"/>
  <c r="AP273" i="12"/>
  <c r="AL275" i="12"/>
  <c r="AL280" i="12" s="1"/>
  <c r="Q275" i="12"/>
  <c r="Q280" i="12" s="1"/>
  <c r="AV273" i="12"/>
  <c r="AR273" i="12"/>
  <c r="AN273" i="12"/>
  <c r="AU102" i="8" s="1"/>
  <c r="AJ275" i="12"/>
  <c r="AJ280" i="12" s="1"/>
  <c r="C85" i="9"/>
  <c r="C104" i="9" s="1"/>
  <c r="N104" i="9" s="1"/>
  <c r="AR275" i="12"/>
  <c r="AR280" i="12" s="1"/>
  <c r="AP275" i="12"/>
  <c r="AP280" i="12" s="1"/>
  <c r="AV274" i="12"/>
  <c r="AV279" i="12" s="1"/>
  <c r="Q274" i="12"/>
  <c r="Q279" i="12" s="1"/>
  <c r="Q273" i="12"/>
  <c r="AN275" i="12"/>
  <c r="AN280" i="12" s="1"/>
  <c r="AR274" i="12"/>
  <c r="AR279" i="12" s="1"/>
  <c r="AT273" i="12"/>
  <c r="AL274" i="12"/>
  <c r="AL279" i="12" s="1"/>
  <c r="AJ274" i="12"/>
  <c r="AJ279" i="12" s="1"/>
  <c r="AL273" i="12"/>
  <c r="AS101" i="8" s="1"/>
  <c r="AN274" i="12"/>
  <c r="AN279" i="12" s="1"/>
  <c r="AP274" i="12"/>
  <c r="AP279" i="12" s="1"/>
  <c r="AT275" i="12"/>
  <c r="AT280" i="12" s="1"/>
  <c r="N67" i="9"/>
  <c r="C29" i="9"/>
  <c r="C48" i="9" s="1"/>
  <c r="N48" i="9" s="1"/>
  <c r="G4" i="5"/>
  <c r="N10" i="9"/>
  <c r="C32" i="9"/>
  <c r="C51" i="9" s="1"/>
  <c r="N51" i="9" s="1"/>
  <c r="N70" i="9"/>
  <c r="C89" i="9"/>
  <c r="N89" i="9" s="1"/>
  <c r="N13" i="9"/>
  <c r="C47" i="9"/>
  <c r="N47" i="9" s="1"/>
  <c r="N28" i="9"/>
  <c r="C11" i="9"/>
  <c r="F4" i="5"/>
  <c r="AJ273" i="12" l="1"/>
  <c r="AQ102" i="8" s="1"/>
  <c r="AJ62" i="12"/>
  <c r="V273" i="12"/>
  <c r="V61" i="12"/>
  <c r="AT274" i="12"/>
  <c r="AT279" i="12" s="1"/>
  <c r="AT61" i="12"/>
  <c r="AT19" i="12"/>
  <c r="AT5" i="12" s="1"/>
  <c r="D24" i="1"/>
  <c r="AQ220" i="8"/>
  <c r="AQ112" i="8"/>
  <c r="AQ167" i="8"/>
  <c r="AQ276" i="8"/>
  <c r="G124" i="8"/>
  <c r="F124" i="8" s="1"/>
  <c r="H126" i="5" s="1"/>
  <c r="G82" i="8"/>
  <c r="F82" i="8" s="1"/>
  <c r="H84" i="5" s="1"/>
  <c r="G274" i="8"/>
  <c r="F274" i="8" s="1"/>
  <c r="H276" i="5" s="1"/>
  <c r="G104" i="8"/>
  <c r="F104" i="8" s="1"/>
  <c r="H106" i="5" s="1"/>
  <c r="G100" i="8"/>
  <c r="F100" i="8" s="1"/>
  <c r="H102" i="5" s="1"/>
  <c r="G230" i="8"/>
  <c r="F230" i="8" s="1"/>
  <c r="H232" i="5" s="1"/>
  <c r="G188" i="8"/>
  <c r="F188" i="8" s="1"/>
  <c r="H190" i="5" s="1"/>
  <c r="G146" i="8"/>
  <c r="F146" i="8" s="1"/>
  <c r="H148" i="5" s="1"/>
  <c r="G69" i="8"/>
  <c r="F69" i="8" s="1"/>
  <c r="H71" i="5" s="1"/>
  <c r="V274" i="12"/>
  <c r="V279" i="12" s="1"/>
  <c r="G68" i="8"/>
  <c r="N85" i="9"/>
  <c r="C31" i="9"/>
  <c r="C69" i="9"/>
  <c r="G251" i="8"/>
  <c r="F251" i="8" s="1"/>
  <c r="H253" i="5" s="1"/>
  <c r="G122" i="8"/>
  <c r="F122" i="8" s="1"/>
  <c r="H124" i="5" s="1"/>
  <c r="G269" i="8"/>
  <c r="F269" i="8" s="1"/>
  <c r="H271" i="5" s="1"/>
  <c r="G265" i="8"/>
  <c r="F265" i="8" s="1"/>
  <c r="H267" i="5" s="1"/>
  <c r="G169" i="8"/>
  <c r="F169" i="8" s="1"/>
  <c r="H171" i="5" s="1"/>
  <c r="G165" i="8"/>
  <c r="F165" i="8" s="1"/>
  <c r="H167" i="5" s="1"/>
  <c r="G276" i="8"/>
  <c r="F276" i="8" s="1"/>
  <c r="H278" i="5" s="1"/>
  <c r="G272" i="8"/>
  <c r="F272" i="8" s="1"/>
  <c r="H274" i="5" s="1"/>
  <c r="G102" i="8"/>
  <c r="F102" i="8" s="1"/>
  <c r="H104" i="5" s="1"/>
  <c r="G232" i="8"/>
  <c r="F232" i="8" s="1"/>
  <c r="H234" i="5" s="1"/>
  <c r="G190" i="8"/>
  <c r="F190" i="8" s="1"/>
  <c r="H192" i="5" s="1"/>
  <c r="G186" i="8"/>
  <c r="F186" i="8" s="1"/>
  <c r="H188" i="5" s="1"/>
  <c r="G144" i="8"/>
  <c r="F144" i="8" s="1"/>
  <c r="H146" i="5" s="1"/>
  <c r="G252" i="8"/>
  <c r="F252" i="8" s="1"/>
  <c r="H254" i="5" s="1"/>
  <c r="G210" i="8"/>
  <c r="F210" i="8" s="1"/>
  <c r="H212" i="5" s="1"/>
  <c r="G168" i="8"/>
  <c r="F168" i="8" s="1"/>
  <c r="H170" i="5" s="1"/>
  <c r="G123" i="8"/>
  <c r="F123" i="8" s="1"/>
  <c r="H125" i="5" s="1"/>
  <c r="G81" i="8"/>
  <c r="F81" i="8" s="1"/>
  <c r="H83" i="5" s="1"/>
  <c r="G275" i="8"/>
  <c r="F275" i="8" s="1"/>
  <c r="H277" i="5" s="1"/>
  <c r="G233" i="8"/>
  <c r="F233" i="8" s="1"/>
  <c r="H235" i="5" s="1"/>
  <c r="G101" i="8"/>
  <c r="F101" i="8" s="1"/>
  <c r="H103" i="5" s="1"/>
  <c r="G231" i="8"/>
  <c r="F231" i="8" s="1"/>
  <c r="H233" i="5" s="1"/>
  <c r="G189" i="8"/>
  <c r="F189" i="8" s="1"/>
  <c r="H191" i="5" s="1"/>
  <c r="G147" i="8"/>
  <c r="F147" i="8" s="1"/>
  <c r="H149" i="5" s="1"/>
  <c r="G143" i="8"/>
  <c r="F143" i="8" s="1"/>
  <c r="H145" i="5" s="1"/>
  <c r="G262" i="8"/>
  <c r="F262" i="8" s="1"/>
  <c r="H264" i="5" s="1"/>
  <c r="G247" i="8"/>
  <c r="F247" i="8" s="1"/>
  <c r="H249" i="5" s="1"/>
  <c r="G245" i="8"/>
  <c r="F245" i="8" s="1"/>
  <c r="H247" i="5" s="1"/>
  <c r="G243" i="8"/>
  <c r="F243" i="8" s="1"/>
  <c r="H245" i="5" s="1"/>
  <c r="G241" i="8"/>
  <c r="F241" i="8" s="1"/>
  <c r="H243" i="5" s="1"/>
  <c r="G228" i="8"/>
  <c r="F228" i="8" s="1"/>
  <c r="H230" i="5" s="1"/>
  <c r="G226" i="8"/>
  <c r="F226" i="8" s="1"/>
  <c r="H228" i="5" s="1"/>
  <c r="G224" i="8"/>
  <c r="F224" i="8" s="1"/>
  <c r="H226" i="5" s="1"/>
  <c r="G222" i="8"/>
  <c r="F222" i="8" s="1"/>
  <c r="H224" i="5" s="1"/>
  <c r="G220" i="8"/>
  <c r="F220" i="8" s="1"/>
  <c r="H222" i="5" s="1"/>
  <c r="G218" i="8"/>
  <c r="F218" i="8" s="1"/>
  <c r="H220" i="5" s="1"/>
  <c r="G206" i="8"/>
  <c r="F206" i="8" s="1"/>
  <c r="H208" i="5" s="1"/>
  <c r="G204" i="8"/>
  <c r="F204" i="8" s="1"/>
  <c r="H206" i="5" s="1"/>
  <c r="G202" i="8"/>
  <c r="F202" i="8" s="1"/>
  <c r="H204" i="5" s="1"/>
  <c r="G200" i="8"/>
  <c r="F200" i="8" s="1"/>
  <c r="H202" i="5" s="1"/>
  <c r="G198" i="8"/>
  <c r="F198" i="8" s="1"/>
  <c r="H200" i="5" s="1"/>
  <c r="G185" i="8"/>
  <c r="F185" i="8" s="1"/>
  <c r="H187" i="5" s="1"/>
  <c r="G183" i="8"/>
  <c r="F183" i="8" s="1"/>
  <c r="H185" i="5" s="1"/>
  <c r="G181" i="8"/>
  <c r="F181" i="8" s="1"/>
  <c r="H183" i="5" s="1"/>
  <c r="G179" i="8"/>
  <c r="F179" i="8" s="1"/>
  <c r="H181" i="5" s="1"/>
  <c r="G177" i="8"/>
  <c r="F177" i="8" s="1"/>
  <c r="H179" i="5" s="1"/>
  <c r="G175" i="8"/>
  <c r="F175" i="8" s="1"/>
  <c r="H177" i="5" s="1"/>
  <c r="G162" i="8"/>
  <c r="F162" i="8" s="1"/>
  <c r="H164" i="5" s="1"/>
  <c r="G160" i="8"/>
  <c r="F160" i="8" s="1"/>
  <c r="H162" i="5" s="1"/>
  <c r="G158" i="8"/>
  <c r="F158" i="8" s="1"/>
  <c r="H160" i="5" s="1"/>
  <c r="G156" i="8"/>
  <c r="F156" i="8" s="1"/>
  <c r="H158" i="5" s="1"/>
  <c r="G154" i="8"/>
  <c r="F154" i="8" s="1"/>
  <c r="H156" i="5" s="1"/>
  <c r="G120" i="8"/>
  <c r="F120" i="8" s="1"/>
  <c r="H122" i="5" s="1"/>
  <c r="G118" i="8"/>
  <c r="F118" i="8" s="1"/>
  <c r="H120" i="5" s="1"/>
  <c r="G116" i="8"/>
  <c r="F116" i="8" s="1"/>
  <c r="H118" i="5" s="1"/>
  <c r="G114" i="8"/>
  <c r="F114" i="8" s="1"/>
  <c r="H116" i="5" s="1"/>
  <c r="G112" i="8"/>
  <c r="F112" i="8" s="1"/>
  <c r="H114" i="5" s="1"/>
  <c r="G98" i="8"/>
  <c r="F98" i="8" s="1"/>
  <c r="H100" i="5" s="1"/>
  <c r="G96" i="8"/>
  <c r="F96" i="8" s="1"/>
  <c r="H98" i="5" s="1"/>
  <c r="G94" i="8"/>
  <c r="F94" i="8" s="1"/>
  <c r="H96" i="5" s="1"/>
  <c r="G92" i="8"/>
  <c r="F92" i="8" s="1"/>
  <c r="H94" i="5" s="1"/>
  <c r="G90" i="8"/>
  <c r="F90" i="8" s="1"/>
  <c r="H92" i="5" s="1"/>
  <c r="G76" i="8"/>
  <c r="F76" i="8" s="1"/>
  <c r="H78" i="5" s="1"/>
  <c r="G74" i="8"/>
  <c r="F74" i="8" s="1"/>
  <c r="H76" i="5" s="1"/>
  <c r="G72" i="8"/>
  <c r="F72" i="8" s="1"/>
  <c r="H74" i="5" s="1"/>
  <c r="G70" i="8"/>
  <c r="F70" i="8" s="1"/>
  <c r="H72" i="5" s="1"/>
  <c r="G270" i="8"/>
  <c r="F270" i="8" s="1"/>
  <c r="H272" i="5" s="1"/>
  <c r="G266" i="8"/>
  <c r="F266" i="8" s="1"/>
  <c r="H268" i="5" s="1"/>
  <c r="G261" i="8"/>
  <c r="F261" i="8" s="1"/>
  <c r="H263" i="5" s="1"/>
  <c r="G249" i="8"/>
  <c r="F249" i="8" s="1"/>
  <c r="H251" i="5" s="1"/>
  <c r="G140" i="8"/>
  <c r="F140" i="8" s="1"/>
  <c r="H142" i="5" s="1"/>
  <c r="G138" i="8"/>
  <c r="F138" i="8" s="1"/>
  <c r="H140" i="5" s="1"/>
  <c r="G136" i="8"/>
  <c r="F136" i="8" s="1"/>
  <c r="H138" i="5" s="1"/>
  <c r="G134" i="8"/>
  <c r="F134" i="8" s="1"/>
  <c r="H136" i="5" s="1"/>
  <c r="G132" i="8"/>
  <c r="F132" i="8" s="1"/>
  <c r="H134" i="5" s="1"/>
  <c r="G77" i="8"/>
  <c r="F77" i="8" s="1"/>
  <c r="H79" i="5" s="1"/>
  <c r="G164" i="8"/>
  <c r="F164" i="8" s="1"/>
  <c r="H166" i="5" s="1"/>
  <c r="G255" i="8"/>
  <c r="F255" i="8" s="1"/>
  <c r="H257" i="5" s="1"/>
  <c r="G209" i="8"/>
  <c r="F209" i="8" s="1"/>
  <c r="H211" i="5" s="1"/>
  <c r="G126" i="8"/>
  <c r="F126" i="8" s="1"/>
  <c r="H128" i="5" s="1"/>
  <c r="G80" i="8"/>
  <c r="F80" i="8" s="1"/>
  <c r="H82" i="5" s="1"/>
  <c r="G254" i="8"/>
  <c r="F254" i="8" s="1"/>
  <c r="H256" i="5" s="1"/>
  <c r="G212" i="8"/>
  <c r="F212" i="8" s="1"/>
  <c r="H214" i="5" s="1"/>
  <c r="G208" i="8"/>
  <c r="F208" i="8" s="1"/>
  <c r="H210" i="5" s="1"/>
  <c r="G166" i="8"/>
  <c r="F166" i="8" s="1"/>
  <c r="H168" i="5" s="1"/>
  <c r="G125" i="8"/>
  <c r="F125" i="8" s="1"/>
  <c r="H127" i="5" s="1"/>
  <c r="G83" i="8"/>
  <c r="F83" i="8" s="1"/>
  <c r="H85" i="5" s="1"/>
  <c r="G79" i="8"/>
  <c r="F79" i="8" s="1"/>
  <c r="H81" i="5" s="1"/>
  <c r="G273" i="8"/>
  <c r="F273" i="8" s="1"/>
  <c r="H275" i="5" s="1"/>
  <c r="G103" i="8"/>
  <c r="F103" i="8" s="1"/>
  <c r="H105" i="5" s="1"/>
  <c r="G99" i="8"/>
  <c r="F99" i="8" s="1"/>
  <c r="G229" i="8"/>
  <c r="F229" i="8" s="1"/>
  <c r="H231" i="5" s="1"/>
  <c r="G187" i="8"/>
  <c r="F187" i="8" s="1"/>
  <c r="H189" i="5" s="1"/>
  <c r="G145" i="8"/>
  <c r="F145" i="8" s="1"/>
  <c r="H147" i="5" s="1"/>
  <c r="G271" i="8"/>
  <c r="F271" i="8" s="1"/>
  <c r="H273" i="5" s="1"/>
  <c r="G267" i="8"/>
  <c r="F267" i="8" s="1"/>
  <c r="H269" i="5" s="1"/>
  <c r="G263" i="8"/>
  <c r="F263" i="8" s="1"/>
  <c r="H265" i="5" s="1"/>
  <c r="G248" i="8"/>
  <c r="F248" i="8" s="1"/>
  <c r="H250" i="5" s="1"/>
  <c r="G246" i="8"/>
  <c r="F246" i="8" s="1"/>
  <c r="H248" i="5" s="1"/>
  <c r="G244" i="8"/>
  <c r="F244" i="8" s="1"/>
  <c r="H246" i="5" s="1"/>
  <c r="G242" i="8"/>
  <c r="F242" i="8" s="1"/>
  <c r="H244" i="5" s="1"/>
  <c r="G240" i="8"/>
  <c r="F240" i="8" s="1"/>
  <c r="H242" i="5" s="1"/>
  <c r="G227" i="8"/>
  <c r="F227" i="8" s="1"/>
  <c r="H229" i="5" s="1"/>
  <c r="G225" i="8"/>
  <c r="F225" i="8" s="1"/>
  <c r="H227" i="5" s="1"/>
  <c r="G223" i="8"/>
  <c r="F223" i="8" s="1"/>
  <c r="H225" i="5" s="1"/>
  <c r="G221" i="8"/>
  <c r="F221" i="8" s="1"/>
  <c r="H223" i="5" s="1"/>
  <c r="G219" i="8"/>
  <c r="F219" i="8" s="1"/>
  <c r="H221" i="5" s="1"/>
  <c r="G207" i="8"/>
  <c r="F207" i="8" s="1"/>
  <c r="H209" i="5" s="1"/>
  <c r="G205" i="8"/>
  <c r="F205" i="8" s="1"/>
  <c r="H207" i="5" s="1"/>
  <c r="G203" i="8"/>
  <c r="F203" i="8" s="1"/>
  <c r="H205" i="5" s="1"/>
  <c r="G201" i="8"/>
  <c r="F201" i="8" s="1"/>
  <c r="H203" i="5" s="1"/>
  <c r="G199" i="8"/>
  <c r="F199" i="8" s="1"/>
  <c r="H201" i="5" s="1"/>
  <c r="G197" i="8"/>
  <c r="F197" i="8" s="1"/>
  <c r="H199" i="5" s="1"/>
  <c r="G184" i="8"/>
  <c r="F184" i="8" s="1"/>
  <c r="H186" i="5" s="1"/>
  <c r="G182" i="8"/>
  <c r="F182" i="8" s="1"/>
  <c r="H184" i="5" s="1"/>
  <c r="G180" i="8"/>
  <c r="F180" i="8" s="1"/>
  <c r="H182" i="5" s="1"/>
  <c r="G178" i="8"/>
  <c r="F178" i="8" s="1"/>
  <c r="H180" i="5" s="1"/>
  <c r="G176" i="8"/>
  <c r="F176" i="8" s="1"/>
  <c r="H178" i="5" s="1"/>
  <c r="G163" i="8"/>
  <c r="F163" i="8" s="1"/>
  <c r="H165" i="5" s="1"/>
  <c r="G161" i="8"/>
  <c r="F161" i="8" s="1"/>
  <c r="H163" i="5" s="1"/>
  <c r="G159" i="8"/>
  <c r="F159" i="8" s="1"/>
  <c r="H161" i="5" s="1"/>
  <c r="G157" i="8"/>
  <c r="F157" i="8" s="1"/>
  <c r="H159" i="5" s="1"/>
  <c r="G155" i="8"/>
  <c r="F155" i="8" s="1"/>
  <c r="H157" i="5" s="1"/>
  <c r="G142" i="8"/>
  <c r="F142" i="8" s="1"/>
  <c r="H144" i="5" s="1"/>
  <c r="G119" i="8"/>
  <c r="F119" i="8" s="1"/>
  <c r="H121" i="5" s="1"/>
  <c r="G117" i="8"/>
  <c r="F117" i="8" s="1"/>
  <c r="H119" i="5" s="1"/>
  <c r="G115" i="8"/>
  <c r="F115" i="8" s="1"/>
  <c r="H117" i="5" s="1"/>
  <c r="G113" i="8"/>
  <c r="F113" i="8" s="1"/>
  <c r="H115" i="5" s="1"/>
  <c r="G111" i="8"/>
  <c r="F111" i="8" s="1"/>
  <c r="H113" i="5" s="1"/>
  <c r="G97" i="8"/>
  <c r="F97" i="8" s="1"/>
  <c r="H99" i="5" s="1"/>
  <c r="G95" i="8"/>
  <c r="F95" i="8" s="1"/>
  <c r="H97" i="5" s="1"/>
  <c r="G93" i="8"/>
  <c r="F93" i="8" s="1"/>
  <c r="H95" i="5" s="1"/>
  <c r="G91" i="8"/>
  <c r="F91" i="8" s="1"/>
  <c r="H93" i="5" s="1"/>
  <c r="G89" i="8"/>
  <c r="F89" i="8" s="1"/>
  <c r="H91" i="5" s="1"/>
  <c r="G75" i="8"/>
  <c r="F75" i="8" s="1"/>
  <c r="H77" i="5" s="1"/>
  <c r="G73" i="8"/>
  <c r="F73" i="8" s="1"/>
  <c r="H75" i="5" s="1"/>
  <c r="G71" i="8"/>
  <c r="F71" i="8" s="1"/>
  <c r="H73" i="5" s="1"/>
  <c r="G78" i="8"/>
  <c r="F78" i="8" s="1"/>
  <c r="H80" i="5" s="1"/>
  <c r="G268" i="8"/>
  <c r="F268" i="8" s="1"/>
  <c r="H270" i="5" s="1"/>
  <c r="G264" i="8"/>
  <c r="F264" i="8" s="1"/>
  <c r="H266" i="5" s="1"/>
  <c r="G250" i="8"/>
  <c r="F250" i="8" s="1"/>
  <c r="H252" i="5" s="1"/>
  <c r="G141" i="8"/>
  <c r="F141" i="8" s="1"/>
  <c r="H143" i="5" s="1"/>
  <c r="G139" i="8"/>
  <c r="F139" i="8" s="1"/>
  <c r="H141" i="5" s="1"/>
  <c r="G137" i="8"/>
  <c r="F137" i="8" s="1"/>
  <c r="H139" i="5" s="1"/>
  <c r="G135" i="8"/>
  <c r="F135" i="8" s="1"/>
  <c r="H137" i="5" s="1"/>
  <c r="G133" i="8"/>
  <c r="F133" i="8" s="1"/>
  <c r="H135" i="5" s="1"/>
  <c r="G121" i="8"/>
  <c r="F121" i="8" s="1"/>
  <c r="H123" i="5" s="1"/>
  <c r="H57" i="5"/>
  <c r="H64" i="5"/>
  <c r="H62" i="5"/>
  <c r="C105" i="9"/>
  <c r="AV278" i="12"/>
  <c r="BC73" i="8"/>
  <c r="BC72" i="8"/>
  <c r="BC71" i="8"/>
  <c r="BC70" i="8"/>
  <c r="BC218" i="8"/>
  <c r="BC250" i="8"/>
  <c r="BC249" i="8"/>
  <c r="BC248" i="8"/>
  <c r="BC247" i="8"/>
  <c r="BC246" i="8"/>
  <c r="BC245" i="8"/>
  <c r="BC244" i="8"/>
  <c r="BC134" i="8"/>
  <c r="BC133" i="8"/>
  <c r="BC132" i="8"/>
  <c r="BC164" i="8"/>
  <c r="BC163" i="8"/>
  <c r="BC162" i="8"/>
  <c r="BC161" i="8"/>
  <c r="BC160" i="8"/>
  <c r="BC159" i="8"/>
  <c r="BC158" i="8"/>
  <c r="BC157" i="8"/>
  <c r="BC156" i="8"/>
  <c r="BC155" i="8"/>
  <c r="BC154" i="8"/>
  <c r="BC185" i="8"/>
  <c r="BC184" i="8"/>
  <c r="BC183" i="8"/>
  <c r="BC182" i="8"/>
  <c r="BC181" i="8"/>
  <c r="BC180" i="8"/>
  <c r="BC179" i="8"/>
  <c r="BC178" i="8"/>
  <c r="BC177" i="8"/>
  <c r="BC176" i="8"/>
  <c r="BC175" i="8"/>
  <c r="BC207" i="8"/>
  <c r="BC206" i="8"/>
  <c r="BC205" i="8"/>
  <c r="BC204" i="8"/>
  <c r="BC203" i="8"/>
  <c r="BC202" i="8"/>
  <c r="BC201" i="8"/>
  <c r="BC200" i="8"/>
  <c r="BC199" i="8"/>
  <c r="BC198" i="8"/>
  <c r="BC197" i="8"/>
  <c r="BC227" i="8"/>
  <c r="BC226" i="8"/>
  <c r="BC225" i="8"/>
  <c r="BC224" i="8"/>
  <c r="BC223" i="8"/>
  <c r="BC222" i="8"/>
  <c r="BC221" i="8"/>
  <c r="BC254" i="8"/>
  <c r="BC169" i="8"/>
  <c r="BC252" i="8"/>
  <c r="BC126" i="8"/>
  <c r="BC83" i="8"/>
  <c r="BC81" i="8"/>
  <c r="BC79" i="8"/>
  <c r="BC123" i="8"/>
  <c r="BC77" i="8"/>
  <c r="BC76" i="8"/>
  <c r="BC75" i="8"/>
  <c r="BC74" i="8"/>
  <c r="BC69" i="8"/>
  <c r="BC68" i="8"/>
  <c r="BC99" i="8"/>
  <c r="BC98" i="8"/>
  <c r="BC97" i="8"/>
  <c r="BC96" i="8"/>
  <c r="BC95" i="8"/>
  <c r="BC94" i="8"/>
  <c r="BC93" i="8"/>
  <c r="BC92" i="8"/>
  <c r="BC91" i="8"/>
  <c r="BC90" i="8"/>
  <c r="BC89" i="8"/>
  <c r="BC121" i="8"/>
  <c r="BC120" i="8"/>
  <c r="BC119" i="8"/>
  <c r="BC118" i="8"/>
  <c r="BC117" i="8"/>
  <c r="BC116" i="8"/>
  <c r="BC115" i="8"/>
  <c r="BC114" i="8"/>
  <c r="BC113" i="8"/>
  <c r="BC112" i="8"/>
  <c r="BC111" i="8"/>
  <c r="BC142" i="8"/>
  <c r="BC141" i="8"/>
  <c r="BC140" i="8"/>
  <c r="BC139" i="8"/>
  <c r="BC138" i="8"/>
  <c r="BC137" i="8"/>
  <c r="BC136" i="8"/>
  <c r="BC135" i="8"/>
  <c r="BC243" i="8"/>
  <c r="BC242" i="8"/>
  <c r="BC241" i="8"/>
  <c r="BC240" i="8"/>
  <c r="BC271" i="8"/>
  <c r="BC78" i="8"/>
  <c r="BC166" i="8"/>
  <c r="BC255" i="8"/>
  <c r="BC208" i="8"/>
  <c r="BC209" i="8"/>
  <c r="BC210" i="8"/>
  <c r="BC211" i="8"/>
  <c r="BC212" i="8"/>
  <c r="BC165" i="8"/>
  <c r="BC167" i="8"/>
  <c r="BC253" i="8"/>
  <c r="BC251" i="8"/>
  <c r="BC125" i="8"/>
  <c r="BC82" i="8"/>
  <c r="BC80" i="8"/>
  <c r="BC124" i="8"/>
  <c r="BC122" i="8"/>
  <c r="BC270" i="8"/>
  <c r="BC269" i="8"/>
  <c r="BC268" i="8"/>
  <c r="BC267" i="8"/>
  <c r="BC266" i="8"/>
  <c r="BC265" i="8"/>
  <c r="BC264" i="8"/>
  <c r="BC263" i="8"/>
  <c r="BC262" i="8"/>
  <c r="BC261" i="8"/>
  <c r="BC220" i="8"/>
  <c r="BC219" i="8"/>
  <c r="BC168" i="8"/>
  <c r="BC100" i="8"/>
  <c r="AP278" i="12"/>
  <c r="AW77" i="8"/>
  <c r="AW76" i="8"/>
  <c r="AW75" i="8"/>
  <c r="AW69" i="8"/>
  <c r="AW68" i="8"/>
  <c r="AW99" i="8"/>
  <c r="AW98" i="8"/>
  <c r="AW97" i="8"/>
  <c r="AW96" i="8"/>
  <c r="AW95" i="8"/>
  <c r="AW94" i="8"/>
  <c r="AW93" i="8"/>
  <c r="AW92" i="8"/>
  <c r="AW91" i="8"/>
  <c r="AW90" i="8"/>
  <c r="AW89" i="8"/>
  <c r="AW70" i="8"/>
  <c r="AW134" i="8"/>
  <c r="AW133" i="8"/>
  <c r="AW132" i="8"/>
  <c r="AW164" i="8"/>
  <c r="AW163" i="8"/>
  <c r="AW162" i="8"/>
  <c r="AW161" i="8"/>
  <c r="AW160" i="8"/>
  <c r="AW159" i="8"/>
  <c r="AW158" i="8"/>
  <c r="AW157" i="8"/>
  <c r="AW156" i="8"/>
  <c r="AW155" i="8"/>
  <c r="AW154" i="8"/>
  <c r="AW185" i="8"/>
  <c r="AW184" i="8"/>
  <c r="AW183" i="8"/>
  <c r="AW182" i="8"/>
  <c r="AW181" i="8"/>
  <c r="AW180" i="8"/>
  <c r="AW179" i="8"/>
  <c r="AW178" i="8"/>
  <c r="AW177" i="8"/>
  <c r="AW176" i="8"/>
  <c r="AW175" i="8"/>
  <c r="AW207" i="8"/>
  <c r="AW206" i="8"/>
  <c r="AW205" i="8"/>
  <c r="AW204" i="8"/>
  <c r="AW203" i="8"/>
  <c r="AW202" i="8"/>
  <c r="AW201" i="8"/>
  <c r="AW200" i="8"/>
  <c r="AW199" i="8"/>
  <c r="AW198" i="8"/>
  <c r="AW197" i="8"/>
  <c r="AW227" i="8"/>
  <c r="AW226" i="8"/>
  <c r="AW225" i="8"/>
  <c r="AW224" i="8"/>
  <c r="AW223" i="8"/>
  <c r="AW222" i="8"/>
  <c r="AW221" i="8"/>
  <c r="AW244" i="8"/>
  <c r="AW243" i="8"/>
  <c r="AW242" i="8"/>
  <c r="AW241" i="8"/>
  <c r="AW240" i="8"/>
  <c r="AW271" i="8"/>
  <c r="AW78" i="8"/>
  <c r="AW254" i="8"/>
  <c r="AW255" i="8"/>
  <c r="AW208" i="8"/>
  <c r="AW209" i="8"/>
  <c r="AW210" i="8"/>
  <c r="AW211" i="8"/>
  <c r="AW212" i="8"/>
  <c r="AW165" i="8"/>
  <c r="AW167" i="8"/>
  <c r="AW253" i="8"/>
  <c r="AW251" i="8"/>
  <c r="AW125" i="8"/>
  <c r="AW123" i="8"/>
  <c r="AW83" i="8"/>
  <c r="AW81" i="8"/>
  <c r="AW79" i="8"/>
  <c r="AW74" i="8"/>
  <c r="AW121" i="8"/>
  <c r="AW120" i="8"/>
  <c r="AW119" i="8"/>
  <c r="AW118" i="8"/>
  <c r="AW117" i="8"/>
  <c r="AW116" i="8"/>
  <c r="AW115" i="8"/>
  <c r="AW114" i="8"/>
  <c r="AW113" i="8"/>
  <c r="AW112" i="8"/>
  <c r="AW111" i="8"/>
  <c r="AW142" i="8"/>
  <c r="AW141" i="8"/>
  <c r="AW140" i="8"/>
  <c r="AW139" i="8"/>
  <c r="AW138" i="8"/>
  <c r="AW137" i="8"/>
  <c r="AW136" i="8"/>
  <c r="AW135" i="8"/>
  <c r="AW73" i="8"/>
  <c r="AW72" i="8"/>
  <c r="AW71" i="8"/>
  <c r="AW218" i="8"/>
  <c r="AW250" i="8"/>
  <c r="AW249" i="8"/>
  <c r="AW248" i="8"/>
  <c r="AW247" i="8"/>
  <c r="AW246" i="8"/>
  <c r="AW245" i="8"/>
  <c r="AW168" i="8"/>
  <c r="AW169" i="8"/>
  <c r="AW252" i="8"/>
  <c r="AW126" i="8"/>
  <c r="AW124" i="8"/>
  <c r="AW122" i="8"/>
  <c r="AW82" i="8"/>
  <c r="AW80" i="8"/>
  <c r="AW166" i="8"/>
  <c r="AW100" i="8"/>
  <c r="AW220" i="8"/>
  <c r="AW219" i="8"/>
  <c r="AW270" i="8"/>
  <c r="AW269" i="8"/>
  <c r="AW268" i="8"/>
  <c r="AW267" i="8"/>
  <c r="AW266" i="8"/>
  <c r="AW265" i="8"/>
  <c r="AW264" i="8"/>
  <c r="AW263" i="8"/>
  <c r="AW262" i="8"/>
  <c r="AW261" i="8"/>
  <c r="AT278" i="12"/>
  <c r="BA77" i="8"/>
  <c r="BA76" i="8"/>
  <c r="BA75" i="8"/>
  <c r="BA69" i="8"/>
  <c r="BA68" i="8"/>
  <c r="BA99" i="8"/>
  <c r="BA98" i="8"/>
  <c r="BA97" i="8"/>
  <c r="BA96" i="8"/>
  <c r="BA95" i="8"/>
  <c r="BA94" i="8"/>
  <c r="BA93" i="8"/>
  <c r="BA92" i="8"/>
  <c r="BA91" i="8"/>
  <c r="BA90" i="8"/>
  <c r="BA89" i="8"/>
  <c r="BA70" i="8"/>
  <c r="BA134" i="8"/>
  <c r="BA133" i="8"/>
  <c r="BA132" i="8"/>
  <c r="BA164" i="8"/>
  <c r="BA163" i="8"/>
  <c r="BA162" i="8"/>
  <c r="BA161" i="8"/>
  <c r="BA160" i="8"/>
  <c r="BA159" i="8"/>
  <c r="BA158" i="8"/>
  <c r="BA157" i="8"/>
  <c r="BA156" i="8"/>
  <c r="BA155" i="8"/>
  <c r="BA154" i="8"/>
  <c r="BA185" i="8"/>
  <c r="BA184" i="8"/>
  <c r="BA183" i="8"/>
  <c r="BA182" i="8"/>
  <c r="BA181" i="8"/>
  <c r="BA180" i="8"/>
  <c r="BA179" i="8"/>
  <c r="BA178" i="8"/>
  <c r="BA177" i="8"/>
  <c r="BA176" i="8"/>
  <c r="BA175" i="8"/>
  <c r="BA207" i="8"/>
  <c r="BA206" i="8"/>
  <c r="BA205" i="8"/>
  <c r="BA204" i="8"/>
  <c r="BA203" i="8"/>
  <c r="BA202" i="8"/>
  <c r="BA201" i="8"/>
  <c r="BA200" i="8"/>
  <c r="BA199" i="8"/>
  <c r="BA198" i="8"/>
  <c r="BA197" i="8"/>
  <c r="BA227" i="8"/>
  <c r="BA226" i="8"/>
  <c r="BA225" i="8"/>
  <c r="BA224" i="8"/>
  <c r="BA223" i="8"/>
  <c r="BA222" i="8"/>
  <c r="BA221" i="8"/>
  <c r="BA244" i="8"/>
  <c r="BA243" i="8"/>
  <c r="BA242" i="8"/>
  <c r="BA241" i="8"/>
  <c r="BA240" i="8"/>
  <c r="BA271" i="8"/>
  <c r="BA78" i="8"/>
  <c r="BA168" i="8"/>
  <c r="BA255" i="8"/>
  <c r="BA208" i="8"/>
  <c r="BA209" i="8"/>
  <c r="BA210" i="8"/>
  <c r="BA211" i="8"/>
  <c r="BA212" i="8"/>
  <c r="BA165" i="8"/>
  <c r="BA167" i="8"/>
  <c r="BA253" i="8"/>
  <c r="BA251" i="8"/>
  <c r="BA125" i="8"/>
  <c r="BA123" i="8"/>
  <c r="BA83" i="8"/>
  <c r="BA81" i="8"/>
  <c r="BA79" i="8"/>
  <c r="BA74" i="8"/>
  <c r="BA121" i="8"/>
  <c r="BA120" i="8"/>
  <c r="BA119" i="8"/>
  <c r="BA118" i="8"/>
  <c r="BA117" i="8"/>
  <c r="BA116" i="8"/>
  <c r="BA115" i="8"/>
  <c r="BA114" i="8"/>
  <c r="BA113" i="8"/>
  <c r="BA112" i="8"/>
  <c r="BA111" i="8"/>
  <c r="BA142" i="8"/>
  <c r="BA141" i="8"/>
  <c r="BA140" i="8"/>
  <c r="BA139" i="8"/>
  <c r="BA138" i="8"/>
  <c r="BA137" i="8"/>
  <c r="BA136" i="8"/>
  <c r="BA135" i="8"/>
  <c r="BA73" i="8"/>
  <c r="BA72" i="8"/>
  <c r="BA71" i="8"/>
  <c r="BA218" i="8"/>
  <c r="BA250" i="8"/>
  <c r="BA249" i="8"/>
  <c r="BA248" i="8"/>
  <c r="BA247" i="8"/>
  <c r="BA246" i="8"/>
  <c r="BA245" i="8"/>
  <c r="BA169" i="8"/>
  <c r="BA252" i="8"/>
  <c r="BA126" i="8"/>
  <c r="BA124" i="8"/>
  <c r="BA122" i="8"/>
  <c r="BA82" i="8"/>
  <c r="BA80" i="8"/>
  <c r="BA100" i="8"/>
  <c r="BA220" i="8"/>
  <c r="BA219" i="8"/>
  <c r="BA270" i="8"/>
  <c r="BA269" i="8"/>
  <c r="BA268" i="8"/>
  <c r="BA267" i="8"/>
  <c r="BA266" i="8"/>
  <c r="BA265" i="8"/>
  <c r="BA264" i="8"/>
  <c r="BA263" i="8"/>
  <c r="BA262" i="8"/>
  <c r="BA261" i="8"/>
  <c r="BA254" i="8"/>
  <c r="BA166" i="8"/>
  <c r="Q278" i="12"/>
  <c r="X75" i="8"/>
  <c r="X73" i="8"/>
  <c r="X89" i="8"/>
  <c r="X121" i="8"/>
  <c r="X120" i="8"/>
  <c r="X119" i="8"/>
  <c r="X118" i="8"/>
  <c r="X117" i="8"/>
  <c r="X116" i="8"/>
  <c r="X115" i="8"/>
  <c r="X114" i="8"/>
  <c r="X113" i="8"/>
  <c r="X112" i="8"/>
  <c r="X111" i="8"/>
  <c r="X142" i="8"/>
  <c r="X141" i="8"/>
  <c r="X140" i="8"/>
  <c r="X139" i="8"/>
  <c r="X138" i="8"/>
  <c r="X137" i="8"/>
  <c r="X136" i="8"/>
  <c r="X76" i="8"/>
  <c r="X70" i="8"/>
  <c r="X68" i="8"/>
  <c r="X99" i="8"/>
  <c r="X98" i="8"/>
  <c r="X97" i="8"/>
  <c r="X96" i="8"/>
  <c r="X95" i="8"/>
  <c r="X94" i="8"/>
  <c r="X93" i="8"/>
  <c r="X92" i="8"/>
  <c r="X91" i="8"/>
  <c r="X90" i="8"/>
  <c r="X271" i="8"/>
  <c r="X270" i="8"/>
  <c r="X269" i="8"/>
  <c r="X268" i="8"/>
  <c r="X267" i="8"/>
  <c r="X266" i="8"/>
  <c r="X265" i="8"/>
  <c r="X264" i="8"/>
  <c r="X263" i="8"/>
  <c r="X262" i="8"/>
  <c r="X261" i="8"/>
  <c r="X78" i="8"/>
  <c r="X189" i="8"/>
  <c r="X190" i="8"/>
  <c r="X186" i="8"/>
  <c r="X231" i="8"/>
  <c r="X229" i="8"/>
  <c r="X275" i="8"/>
  <c r="X147" i="8"/>
  <c r="X145" i="8"/>
  <c r="X143" i="8"/>
  <c r="X274" i="8"/>
  <c r="X104" i="8"/>
  <c r="X102" i="8"/>
  <c r="X100" i="8"/>
  <c r="X74" i="8"/>
  <c r="X72" i="8"/>
  <c r="X77" i="8"/>
  <c r="X71" i="8"/>
  <c r="X69" i="8"/>
  <c r="X135" i="8"/>
  <c r="X134" i="8"/>
  <c r="X133" i="8"/>
  <c r="X132" i="8"/>
  <c r="X164" i="8"/>
  <c r="X163" i="8"/>
  <c r="X162" i="8"/>
  <c r="X161" i="8"/>
  <c r="X160" i="8"/>
  <c r="X159" i="8"/>
  <c r="X158" i="8"/>
  <c r="X157" i="8"/>
  <c r="X156" i="8"/>
  <c r="X155" i="8"/>
  <c r="X154" i="8"/>
  <c r="X185" i="8"/>
  <c r="X184" i="8"/>
  <c r="X183" i="8"/>
  <c r="X182" i="8"/>
  <c r="X181" i="8"/>
  <c r="X180" i="8"/>
  <c r="X179" i="8"/>
  <c r="X178" i="8"/>
  <c r="X177" i="8"/>
  <c r="X176" i="8"/>
  <c r="X175" i="8"/>
  <c r="X207" i="8"/>
  <c r="X206" i="8"/>
  <c r="X205" i="8"/>
  <c r="X204" i="8"/>
  <c r="X203" i="8"/>
  <c r="X202" i="8"/>
  <c r="X201" i="8"/>
  <c r="X200" i="8"/>
  <c r="X199" i="8"/>
  <c r="X198" i="8"/>
  <c r="X197" i="8"/>
  <c r="X227" i="8"/>
  <c r="X226" i="8"/>
  <c r="X225" i="8"/>
  <c r="X224" i="8"/>
  <c r="X223" i="8"/>
  <c r="X222" i="8"/>
  <c r="X187" i="8"/>
  <c r="X188" i="8"/>
  <c r="X232" i="8"/>
  <c r="X230" i="8"/>
  <c r="X228" i="8"/>
  <c r="X273" i="8"/>
  <c r="X146" i="8"/>
  <c r="X144" i="8"/>
  <c r="X276" i="8"/>
  <c r="X272" i="8"/>
  <c r="X103" i="8"/>
  <c r="X101" i="8"/>
  <c r="X233" i="8"/>
  <c r="X221" i="8"/>
  <c r="X220" i="8"/>
  <c r="X219" i="8"/>
  <c r="X218" i="8"/>
  <c r="X250" i="8"/>
  <c r="X249" i="8"/>
  <c r="X248" i="8"/>
  <c r="X247" i="8"/>
  <c r="X246" i="8"/>
  <c r="X245" i="8"/>
  <c r="X244" i="8"/>
  <c r="X243" i="8"/>
  <c r="X242" i="8"/>
  <c r="X241" i="8"/>
  <c r="X240" i="8"/>
  <c r="X79" i="8"/>
  <c r="AR278" i="12"/>
  <c r="AY73" i="8"/>
  <c r="AY72" i="8"/>
  <c r="AY71" i="8"/>
  <c r="AY70" i="8"/>
  <c r="AY218" i="8"/>
  <c r="AY250" i="8"/>
  <c r="AY249" i="8"/>
  <c r="AY248" i="8"/>
  <c r="AY247" i="8"/>
  <c r="AY246" i="8"/>
  <c r="AY245" i="8"/>
  <c r="AY134" i="8"/>
  <c r="AY133" i="8"/>
  <c r="AY132" i="8"/>
  <c r="AY164" i="8"/>
  <c r="AY163" i="8"/>
  <c r="AY162" i="8"/>
  <c r="AY161" i="8"/>
  <c r="AY160" i="8"/>
  <c r="AY159" i="8"/>
  <c r="AY158" i="8"/>
  <c r="AY157" i="8"/>
  <c r="AY156" i="8"/>
  <c r="AY155" i="8"/>
  <c r="AY154" i="8"/>
  <c r="AY185" i="8"/>
  <c r="AY184" i="8"/>
  <c r="AY183" i="8"/>
  <c r="AY182" i="8"/>
  <c r="AY181" i="8"/>
  <c r="AY180" i="8"/>
  <c r="AY179" i="8"/>
  <c r="AY178" i="8"/>
  <c r="AY177" i="8"/>
  <c r="AY176" i="8"/>
  <c r="AY175" i="8"/>
  <c r="AY207" i="8"/>
  <c r="AY206" i="8"/>
  <c r="AY205" i="8"/>
  <c r="AY204" i="8"/>
  <c r="AY203" i="8"/>
  <c r="AY202" i="8"/>
  <c r="AY201" i="8"/>
  <c r="AY200" i="8"/>
  <c r="AY199" i="8"/>
  <c r="AY198" i="8"/>
  <c r="AY197" i="8"/>
  <c r="AY227" i="8"/>
  <c r="AY226" i="8"/>
  <c r="AY225" i="8"/>
  <c r="AY224" i="8"/>
  <c r="AY223" i="8"/>
  <c r="AY222" i="8"/>
  <c r="AY221" i="8"/>
  <c r="AY166" i="8"/>
  <c r="AY169" i="8"/>
  <c r="AY252" i="8"/>
  <c r="AY126" i="8"/>
  <c r="AY83" i="8"/>
  <c r="AY81" i="8"/>
  <c r="AY79" i="8"/>
  <c r="AY123" i="8"/>
  <c r="AY77" i="8"/>
  <c r="AY76" i="8"/>
  <c r="AY75" i="8"/>
  <c r="AY74" i="8"/>
  <c r="AY69" i="8"/>
  <c r="AY68" i="8"/>
  <c r="AY99" i="8"/>
  <c r="AY98" i="8"/>
  <c r="AY97" i="8"/>
  <c r="AY96" i="8"/>
  <c r="AY95" i="8"/>
  <c r="AY94" i="8"/>
  <c r="AY93" i="8"/>
  <c r="AY92" i="8"/>
  <c r="AY91" i="8"/>
  <c r="AY90" i="8"/>
  <c r="AY89" i="8"/>
  <c r="AY121" i="8"/>
  <c r="AY120" i="8"/>
  <c r="AY119" i="8"/>
  <c r="AY118" i="8"/>
  <c r="AY117" i="8"/>
  <c r="AY116" i="8"/>
  <c r="AY115" i="8"/>
  <c r="AY114" i="8"/>
  <c r="AY113" i="8"/>
  <c r="AY112" i="8"/>
  <c r="AY111" i="8"/>
  <c r="AY142" i="8"/>
  <c r="AY141" i="8"/>
  <c r="AY140" i="8"/>
  <c r="AY139" i="8"/>
  <c r="AY138" i="8"/>
  <c r="AY137" i="8"/>
  <c r="AY136" i="8"/>
  <c r="AY135" i="8"/>
  <c r="AY244" i="8"/>
  <c r="AY243" i="8"/>
  <c r="AY242" i="8"/>
  <c r="AY241" i="8"/>
  <c r="AY240" i="8"/>
  <c r="AY271" i="8"/>
  <c r="AY78" i="8"/>
  <c r="AY254" i="8"/>
  <c r="AY255" i="8"/>
  <c r="AY208" i="8"/>
  <c r="AY209" i="8"/>
  <c r="AY210" i="8"/>
  <c r="AY211" i="8"/>
  <c r="AY212" i="8"/>
  <c r="AY165" i="8"/>
  <c r="AY167" i="8"/>
  <c r="AY253" i="8"/>
  <c r="AY251" i="8"/>
  <c r="AY125" i="8"/>
  <c r="AY82" i="8"/>
  <c r="AY80" i="8"/>
  <c r="AY124" i="8"/>
  <c r="AY122" i="8"/>
  <c r="AY270" i="8"/>
  <c r="AY269" i="8"/>
  <c r="AY268" i="8"/>
  <c r="AY267" i="8"/>
  <c r="AY266" i="8"/>
  <c r="AY265" i="8"/>
  <c r="AY264" i="8"/>
  <c r="AY263" i="8"/>
  <c r="AY262" i="8"/>
  <c r="AY261" i="8"/>
  <c r="AY168" i="8"/>
  <c r="AY220" i="8"/>
  <c r="AY219" i="8"/>
  <c r="AY100" i="8"/>
  <c r="AS231" i="8"/>
  <c r="AS190" i="8"/>
  <c r="AS275" i="8"/>
  <c r="AS272" i="8"/>
  <c r="AS144" i="8"/>
  <c r="AS102" i="8"/>
  <c r="AU232" i="8"/>
  <c r="AU228" i="8"/>
  <c r="AU276" i="8"/>
  <c r="AU274" i="8"/>
  <c r="AU145" i="8"/>
  <c r="AU103" i="8"/>
  <c r="AW187" i="8"/>
  <c r="AW229" i="8"/>
  <c r="AW186" i="8"/>
  <c r="AW273" i="8"/>
  <c r="AW146" i="8"/>
  <c r="AW104" i="8"/>
  <c r="AY189" i="8"/>
  <c r="AY230" i="8"/>
  <c r="AY188" i="8"/>
  <c r="AY275" i="8"/>
  <c r="AY147" i="8"/>
  <c r="AY143" i="8"/>
  <c r="AY101" i="8"/>
  <c r="BA231" i="8"/>
  <c r="BA190" i="8"/>
  <c r="BA275" i="8"/>
  <c r="BA272" i="8"/>
  <c r="BA144" i="8"/>
  <c r="BA102" i="8"/>
  <c r="BC232" i="8"/>
  <c r="BC228" i="8"/>
  <c r="BC276" i="8"/>
  <c r="BC274" i="8"/>
  <c r="BC145" i="8"/>
  <c r="BC103" i="8"/>
  <c r="X167" i="8"/>
  <c r="X212" i="8"/>
  <c r="X208" i="8"/>
  <c r="X252" i="8"/>
  <c r="X124" i="8"/>
  <c r="X82" i="8"/>
  <c r="AS189" i="8"/>
  <c r="AS230" i="8"/>
  <c r="AS188" i="8"/>
  <c r="AS233" i="8"/>
  <c r="AS147" i="8"/>
  <c r="AS143" i="8"/>
  <c r="AU231" i="8"/>
  <c r="AU190" i="8"/>
  <c r="AU273" i="8"/>
  <c r="AU272" i="8"/>
  <c r="AU144" i="8"/>
  <c r="AW232" i="8"/>
  <c r="AW228" i="8"/>
  <c r="AW276" i="8"/>
  <c r="AW274" i="8"/>
  <c r="AW145" i="8"/>
  <c r="AW103" i="8"/>
  <c r="AY187" i="8"/>
  <c r="AY229" i="8"/>
  <c r="AY186" i="8"/>
  <c r="AY233" i="8"/>
  <c r="AY146" i="8"/>
  <c r="AY104" i="8"/>
  <c r="BA189" i="8"/>
  <c r="BA230" i="8"/>
  <c r="BA188" i="8"/>
  <c r="BA233" i="8"/>
  <c r="BA147" i="8"/>
  <c r="BA143" i="8"/>
  <c r="BA101" i="8"/>
  <c r="BC231" i="8"/>
  <c r="BC190" i="8"/>
  <c r="BC273" i="8"/>
  <c r="BC272" i="8"/>
  <c r="BC144" i="8"/>
  <c r="BC102" i="8"/>
  <c r="X165" i="8"/>
  <c r="X211" i="8"/>
  <c r="X255" i="8"/>
  <c r="X251" i="8"/>
  <c r="X123" i="8"/>
  <c r="X81" i="8"/>
  <c r="AL278" i="12"/>
  <c r="AS77" i="8"/>
  <c r="AS76" i="8"/>
  <c r="AS75" i="8"/>
  <c r="AS69" i="8"/>
  <c r="AS68" i="8"/>
  <c r="AS99" i="8"/>
  <c r="AS98" i="8"/>
  <c r="AS97" i="8"/>
  <c r="AS96" i="8"/>
  <c r="AS95" i="8"/>
  <c r="AS94" i="8"/>
  <c r="AS93" i="8"/>
  <c r="AS92" i="8"/>
  <c r="AS91" i="8"/>
  <c r="AS90" i="8"/>
  <c r="AS89" i="8"/>
  <c r="AS70" i="8"/>
  <c r="AS134" i="8"/>
  <c r="AS133" i="8"/>
  <c r="AS132" i="8"/>
  <c r="AS164" i="8"/>
  <c r="AS163" i="8"/>
  <c r="AS162" i="8"/>
  <c r="AS161" i="8"/>
  <c r="AS160" i="8"/>
  <c r="AS159" i="8"/>
  <c r="AS158" i="8"/>
  <c r="AS157" i="8"/>
  <c r="AS156" i="8"/>
  <c r="AS155" i="8"/>
  <c r="AS154" i="8"/>
  <c r="AS185" i="8"/>
  <c r="AS184" i="8"/>
  <c r="AS183" i="8"/>
  <c r="AS182" i="8"/>
  <c r="AS181" i="8"/>
  <c r="AS180" i="8"/>
  <c r="AS179" i="8"/>
  <c r="AS178" i="8"/>
  <c r="AS177" i="8"/>
  <c r="AS176" i="8"/>
  <c r="AS175" i="8"/>
  <c r="AS207" i="8"/>
  <c r="AS206" i="8"/>
  <c r="AS205" i="8"/>
  <c r="AS204" i="8"/>
  <c r="AS203" i="8"/>
  <c r="AS202" i="8"/>
  <c r="AS201" i="8"/>
  <c r="AS200" i="8"/>
  <c r="AS199" i="8"/>
  <c r="AS198" i="8"/>
  <c r="AS197" i="8"/>
  <c r="AS227" i="8"/>
  <c r="AS226" i="8"/>
  <c r="AS225" i="8"/>
  <c r="AS224" i="8"/>
  <c r="AS223" i="8"/>
  <c r="AS222" i="8"/>
  <c r="AS221" i="8"/>
  <c r="AS244" i="8"/>
  <c r="AS243" i="8"/>
  <c r="AS242" i="8"/>
  <c r="AS241" i="8"/>
  <c r="AS240" i="8"/>
  <c r="AS271" i="8"/>
  <c r="AS78" i="8"/>
  <c r="AS168" i="8"/>
  <c r="AS255" i="8"/>
  <c r="AS208" i="8"/>
  <c r="AS209" i="8"/>
  <c r="AS210" i="8"/>
  <c r="AS211" i="8"/>
  <c r="AS212" i="8"/>
  <c r="AS165" i="8"/>
  <c r="AS167" i="8"/>
  <c r="AS253" i="8"/>
  <c r="AS251" i="8"/>
  <c r="AS125" i="8"/>
  <c r="AS123" i="8"/>
  <c r="AS83" i="8"/>
  <c r="AS81" i="8"/>
  <c r="AS79" i="8"/>
  <c r="AS74" i="8"/>
  <c r="AS121" i="8"/>
  <c r="AS120" i="8"/>
  <c r="AS119" i="8"/>
  <c r="AS118" i="8"/>
  <c r="AS117" i="8"/>
  <c r="AS116" i="8"/>
  <c r="AS115" i="8"/>
  <c r="AS114" i="8"/>
  <c r="AS113" i="8"/>
  <c r="AS112" i="8"/>
  <c r="AS111" i="8"/>
  <c r="AS142" i="8"/>
  <c r="AS141" i="8"/>
  <c r="AS140" i="8"/>
  <c r="AS139" i="8"/>
  <c r="AS138" i="8"/>
  <c r="AS137" i="8"/>
  <c r="AS136" i="8"/>
  <c r="AS135" i="8"/>
  <c r="AS73" i="8"/>
  <c r="AS72" i="8"/>
  <c r="AS71" i="8"/>
  <c r="AS219" i="8"/>
  <c r="AS218" i="8"/>
  <c r="AS250" i="8"/>
  <c r="AS249" i="8"/>
  <c r="AS248" i="8"/>
  <c r="AS247" i="8"/>
  <c r="AS246" i="8"/>
  <c r="AS245" i="8"/>
  <c r="AS169" i="8"/>
  <c r="AS254" i="8"/>
  <c r="AS252" i="8"/>
  <c r="AS126" i="8"/>
  <c r="AS124" i="8"/>
  <c r="AS122" i="8"/>
  <c r="AS82" i="8"/>
  <c r="AS80" i="8"/>
  <c r="AS100" i="8"/>
  <c r="AS220" i="8"/>
  <c r="AS270" i="8"/>
  <c r="AS269" i="8"/>
  <c r="AS268" i="8"/>
  <c r="AS267" i="8"/>
  <c r="AS266" i="8"/>
  <c r="AS265" i="8"/>
  <c r="AS264" i="8"/>
  <c r="AS263" i="8"/>
  <c r="AS262" i="8"/>
  <c r="AS261" i="8"/>
  <c r="AS166" i="8"/>
  <c r="AN278" i="12"/>
  <c r="AU73" i="8"/>
  <c r="AU72" i="8"/>
  <c r="AU71" i="8"/>
  <c r="AU70" i="8"/>
  <c r="AU219" i="8"/>
  <c r="AU218" i="8"/>
  <c r="AU250" i="8"/>
  <c r="AU249" i="8"/>
  <c r="AU248" i="8"/>
  <c r="AU247" i="8"/>
  <c r="AU246" i="8"/>
  <c r="AU245" i="8"/>
  <c r="AU134" i="8"/>
  <c r="AU133" i="8"/>
  <c r="AU132" i="8"/>
  <c r="AU164" i="8"/>
  <c r="AU163" i="8"/>
  <c r="AU162" i="8"/>
  <c r="AU161" i="8"/>
  <c r="AU160" i="8"/>
  <c r="AU159" i="8"/>
  <c r="AU158" i="8"/>
  <c r="AU157" i="8"/>
  <c r="AU156" i="8"/>
  <c r="AU155" i="8"/>
  <c r="AU154" i="8"/>
  <c r="AU185" i="8"/>
  <c r="AU184" i="8"/>
  <c r="AU183" i="8"/>
  <c r="AU182" i="8"/>
  <c r="AU181" i="8"/>
  <c r="AU180" i="8"/>
  <c r="AU179" i="8"/>
  <c r="AU178" i="8"/>
  <c r="AU177" i="8"/>
  <c r="AU176" i="8"/>
  <c r="AU175" i="8"/>
  <c r="AU207" i="8"/>
  <c r="AU206" i="8"/>
  <c r="AU205" i="8"/>
  <c r="AU204" i="8"/>
  <c r="AU203" i="8"/>
  <c r="AU202" i="8"/>
  <c r="AU201" i="8"/>
  <c r="AU200" i="8"/>
  <c r="AU199" i="8"/>
  <c r="AU198" i="8"/>
  <c r="AU197" i="8"/>
  <c r="AU227" i="8"/>
  <c r="AU226" i="8"/>
  <c r="AU225" i="8"/>
  <c r="AU224" i="8"/>
  <c r="AU223" i="8"/>
  <c r="AU222" i="8"/>
  <c r="AU221" i="8"/>
  <c r="AU254" i="8"/>
  <c r="AU169" i="8"/>
  <c r="AU252" i="8"/>
  <c r="AU126" i="8"/>
  <c r="AU83" i="8"/>
  <c r="AU81" i="8"/>
  <c r="AU79" i="8"/>
  <c r="AU123" i="8"/>
  <c r="AU77" i="8"/>
  <c r="AU76" i="8"/>
  <c r="AU75" i="8"/>
  <c r="AU74" i="8"/>
  <c r="AU69" i="8"/>
  <c r="AU68" i="8"/>
  <c r="AU99" i="8"/>
  <c r="AU98" i="8"/>
  <c r="AU97" i="8"/>
  <c r="AU96" i="8"/>
  <c r="AU95" i="8"/>
  <c r="AU94" i="8"/>
  <c r="AU93" i="8"/>
  <c r="AU92" i="8"/>
  <c r="AU91" i="8"/>
  <c r="AU90" i="8"/>
  <c r="AU89" i="8"/>
  <c r="AU121" i="8"/>
  <c r="AU120" i="8"/>
  <c r="AU119" i="8"/>
  <c r="AU118" i="8"/>
  <c r="AU117" i="8"/>
  <c r="AU116" i="8"/>
  <c r="AU115" i="8"/>
  <c r="AU114" i="8"/>
  <c r="AU113" i="8"/>
  <c r="AU112" i="8"/>
  <c r="AU111" i="8"/>
  <c r="AU142" i="8"/>
  <c r="AU141" i="8"/>
  <c r="AU140" i="8"/>
  <c r="AU139" i="8"/>
  <c r="AU138" i="8"/>
  <c r="AU137" i="8"/>
  <c r="AU136" i="8"/>
  <c r="AU135" i="8"/>
  <c r="AU244" i="8"/>
  <c r="AU243" i="8"/>
  <c r="AU242" i="8"/>
  <c r="AU241" i="8"/>
  <c r="AU240" i="8"/>
  <c r="AU271" i="8"/>
  <c r="AU78" i="8"/>
  <c r="AU166" i="8"/>
  <c r="AU255" i="8"/>
  <c r="AU208" i="8"/>
  <c r="AU209" i="8"/>
  <c r="AU210" i="8"/>
  <c r="AU211" i="8"/>
  <c r="AU212" i="8"/>
  <c r="AU165" i="8"/>
  <c r="AU167" i="8"/>
  <c r="AU253" i="8"/>
  <c r="AU251" i="8"/>
  <c r="AU125" i="8"/>
  <c r="AU82" i="8"/>
  <c r="AU80" i="8"/>
  <c r="AU124" i="8"/>
  <c r="AU122" i="8"/>
  <c r="AU270" i="8"/>
  <c r="AU269" i="8"/>
  <c r="AU268" i="8"/>
  <c r="AU267" i="8"/>
  <c r="AU266" i="8"/>
  <c r="AU265" i="8"/>
  <c r="AU264" i="8"/>
  <c r="AU263" i="8"/>
  <c r="AU262" i="8"/>
  <c r="AU261" i="8"/>
  <c r="AU220" i="8"/>
  <c r="AU168" i="8"/>
  <c r="AU100" i="8"/>
  <c r="AS187" i="8"/>
  <c r="AS229" i="8"/>
  <c r="AS186" i="8"/>
  <c r="AS273" i="8"/>
  <c r="AS146" i="8"/>
  <c r="AS104" i="8"/>
  <c r="AU189" i="8"/>
  <c r="AU230" i="8"/>
  <c r="AU188" i="8"/>
  <c r="AU275" i="8"/>
  <c r="AU147" i="8"/>
  <c r="AU143" i="8"/>
  <c r="AU101" i="8"/>
  <c r="AW231" i="8"/>
  <c r="AW190" i="8"/>
  <c r="AW275" i="8"/>
  <c r="AW272" i="8"/>
  <c r="AW144" i="8"/>
  <c r="AW102" i="8"/>
  <c r="AY232" i="8"/>
  <c r="AY228" i="8"/>
  <c r="AY276" i="8"/>
  <c r="AY274" i="8"/>
  <c r="AY145" i="8"/>
  <c r="AY103" i="8"/>
  <c r="BA187" i="8"/>
  <c r="BA229" i="8"/>
  <c r="BA186" i="8"/>
  <c r="BA273" i="8"/>
  <c r="BA146" i="8"/>
  <c r="BA104" i="8"/>
  <c r="BC189" i="8"/>
  <c r="BC230" i="8"/>
  <c r="BC188" i="8"/>
  <c r="BC275" i="8"/>
  <c r="BC147" i="8"/>
  <c r="BC143" i="8"/>
  <c r="BC101" i="8"/>
  <c r="X168" i="8"/>
  <c r="X210" i="8"/>
  <c r="X254" i="8"/>
  <c r="X126" i="8"/>
  <c r="X122" i="8"/>
  <c r="X80" i="8"/>
  <c r="AS232" i="8"/>
  <c r="AS228" i="8"/>
  <c r="AS276" i="8"/>
  <c r="AS274" i="8"/>
  <c r="AS145" i="8"/>
  <c r="AS103" i="8"/>
  <c r="AU187" i="8"/>
  <c r="AU229" i="8"/>
  <c r="AU186" i="8"/>
  <c r="AU233" i="8"/>
  <c r="AU146" i="8"/>
  <c r="AU104" i="8"/>
  <c r="AW189" i="8"/>
  <c r="AW230" i="8"/>
  <c r="AW188" i="8"/>
  <c r="AW233" i="8"/>
  <c r="AW147" i="8"/>
  <c r="AW143" i="8"/>
  <c r="AW101" i="8"/>
  <c r="AY231" i="8"/>
  <c r="AY190" i="8"/>
  <c r="AY273" i="8"/>
  <c r="AY272" i="8"/>
  <c r="AY144" i="8"/>
  <c r="AY102" i="8"/>
  <c r="BA232" i="8"/>
  <c r="BA228" i="8"/>
  <c r="BA276" i="8"/>
  <c r="BA274" i="8"/>
  <c r="BA145" i="8"/>
  <c r="BA103" i="8"/>
  <c r="BC187" i="8"/>
  <c r="BC229" i="8"/>
  <c r="BC186" i="8"/>
  <c r="BC233" i="8"/>
  <c r="BC146" i="8"/>
  <c r="BC104" i="8"/>
  <c r="X169" i="8"/>
  <c r="X166" i="8"/>
  <c r="X209" i="8"/>
  <c r="X253" i="8"/>
  <c r="X125" i="8"/>
  <c r="X83" i="8"/>
  <c r="H31" i="5"/>
  <c r="C108" i="9"/>
  <c r="N108" i="9" s="1"/>
  <c r="N32" i="9"/>
  <c r="N29" i="9"/>
  <c r="H193" i="5"/>
  <c r="H21" i="5" s="1"/>
  <c r="H42" i="5"/>
  <c r="C68" i="9"/>
  <c r="C30" i="9"/>
  <c r="C14" i="9"/>
  <c r="D11" i="9" s="1"/>
  <c r="H11" i="9" s="1"/>
  <c r="N11" i="9"/>
  <c r="N105" i="9"/>
  <c r="H236" i="5" l="1"/>
  <c r="H22" i="5" s="1"/>
  <c r="AQ101" i="8"/>
  <c r="AQ78" i="8"/>
  <c r="AQ82" i="8"/>
  <c r="AQ136" i="8"/>
  <c r="AQ89" i="8"/>
  <c r="AQ154" i="8"/>
  <c r="H41" i="5"/>
  <c r="H49" i="5"/>
  <c r="H35" i="5"/>
  <c r="H58" i="5"/>
  <c r="AQ144" i="8"/>
  <c r="AQ232" i="8"/>
  <c r="AQ83" i="8"/>
  <c r="AQ210" i="8"/>
  <c r="AQ243" i="8"/>
  <c r="AQ140" i="8"/>
  <c r="AQ116" i="8"/>
  <c r="AQ97" i="8"/>
  <c r="AQ200" i="8"/>
  <c r="AQ272" i="8"/>
  <c r="H63" i="5"/>
  <c r="H61" i="5"/>
  <c r="H40" i="5"/>
  <c r="H30" i="5"/>
  <c r="H150" i="5"/>
  <c r="H20" i="5" s="1"/>
  <c r="H39" i="5"/>
  <c r="H34" i="5"/>
  <c r="H53" i="5"/>
  <c r="AQ273" i="8"/>
  <c r="AQ228" i="8"/>
  <c r="AQ143" i="8"/>
  <c r="AQ79" i="8"/>
  <c r="AQ252" i="8"/>
  <c r="AQ212" i="8"/>
  <c r="AQ208" i="8"/>
  <c r="AQ241" i="8"/>
  <c r="AQ185" i="8"/>
  <c r="AQ138" i="8"/>
  <c r="AQ142" i="8"/>
  <c r="AQ114" i="8"/>
  <c r="AQ118" i="8"/>
  <c r="AQ93" i="8"/>
  <c r="AQ69" i="8"/>
  <c r="AQ223" i="8"/>
  <c r="AQ175" i="8"/>
  <c r="AQ247" i="8"/>
  <c r="AQ211" i="8"/>
  <c r="AQ120" i="8"/>
  <c r="AQ91" i="8"/>
  <c r="AQ95" i="8"/>
  <c r="AQ99" i="8"/>
  <c r="AQ77" i="8"/>
  <c r="AQ169" i="8"/>
  <c r="AQ227" i="8"/>
  <c r="AQ204" i="8"/>
  <c r="AQ179" i="8"/>
  <c r="AQ162" i="8"/>
  <c r="AQ72" i="8"/>
  <c r="AQ230" i="8"/>
  <c r="AQ94" i="8"/>
  <c r="AQ75" i="8"/>
  <c r="AQ124" i="8"/>
  <c r="AQ251" i="8"/>
  <c r="AQ221" i="8"/>
  <c r="AQ225" i="8"/>
  <c r="AQ198" i="8"/>
  <c r="AQ202" i="8"/>
  <c r="AQ206" i="8"/>
  <c r="AQ177" i="8"/>
  <c r="AQ181" i="8"/>
  <c r="AQ158" i="8"/>
  <c r="AQ133" i="8"/>
  <c r="AQ218" i="8"/>
  <c r="AQ100" i="8"/>
  <c r="AQ104" i="8"/>
  <c r="AQ81" i="8"/>
  <c r="AQ135" i="8"/>
  <c r="AQ201" i="8"/>
  <c r="H215" i="5"/>
  <c r="H15" i="5" s="1"/>
  <c r="H129" i="5"/>
  <c r="H13" i="5" s="1"/>
  <c r="H258" i="5"/>
  <c r="H16" i="5" s="1"/>
  <c r="H44" i="5"/>
  <c r="H38" i="5"/>
  <c r="H51" i="5"/>
  <c r="H55" i="5"/>
  <c r="H50" i="5"/>
  <c r="H32" i="5"/>
  <c r="H36" i="5"/>
  <c r="H172" i="5"/>
  <c r="H14" i="5" s="1"/>
  <c r="H37" i="5"/>
  <c r="H279" i="5"/>
  <c r="H23" i="5" s="1"/>
  <c r="H60" i="5"/>
  <c r="H43" i="5"/>
  <c r="H54" i="5"/>
  <c r="F68" i="8"/>
  <c r="H70" i="5" s="1"/>
  <c r="H86" i="5" s="1"/>
  <c r="H12" i="5" s="1"/>
  <c r="AQ183" i="8"/>
  <c r="AQ156" i="8"/>
  <c r="AQ160" i="8"/>
  <c r="AQ164" i="8"/>
  <c r="AQ245" i="8"/>
  <c r="AQ249" i="8"/>
  <c r="AQ70" i="8"/>
  <c r="AJ278" i="12"/>
  <c r="AQ147" i="8"/>
  <c r="AQ231" i="8"/>
  <c r="AQ233" i="8"/>
  <c r="AQ103" i="8"/>
  <c r="AQ254" i="8"/>
  <c r="AQ255" i="8"/>
  <c r="AQ111" i="8"/>
  <c r="AQ125" i="8"/>
  <c r="AQ161" i="8"/>
  <c r="AQ189" i="8"/>
  <c r="AQ190" i="8"/>
  <c r="AQ146" i="8"/>
  <c r="AQ187" i="8"/>
  <c r="AQ188" i="8"/>
  <c r="AQ123" i="8"/>
  <c r="AQ126" i="8"/>
  <c r="AQ165" i="8"/>
  <c r="AQ209" i="8"/>
  <c r="AQ242" i="8"/>
  <c r="AQ139" i="8"/>
  <c r="AQ119" i="8"/>
  <c r="AQ74" i="8"/>
  <c r="AQ224" i="8"/>
  <c r="AQ176" i="8"/>
  <c r="AQ71" i="8"/>
  <c r="AQ115" i="8"/>
  <c r="AQ90" i="8"/>
  <c r="AQ98" i="8"/>
  <c r="AQ122" i="8"/>
  <c r="AQ166" i="8"/>
  <c r="AQ197" i="8"/>
  <c r="AQ205" i="8"/>
  <c r="AQ184" i="8"/>
  <c r="AQ246" i="8"/>
  <c r="AQ274" i="8"/>
  <c r="AQ240" i="8"/>
  <c r="AQ244" i="8"/>
  <c r="AQ137" i="8"/>
  <c r="AQ141" i="8"/>
  <c r="AQ113" i="8"/>
  <c r="AQ117" i="8"/>
  <c r="AQ121" i="8"/>
  <c r="AQ92" i="8"/>
  <c r="AQ96" i="8"/>
  <c r="AQ68" i="8"/>
  <c r="AQ76" i="8"/>
  <c r="AQ80" i="8"/>
  <c r="AQ253" i="8"/>
  <c r="AQ222" i="8"/>
  <c r="AQ226" i="8"/>
  <c r="AQ199" i="8"/>
  <c r="AQ203" i="8"/>
  <c r="AQ207" i="8"/>
  <c r="AQ180" i="8"/>
  <c r="AQ157" i="8"/>
  <c r="AQ132" i="8"/>
  <c r="AQ250" i="8"/>
  <c r="AQ145" i="8"/>
  <c r="AQ186" i="8"/>
  <c r="AQ178" i="8"/>
  <c r="AQ182" i="8"/>
  <c r="AQ155" i="8"/>
  <c r="AQ159" i="8"/>
  <c r="AQ163" i="8"/>
  <c r="AQ134" i="8"/>
  <c r="AQ248" i="8"/>
  <c r="AQ219" i="8"/>
  <c r="AQ73" i="8"/>
  <c r="AQ275" i="8"/>
  <c r="AQ229" i="8"/>
  <c r="AC221" i="8"/>
  <c r="AC102" i="8"/>
  <c r="AC144" i="8"/>
  <c r="AC273" i="8"/>
  <c r="AC272" i="8"/>
  <c r="AC228" i="8"/>
  <c r="AC232" i="8"/>
  <c r="AC165" i="8"/>
  <c r="AC166" i="8"/>
  <c r="AC261" i="8"/>
  <c r="AC263" i="8"/>
  <c r="AC265" i="8"/>
  <c r="AC267" i="8"/>
  <c r="AC269" i="8"/>
  <c r="AC271" i="8"/>
  <c r="AC77" i="8"/>
  <c r="AC70" i="8"/>
  <c r="AC68" i="8"/>
  <c r="AC98" i="8"/>
  <c r="AC96" i="8"/>
  <c r="AC94" i="8"/>
  <c r="AC92" i="8"/>
  <c r="AC90" i="8"/>
  <c r="AC135" i="8"/>
  <c r="AC133" i="8"/>
  <c r="AC163" i="8"/>
  <c r="AC161" i="8"/>
  <c r="AC159" i="8"/>
  <c r="AC157" i="8"/>
  <c r="AC155" i="8"/>
  <c r="AC184" i="8"/>
  <c r="AC182" i="8"/>
  <c r="AC180" i="8"/>
  <c r="AC178" i="8"/>
  <c r="AC176" i="8"/>
  <c r="AC207" i="8"/>
  <c r="AC205" i="8"/>
  <c r="AC203" i="8"/>
  <c r="AC201" i="8"/>
  <c r="AC199" i="8"/>
  <c r="AC197" i="8"/>
  <c r="AC226" i="8"/>
  <c r="AC224" i="8"/>
  <c r="AC222" i="8"/>
  <c r="AC243" i="8"/>
  <c r="AC241" i="8"/>
  <c r="AC255" i="8"/>
  <c r="AC209" i="8"/>
  <c r="AC211" i="8"/>
  <c r="AC253" i="8"/>
  <c r="AC125" i="8"/>
  <c r="AC83" i="8"/>
  <c r="AC79" i="8"/>
  <c r="AC89" i="8"/>
  <c r="AC120" i="8"/>
  <c r="AC118" i="8"/>
  <c r="AC116" i="8"/>
  <c r="AC114" i="8"/>
  <c r="AC112" i="8"/>
  <c r="AC142" i="8"/>
  <c r="AC140" i="8"/>
  <c r="AC138" i="8"/>
  <c r="AC136" i="8"/>
  <c r="AC73" i="8"/>
  <c r="AC219" i="8"/>
  <c r="AC250" i="8"/>
  <c r="AC248" i="8"/>
  <c r="AC246" i="8"/>
  <c r="AC78" i="8"/>
  <c r="AC252" i="8"/>
  <c r="AC124" i="8"/>
  <c r="AC82" i="8"/>
  <c r="AC101" i="8"/>
  <c r="AC143" i="8"/>
  <c r="AC147" i="8"/>
  <c r="AC233" i="8"/>
  <c r="AC189" i="8"/>
  <c r="AC231" i="8"/>
  <c r="AC190" i="8"/>
  <c r="AC167" i="8"/>
  <c r="AC168" i="8"/>
  <c r="AC100" i="8"/>
  <c r="AC104" i="8"/>
  <c r="AC146" i="8"/>
  <c r="AC274" i="8"/>
  <c r="AC187" i="8"/>
  <c r="AC230" i="8"/>
  <c r="AC188" i="8"/>
  <c r="AC185" i="8"/>
  <c r="AC169" i="8"/>
  <c r="AC262" i="8"/>
  <c r="AC264" i="8"/>
  <c r="AC266" i="8"/>
  <c r="AC268" i="8"/>
  <c r="AC270" i="8"/>
  <c r="AC220" i="8"/>
  <c r="V278" i="12"/>
  <c r="AC76" i="8"/>
  <c r="AC69" i="8"/>
  <c r="AC99" i="8"/>
  <c r="AC97" i="8"/>
  <c r="AC95" i="8"/>
  <c r="AC93" i="8"/>
  <c r="AC91" i="8"/>
  <c r="AC71" i="8"/>
  <c r="AC134" i="8"/>
  <c r="AC132" i="8"/>
  <c r="AC162" i="8"/>
  <c r="AC160" i="8"/>
  <c r="AC158" i="8"/>
  <c r="AC156" i="8"/>
  <c r="AC154" i="8"/>
  <c r="AC183" i="8"/>
  <c r="AC181" i="8"/>
  <c r="AC179" i="8"/>
  <c r="AC177" i="8"/>
  <c r="AC175" i="8"/>
  <c r="AC206" i="8"/>
  <c r="AC204" i="8"/>
  <c r="AC202" i="8"/>
  <c r="AC200" i="8"/>
  <c r="AC198" i="8"/>
  <c r="AC227" i="8"/>
  <c r="AC225" i="8"/>
  <c r="AC223" i="8"/>
  <c r="AC244" i="8"/>
  <c r="AC242" i="8"/>
  <c r="AC240" i="8"/>
  <c r="AC208" i="8"/>
  <c r="AC210" i="8"/>
  <c r="AC212" i="8"/>
  <c r="AC251" i="8"/>
  <c r="AC123" i="8"/>
  <c r="AC81" i="8"/>
  <c r="AC75" i="8"/>
  <c r="AC121" i="8"/>
  <c r="AC119" i="8"/>
  <c r="AC117" i="8"/>
  <c r="AC115" i="8"/>
  <c r="AC113" i="8"/>
  <c r="AC111" i="8"/>
  <c r="AC141" i="8"/>
  <c r="AC139" i="8"/>
  <c r="AC137" i="8"/>
  <c r="AC74" i="8"/>
  <c r="AC72" i="8"/>
  <c r="AC218" i="8"/>
  <c r="AC249" i="8"/>
  <c r="AC247" i="8"/>
  <c r="AC245" i="8"/>
  <c r="AC254" i="8"/>
  <c r="AC126" i="8"/>
  <c r="AC122" i="8"/>
  <c r="AC80" i="8"/>
  <c r="AC103" i="8"/>
  <c r="AC145" i="8"/>
  <c r="AC275" i="8"/>
  <c r="AC276" i="8"/>
  <c r="AC229" i="8"/>
  <c r="AC186" i="8"/>
  <c r="AC164" i="8"/>
  <c r="AQ168" i="8"/>
  <c r="AQ261" i="8"/>
  <c r="AQ263" i="8"/>
  <c r="AQ265" i="8"/>
  <c r="AQ267" i="8"/>
  <c r="AQ269" i="8"/>
  <c r="AQ271" i="8"/>
  <c r="AQ262" i="8"/>
  <c r="AQ264" i="8"/>
  <c r="AQ266" i="8"/>
  <c r="AQ268" i="8"/>
  <c r="AQ270" i="8"/>
  <c r="H52" i="5"/>
  <c r="C50" i="9"/>
  <c r="N50" i="9" s="1"/>
  <c r="O50" i="9" s="1"/>
  <c r="N31" i="9"/>
  <c r="O31" i="9" s="1"/>
  <c r="H101" i="5"/>
  <c r="H107" i="5" s="1"/>
  <c r="H19" i="5" s="1"/>
  <c r="H33" i="5"/>
  <c r="H56" i="5"/>
  <c r="N69" i="9"/>
  <c r="O69" i="9" s="1"/>
  <c r="C88" i="9"/>
  <c r="D88" i="9" s="1"/>
  <c r="O86" i="9"/>
  <c r="S86" i="9" s="1"/>
  <c r="D105" i="9"/>
  <c r="H105" i="9" s="1"/>
  <c r="H9" i="5"/>
  <c r="H6" i="5"/>
  <c r="H8" i="5"/>
  <c r="H7" i="5"/>
  <c r="O89" i="9"/>
  <c r="S89" i="9" s="1"/>
  <c r="D108" i="9"/>
  <c r="H108" i="9" s="1"/>
  <c r="O105" i="9"/>
  <c r="S105" i="9" s="1"/>
  <c r="D13" i="9"/>
  <c r="D47" i="9"/>
  <c r="D12" i="9"/>
  <c r="O10" i="9"/>
  <c r="D32" i="9"/>
  <c r="O9" i="9"/>
  <c r="D9" i="9"/>
  <c r="D28" i="9"/>
  <c r="D66" i="9"/>
  <c r="O13" i="9"/>
  <c r="D31" i="9"/>
  <c r="D10" i="9"/>
  <c r="D29" i="9"/>
  <c r="D85" i="9"/>
  <c r="O47" i="9"/>
  <c r="O28" i="9"/>
  <c r="O104" i="9"/>
  <c r="O85" i="9"/>
  <c r="D48" i="9"/>
  <c r="D69" i="9"/>
  <c r="O32" i="9"/>
  <c r="D104" i="9"/>
  <c r="D67" i="9"/>
  <c r="O12" i="9"/>
  <c r="O29" i="9"/>
  <c r="D51" i="9"/>
  <c r="O66" i="9"/>
  <c r="D70" i="9"/>
  <c r="D86" i="9"/>
  <c r="O51" i="9"/>
  <c r="O67" i="9"/>
  <c r="O48" i="9"/>
  <c r="O70" i="9"/>
  <c r="D89" i="9"/>
  <c r="N30" i="9"/>
  <c r="C33" i="9"/>
  <c r="C49" i="9"/>
  <c r="D30" i="9"/>
  <c r="N14" i="9"/>
  <c r="O11" i="9"/>
  <c r="C87" i="9"/>
  <c r="D68" i="9"/>
  <c r="N68" i="9"/>
  <c r="C71" i="9"/>
  <c r="O108" i="9"/>
  <c r="D50" i="9" l="1"/>
  <c r="H11" i="5"/>
  <c r="H5" i="5"/>
  <c r="H29" i="5"/>
  <c r="H18" i="5"/>
  <c r="H59" i="5"/>
  <c r="C107" i="9"/>
  <c r="N88" i="9"/>
  <c r="O88" i="9" s="1"/>
  <c r="S88" i="9" s="1"/>
  <c r="H4" i="5"/>
  <c r="O68" i="9"/>
  <c r="N71" i="9"/>
  <c r="C106" i="9"/>
  <c r="N87" i="9"/>
  <c r="D87" i="9"/>
  <c r="C90" i="9"/>
  <c r="D49" i="9"/>
  <c r="N49" i="9"/>
  <c r="C52" i="9"/>
  <c r="O30" i="9"/>
  <c r="N33" i="9"/>
  <c r="H89" i="9"/>
  <c r="S70" i="9"/>
  <c r="H88" i="9"/>
  <c r="S51" i="9"/>
  <c r="H70" i="9"/>
  <c r="H51" i="9"/>
  <c r="S12" i="9"/>
  <c r="E104" i="9"/>
  <c r="H104" i="9"/>
  <c r="F104" i="9"/>
  <c r="I104" i="9" s="1"/>
  <c r="S32" i="9"/>
  <c r="H48" i="9"/>
  <c r="P85" i="9"/>
  <c r="S85" i="9"/>
  <c r="Q85" i="9"/>
  <c r="T85" i="9" s="1"/>
  <c r="Q28" i="9"/>
  <c r="T28" i="9" s="1"/>
  <c r="P28" i="9"/>
  <c r="S28" i="9"/>
  <c r="F85" i="9"/>
  <c r="I85" i="9" s="1"/>
  <c r="E85" i="9"/>
  <c r="H85" i="9"/>
  <c r="H10" i="9"/>
  <c r="S13" i="9"/>
  <c r="F28" i="9"/>
  <c r="I28" i="9" s="1"/>
  <c r="E28" i="9"/>
  <c r="H28" i="9"/>
  <c r="P9" i="9"/>
  <c r="Q9" i="9"/>
  <c r="T9" i="9" s="1"/>
  <c r="S9" i="9"/>
  <c r="S10" i="9"/>
  <c r="E47" i="9"/>
  <c r="F47" i="9"/>
  <c r="I47" i="9" s="1"/>
  <c r="H47" i="9"/>
  <c r="H68" i="9"/>
  <c r="S11" i="9"/>
  <c r="H30" i="9"/>
  <c r="S50" i="9"/>
  <c r="S69" i="9"/>
  <c r="S48" i="9"/>
  <c r="S67" i="9"/>
  <c r="H86" i="9"/>
  <c r="S66" i="9"/>
  <c r="P66" i="9"/>
  <c r="Q66" i="9"/>
  <c r="T66" i="9" s="1"/>
  <c r="S29" i="9"/>
  <c r="H67" i="9"/>
  <c r="H50" i="9"/>
  <c r="H69" i="9"/>
  <c r="S31" i="9"/>
  <c r="P104" i="9"/>
  <c r="S104" i="9"/>
  <c r="Q104" i="9"/>
  <c r="T104" i="9" s="1"/>
  <c r="S47" i="9"/>
  <c r="Q47" i="9"/>
  <c r="T47" i="9" s="1"/>
  <c r="P47" i="9"/>
  <c r="H29" i="9"/>
  <c r="H31" i="9"/>
  <c r="H66" i="9"/>
  <c r="F66" i="9"/>
  <c r="I66" i="9" s="1"/>
  <c r="E66" i="9"/>
  <c r="H9" i="9"/>
  <c r="F9" i="9"/>
  <c r="I9" i="9" s="1"/>
  <c r="E9" i="9"/>
  <c r="H32" i="9"/>
  <c r="H12" i="9"/>
  <c r="H13" i="9"/>
  <c r="S108" i="9"/>
  <c r="N107" i="9" l="1"/>
  <c r="O107" i="9" s="1"/>
  <c r="S107" i="9" s="1"/>
  <c r="D107" i="9"/>
  <c r="H107" i="9" s="1"/>
  <c r="F10" i="9"/>
  <c r="I10" i="9" s="1"/>
  <c r="E10" i="9"/>
  <c r="P48" i="9"/>
  <c r="Q48" i="9"/>
  <c r="T48" i="9" s="1"/>
  <c r="E48" i="9"/>
  <c r="F48" i="9"/>
  <c r="I48" i="9" s="1"/>
  <c r="E86" i="9"/>
  <c r="F86" i="9"/>
  <c r="I86" i="9" s="1"/>
  <c r="F105" i="9"/>
  <c r="I105" i="9" s="1"/>
  <c r="E105" i="9"/>
  <c r="H49" i="9"/>
  <c r="H87" i="9"/>
  <c r="N106" i="9"/>
  <c r="D106" i="9"/>
  <c r="C109" i="9"/>
  <c r="S68" i="9"/>
  <c r="E67" i="9"/>
  <c r="F67" i="9"/>
  <c r="I67" i="9" s="1"/>
  <c r="P105" i="9"/>
  <c r="Q105" i="9"/>
  <c r="T105" i="9" s="1"/>
  <c r="P67" i="9"/>
  <c r="Q67" i="9"/>
  <c r="T67" i="9" s="1"/>
  <c r="P10" i="9"/>
  <c r="Q10" i="9"/>
  <c r="T10" i="9" s="1"/>
  <c r="F29" i="9"/>
  <c r="I29" i="9" s="1"/>
  <c r="E29" i="9"/>
  <c r="P29" i="9"/>
  <c r="Q29" i="9"/>
  <c r="T29" i="9" s="1"/>
  <c r="P86" i="9"/>
  <c r="Q86" i="9"/>
  <c r="T86" i="9" s="1"/>
  <c r="S30" i="9"/>
  <c r="O49" i="9"/>
  <c r="N52" i="9"/>
  <c r="O87" i="9"/>
  <c r="N90" i="9"/>
  <c r="E30" i="9" l="1"/>
  <c r="F30" i="9"/>
  <c r="I30" i="9" s="1"/>
  <c r="H106" i="9"/>
  <c r="E106" i="9"/>
  <c r="F106" i="9"/>
  <c r="I106" i="9" s="1"/>
  <c r="F11" i="9"/>
  <c r="I11" i="9" s="1"/>
  <c r="E11" i="9"/>
  <c r="S87" i="9"/>
  <c r="S49" i="9"/>
  <c r="P87" i="9"/>
  <c r="Q87" i="9"/>
  <c r="T87" i="9" s="1"/>
  <c r="P30" i="9"/>
  <c r="Q30" i="9"/>
  <c r="T30" i="9" s="1"/>
  <c r="Q11" i="9"/>
  <c r="T11" i="9" s="1"/>
  <c r="P11" i="9"/>
  <c r="Q68" i="9"/>
  <c r="T68" i="9" s="1"/>
  <c r="P68" i="9"/>
  <c r="E68" i="9"/>
  <c r="F68" i="9"/>
  <c r="I68" i="9" s="1"/>
  <c r="O106" i="9"/>
  <c r="N109" i="9"/>
  <c r="E87" i="9"/>
  <c r="F87" i="9"/>
  <c r="I87" i="9" s="1"/>
  <c r="F49" i="9"/>
  <c r="I49" i="9" s="1"/>
  <c r="E49" i="9"/>
  <c r="Q49" i="9"/>
  <c r="T49" i="9" s="1"/>
  <c r="P49" i="9"/>
  <c r="F88" i="9" l="1"/>
  <c r="I88" i="9" s="1"/>
  <c r="E88" i="9"/>
  <c r="E69" i="9"/>
  <c r="F69" i="9"/>
  <c r="I69" i="9" s="1"/>
  <c r="P31" i="9"/>
  <c r="Q31" i="9"/>
  <c r="T31" i="9" s="1"/>
  <c r="P88" i="9"/>
  <c r="Q88" i="9"/>
  <c r="T88" i="9" s="1"/>
  <c r="E107" i="9"/>
  <c r="F107" i="9"/>
  <c r="I107" i="9" s="1"/>
  <c r="F31" i="9"/>
  <c r="I31" i="9" s="1"/>
  <c r="E31" i="9"/>
  <c r="S106" i="9"/>
  <c r="Q106" i="9"/>
  <c r="T106" i="9" s="1"/>
  <c r="P50" i="9"/>
  <c r="Q50" i="9"/>
  <c r="T50" i="9" s="1"/>
  <c r="F50" i="9"/>
  <c r="I50" i="9" s="1"/>
  <c r="E50" i="9"/>
  <c r="P106" i="9"/>
  <c r="P69" i="9"/>
  <c r="Q69" i="9"/>
  <c r="T69" i="9" s="1"/>
  <c r="P12" i="9"/>
  <c r="Q12" i="9"/>
  <c r="T12" i="9" s="1"/>
  <c r="F12" i="9"/>
  <c r="I12" i="9" s="1"/>
  <c r="E12" i="9"/>
  <c r="P13" i="9" l="1"/>
  <c r="Q13" i="9"/>
  <c r="T13" i="9" s="1"/>
  <c r="Q70" i="9"/>
  <c r="T70" i="9" s="1"/>
  <c r="P70" i="9"/>
  <c r="E51" i="9"/>
  <c r="F51" i="9"/>
  <c r="I51" i="9" s="1"/>
  <c r="F89" i="9"/>
  <c r="I89" i="9" s="1"/>
  <c r="E89" i="9"/>
  <c r="F13" i="9"/>
  <c r="I13" i="9" s="1"/>
  <c r="E13" i="9"/>
  <c r="P107" i="9"/>
  <c r="Q107" i="9"/>
  <c r="T107" i="9" s="1"/>
  <c r="P51" i="9"/>
  <c r="Q51" i="9"/>
  <c r="T51" i="9" s="1"/>
  <c r="F32" i="9"/>
  <c r="I32" i="9" s="1"/>
  <c r="E32" i="9"/>
  <c r="F108" i="9"/>
  <c r="I108" i="9" s="1"/>
  <c r="E108" i="9"/>
  <c r="Q89" i="9"/>
  <c r="T89" i="9" s="1"/>
  <c r="P89" i="9"/>
  <c r="P32" i="9"/>
  <c r="Q32" i="9"/>
  <c r="T32" i="9" s="1"/>
  <c r="E70" i="9"/>
  <c r="F70" i="9"/>
  <c r="I70" i="9" s="1"/>
  <c r="Q108" i="9" l="1"/>
  <c r="T108" i="9" s="1"/>
  <c r="P108" i="9"/>
  <c r="Z229" i="5"/>
  <c r="AL273" i="5"/>
  <c r="AI268" i="5"/>
  <c r="O102" i="5"/>
  <c r="AF98" i="5"/>
  <c r="Q85" i="5"/>
  <c r="I99" i="5"/>
  <c r="AC234" i="5"/>
  <c r="O223" i="5"/>
  <c r="AI210" i="5"/>
  <c r="T242" i="5"/>
  <c r="AI244" i="5"/>
  <c r="K208" i="5"/>
  <c r="M254" i="5"/>
  <c r="Z235" i="5"/>
  <c r="K94" i="5"/>
  <c r="AF235" i="5"/>
  <c r="AI252" i="5"/>
  <c r="AL207" i="5"/>
  <c r="K246" i="5"/>
  <c r="W248" i="5"/>
  <c r="Q213" i="5"/>
  <c r="Z233" i="5"/>
  <c r="K254" i="5"/>
  <c r="K98" i="5"/>
  <c r="AL244" i="5"/>
  <c r="AC99" i="5"/>
  <c r="W275" i="5"/>
  <c r="T103" i="5"/>
  <c r="Q252" i="5"/>
  <c r="AI228" i="5"/>
  <c r="AI254" i="5"/>
  <c r="AF231" i="5"/>
  <c r="W93" i="5"/>
  <c r="AF94" i="5"/>
  <c r="T199" i="5"/>
  <c r="K248" i="5"/>
  <c r="AI234" i="5"/>
  <c r="Q248" i="5"/>
  <c r="M80" i="5"/>
  <c r="AL104" i="5"/>
  <c r="I271" i="5"/>
  <c r="AC204" i="5"/>
  <c r="AL233" i="5"/>
  <c r="M223" i="5"/>
  <c r="M234" i="5"/>
  <c r="Z231" i="5"/>
  <c r="I204" i="5"/>
  <c r="AF266" i="5"/>
  <c r="W70" i="5"/>
  <c r="K242" i="5"/>
  <c r="I274" i="5"/>
  <c r="AC232" i="5"/>
  <c r="AF229" i="5"/>
  <c r="I251" i="5"/>
  <c r="AF211" i="5"/>
  <c r="AC257" i="5"/>
  <c r="I82" i="5"/>
  <c r="M201" i="5"/>
  <c r="AF102" i="5"/>
  <c r="K252" i="5"/>
  <c r="W269" i="5"/>
  <c r="O202" i="5"/>
  <c r="AL242" i="5"/>
  <c r="Q209" i="5"/>
  <c r="AL102" i="5"/>
  <c r="AI224" i="5"/>
  <c r="AC80" i="5"/>
  <c r="O266" i="5"/>
  <c r="O244" i="5"/>
  <c r="AF203" i="5"/>
  <c r="I234" i="5"/>
  <c r="AF205" i="5"/>
  <c r="M214" i="5"/>
  <c r="AL246" i="5"/>
  <c r="Q82" i="5"/>
  <c r="AL80" i="5"/>
  <c r="M91" i="5"/>
  <c r="AC244" i="5"/>
  <c r="AC254" i="5"/>
  <c r="AF100" i="5"/>
  <c r="AI199" i="5"/>
  <c r="AF264" i="5"/>
  <c r="Z100" i="5"/>
  <c r="AI253" i="5"/>
  <c r="K272" i="5"/>
  <c r="Z264" i="5"/>
  <c r="Z104" i="5"/>
  <c r="Q275" i="5"/>
  <c r="T70" i="5"/>
  <c r="T102" i="5"/>
  <c r="Z213" i="5"/>
  <c r="O231" i="5"/>
  <c r="M95" i="5"/>
  <c r="AL94" i="5"/>
  <c r="M211" i="5"/>
  <c r="I80" i="5"/>
  <c r="W99" i="5"/>
  <c r="K224" i="5"/>
  <c r="AF227" i="5"/>
  <c r="AF223" i="5"/>
  <c r="O276" i="5"/>
  <c r="T234" i="5"/>
  <c r="K274" i="5"/>
  <c r="O104" i="5"/>
  <c r="AC224" i="5"/>
  <c r="Q103" i="5"/>
  <c r="Q251" i="5"/>
  <c r="AI256" i="5"/>
  <c r="M209" i="5"/>
  <c r="AL85" i="5"/>
  <c r="AI105" i="5"/>
  <c r="AF276" i="5"/>
  <c r="AI251" i="5"/>
  <c r="I85" i="5"/>
  <c r="Q220" i="5"/>
  <c r="T221" i="5"/>
  <c r="T94" i="5"/>
  <c r="AF76" i="5"/>
  <c r="AF92" i="5"/>
  <c r="Z98" i="5"/>
  <c r="AI272" i="5"/>
  <c r="Q80" i="5"/>
  <c r="T272" i="5"/>
  <c r="AI221" i="5"/>
  <c r="O224" i="5"/>
  <c r="AL199" i="5"/>
  <c r="O94" i="5"/>
  <c r="AI263" i="5"/>
  <c r="AC252" i="5"/>
  <c r="M235" i="5"/>
  <c r="M203" i="5"/>
  <c r="Z106" i="5"/>
  <c r="O272" i="5"/>
  <c r="O227" i="5"/>
  <c r="O199" i="5"/>
  <c r="AF213" i="5"/>
  <c r="T106" i="5"/>
  <c r="K266" i="5"/>
  <c r="Z205" i="5"/>
  <c r="AL229" i="5"/>
  <c r="AL247" i="5"/>
  <c r="AF233" i="5"/>
  <c r="AI249" i="5"/>
  <c r="K244" i="5"/>
  <c r="Q91" i="5"/>
  <c r="AL205" i="5"/>
  <c r="AF96" i="5"/>
  <c r="AI246" i="5"/>
  <c r="Z268" i="5"/>
  <c r="W228" i="5"/>
  <c r="T235" i="5"/>
  <c r="AF278" i="5"/>
  <c r="T95" i="5"/>
  <c r="Z278" i="5"/>
  <c r="Q203" i="5"/>
  <c r="AF104" i="5"/>
  <c r="AC248" i="5"/>
  <c r="AL203" i="5"/>
  <c r="K96" i="5"/>
  <c r="O106" i="5"/>
  <c r="AI208" i="5"/>
  <c r="M267" i="5"/>
  <c r="K102" i="5"/>
  <c r="W257" i="5"/>
  <c r="Q263" i="5"/>
  <c r="O245" i="5"/>
  <c r="Z242" i="5"/>
  <c r="AL213" i="5"/>
  <c r="W91" i="5"/>
  <c r="T276" i="5"/>
  <c r="Z272" i="5"/>
  <c r="Z92" i="5"/>
  <c r="AF248" i="5"/>
  <c r="AF81" i="5"/>
  <c r="T268" i="5"/>
  <c r="Q224" i="5"/>
  <c r="I91" i="5"/>
  <c r="M225" i="5"/>
  <c r="O242" i="5"/>
  <c r="I103" i="5"/>
  <c r="I247" i="5"/>
  <c r="AI223" i="5"/>
  <c r="W205" i="5"/>
  <c r="AL250" i="5"/>
  <c r="AI271" i="5"/>
  <c r="AF270" i="5"/>
  <c r="Z102" i="5"/>
  <c r="AF209" i="5"/>
  <c r="Q228" i="5"/>
  <c r="W103" i="5"/>
  <c r="AC230" i="5"/>
  <c r="O235" i="5"/>
  <c r="AL96" i="5"/>
  <c r="W201" i="5"/>
  <c r="O208" i="5"/>
  <c r="AL92" i="5"/>
  <c r="W246" i="5"/>
  <c r="Q244" i="5"/>
  <c r="Q254" i="5"/>
  <c r="Z266" i="5"/>
  <c r="W243" i="5"/>
  <c r="O255" i="5"/>
  <c r="AF250" i="5"/>
  <c r="O221" i="5"/>
  <c r="K268" i="5"/>
  <c r="T104" i="5"/>
  <c r="K100" i="5"/>
  <c r="AL248" i="5"/>
  <c r="K243" i="5"/>
  <c r="T206" i="5"/>
  <c r="K104" i="5"/>
  <c r="AL100" i="5"/>
  <c r="AI200" i="5"/>
  <c r="AC105" i="5"/>
  <c r="W95" i="5"/>
  <c r="T227" i="5"/>
  <c r="AL201" i="5"/>
  <c r="Z227" i="5"/>
  <c r="T264" i="5"/>
  <c r="AI266" i="5"/>
  <c r="I95" i="5"/>
  <c r="O98" i="5"/>
  <c r="Z203" i="5"/>
  <c r="AC273" i="5"/>
  <c r="Q222" i="5"/>
  <c r="AI95" i="5"/>
  <c r="AF272" i="5"/>
  <c r="AF207" i="5"/>
  <c r="AF244" i="5"/>
  <c r="Z221" i="5"/>
  <c r="W252" i="5"/>
  <c r="K235" i="5"/>
  <c r="T278" i="5"/>
  <c r="O96" i="5"/>
  <c r="AL98" i="5"/>
  <c r="M252" i="5"/>
  <c r="Q250" i="5"/>
  <c r="AL209" i="5"/>
  <c r="O251" i="5"/>
  <c r="T231" i="5"/>
  <c r="K199" i="5"/>
  <c r="AI91" i="5"/>
  <c r="W80" i="5"/>
  <c r="AI248" i="5"/>
  <c r="K231" i="5"/>
  <c r="AF220" i="5"/>
  <c r="W222" i="5"/>
  <c r="T98" i="5"/>
  <c r="AI101" i="5"/>
  <c r="I253" i="5"/>
  <c r="M249" i="5"/>
  <c r="AI100" i="5"/>
  <c r="Q227" i="5"/>
  <c r="I252" i="5"/>
  <c r="AI270" i="5"/>
  <c r="M274" i="5"/>
  <c r="K222" i="5"/>
  <c r="I231" i="5"/>
  <c r="T97" i="5"/>
  <c r="AL252" i="5"/>
  <c r="W224" i="5"/>
  <c r="I267" i="5"/>
  <c r="T93" i="5"/>
  <c r="K80" i="5"/>
  <c r="Z212" i="5"/>
  <c r="AF82" i="5"/>
  <c r="AI245" i="5"/>
  <c r="M97" i="5"/>
  <c r="AC85" i="5"/>
  <c r="Q267" i="5"/>
  <c r="I250" i="5"/>
  <c r="O243" i="5"/>
  <c r="AI98" i="5"/>
  <c r="M81" i="5"/>
  <c r="Q207" i="5"/>
  <c r="AF201" i="5"/>
  <c r="Z211" i="5"/>
  <c r="Z201" i="5"/>
  <c r="I101" i="5"/>
  <c r="I265" i="5"/>
  <c r="Z209" i="5"/>
  <c r="I243" i="5"/>
  <c r="O95" i="5"/>
  <c r="W235" i="5"/>
  <c r="AL221" i="5"/>
  <c r="T274" i="5"/>
  <c r="W207" i="5"/>
  <c r="U233" i="5"/>
  <c r="AI225" i="5"/>
  <c r="M244" i="5"/>
  <c r="M82" i="5"/>
  <c r="O248" i="5"/>
  <c r="AF277" i="5"/>
  <c r="AF242" i="5"/>
  <c r="Q212" i="5"/>
  <c r="K251" i="5"/>
  <c r="L207" i="5"/>
  <c r="O203" i="5"/>
  <c r="W78" i="5"/>
  <c r="M221" i="5"/>
  <c r="X106" i="5"/>
  <c r="AL211" i="5"/>
  <c r="L213" i="5"/>
  <c r="Q277" i="5"/>
  <c r="AC74" i="5"/>
  <c r="K214" i="5"/>
  <c r="U243" i="5"/>
  <c r="O270" i="5"/>
  <c r="AL75" i="5"/>
  <c r="Z256" i="5"/>
  <c r="I156" i="5"/>
  <c r="T266" i="5"/>
  <c r="O214" i="5"/>
  <c r="T252" i="5"/>
  <c r="K75" i="5"/>
  <c r="O246" i="5"/>
  <c r="I98" i="5"/>
  <c r="AI230" i="5"/>
  <c r="AC95" i="5"/>
  <c r="AF255" i="5"/>
  <c r="AM263" i="5"/>
  <c r="AI231" i="5"/>
  <c r="N234" i="5"/>
  <c r="M263" i="5"/>
  <c r="X278" i="5"/>
  <c r="I254" i="5"/>
  <c r="AJ85" i="5"/>
  <c r="Q199" i="5"/>
  <c r="AM106" i="5"/>
  <c r="AF268" i="5"/>
  <c r="U256" i="5"/>
  <c r="Z276" i="5"/>
  <c r="AJ270" i="5"/>
  <c r="I212" i="5"/>
  <c r="AM83" i="5"/>
  <c r="Q201" i="5"/>
  <c r="L273" i="5"/>
  <c r="I100" i="5"/>
  <c r="I235" i="5"/>
  <c r="M250" i="5"/>
  <c r="O101" i="5"/>
  <c r="AI97" i="5"/>
  <c r="AD96" i="5"/>
  <c r="W271" i="5"/>
  <c r="W211" i="5"/>
  <c r="I277" i="5"/>
  <c r="AI264" i="5"/>
  <c r="W97" i="5"/>
  <c r="Z230" i="5"/>
  <c r="O247" i="5"/>
  <c r="T256" i="5"/>
  <c r="M247" i="5"/>
  <c r="AM226" i="5"/>
  <c r="AC272" i="5"/>
  <c r="O84" i="5"/>
  <c r="W273" i="5"/>
  <c r="W278" i="5"/>
  <c r="AC199" i="5"/>
  <c r="AI99" i="5"/>
  <c r="Z81" i="5"/>
  <c r="W220" i="5"/>
  <c r="AL254" i="5"/>
  <c r="Z223" i="5"/>
  <c r="AI247" i="5"/>
  <c r="AC106" i="5"/>
  <c r="M243" i="5"/>
  <c r="Q208" i="5"/>
  <c r="W214" i="5"/>
  <c r="AF256" i="5"/>
  <c r="K270" i="5"/>
  <c r="Z252" i="5"/>
  <c r="AC277" i="5"/>
  <c r="Z234" i="5"/>
  <c r="AL243" i="5"/>
  <c r="O225" i="5"/>
  <c r="K92" i="5"/>
  <c r="K206" i="5"/>
  <c r="I224" i="5"/>
  <c r="AI211" i="5"/>
  <c r="K203" i="5"/>
  <c r="AL275" i="5"/>
  <c r="M83" i="5"/>
  <c r="M205" i="5"/>
  <c r="AJ214" i="5"/>
  <c r="I213" i="5"/>
  <c r="L274" i="5"/>
  <c r="AL276" i="5"/>
  <c r="T251" i="5"/>
  <c r="Z94" i="5"/>
  <c r="L232" i="5"/>
  <c r="Q95" i="5"/>
  <c r="I79" i="5"/>
  <c r="W276" i="5"/>
  <c r="AF206" i="5"/>
  <c r="M103" i="5"/>
  <c r="AM82" i="5"/>
  <c r="AC269" i="5"/>
  <c r="X105" i="5"/>
  <c r="T85" i="5"/>
  <c r="T204" i="5"/>
  <c r="AC221" i="5"/>
  <c r="AL212" i="5"/>
  <c r="T243" i="5"/>
  <c r="Q257" i="5"/>
  <c r="AC101" i="5"/>
  <c r="K105" i="5"/>
  <c r="O274" i="5"/>
  <c r="AL81" i="5"/>
  <c r="O268" i="5"/>
  <c r="X94" i="5"/>
  <c r="T212" i="5"/>
  <c r="U95" i="5"/>
  <c r="W213" i="5"/>
  <c r="M251" i="5"/>
  <c r="Q235" i="5"/>
  <c r="AL71" i="5"/>
  <c r="T223" i="5"/>
  <c r="J212" i="5"/>
  <c r="Z214" i="5"/>
  <c r="AF234" i="5"/>
  <c r="AL269" i="5"/>
  <c r="M206" i="5"/>
  <c r="Q211" i="5"/>
  <c r="Q102" i="5"/>
  <c r="W85" i="5"/>
  <c r="Q71" i="5"/>
  <c r="AC250" i="5"/>
  <c r="Q268" i="5"/>
  <c r="AI94" i="5"/>
  <c r="U73" i="5"/>
  <c r="AI276" i="5"/>
  <c r="AL91" i="5"/>
  <c r="T245" i="5"/>
  <c r="T277" i="5"/>
  <c r="K256" i="5"/>
  <c r="T250" i="5"/>
  <c r="AC243" i="5"/>
  <c r="I275" i="5"/>
  <c r="Q247" i="5"/>
  <c r="AJ267" i="5"/>
  <c r="AG265" i="5"/>
  <c r="K228" i="5"/>
  <c r="Q245" i="5"/>
  <c r="K226" i="5"/>
  <c r="T209" i="5"/>
  <c r="W266" i="5"/>
  <c r="Q214" i="5"/>
  <c r="AI243" i="5"/>
  <c r="K264" i="5"/>
  <c r="AI273" i="5"/>
  <c r="AI103" i="5"/>
  <c r="O257" i="5"/>
  <c r="K223" i="5"/>
  <c r="I232" i="5"/>
  <c r="AC253" i="5"/>
  <c r="Q232" i="5"/>
  <c r="T270" i="5"/>
  <c r="M207" i="5"/>
  <c r="U94" i="5"/>
  <c r="AC247" i="5"/>
  <c r="I220" i="5"/>
  <c r="Z199" i="5"/>
  <c r="K267" i="5"/>
  <c r="T81" i="5"/>
  <c r="M248" i="5"/>
  <c r="Z208" i="5"/>
  <c r="O234" i="5"/>
  <c r="M256" i="5"/>
  <c r="J232" i="5"/>
  <c r="AL257" i="5"/>
  <c r="AF72" i="5"/>
  <c r="AL268" i="5"/>
  <c r="R270" i="5"/>
  <c r="W247" i="5"/>
  <c r="W94" i="5"/>
  <c r="AF252" i="5"/>
  <c r="Q273" i="5"/>
  <c r="AC208" i="5"/>
  <c r="AF246" i="5"/>
  <c r="AF271" i="5"/>
  <c r="I225" i="5"/>
  <c r="AI206" i="5"/>
  <c r="J268" i="5"/>
  <c r="L206" i="5"/>
  <c r="L244" i="5"/>
  <c r="AF274" i="5"/>
  <c r="AJ220" i="5"/>
  <c r="W254" i="5"/>
  <c r="Z78" i="5"/>
  <c r="W256" i="5"/>
  <c r="AI278" i="5"/>
  <c r="W249" i="5"/>
  <c r="M232" i="5"/>
  <c r="AI70" i="5"/>
  <c r="Z232" i="5"/>
  <c r="AC271" i="5"/>
  <c r="K204" i="5"/>
  <c r="I105" i="5"/>
  <c r="Z91" i="5"/>
  <c r="Q205" i="5"/>
  <c r="AI269" i="5"/>
  <c r="T201" i="5"/>
  <c r="M85" i="5"/>
  <c r="AF78" i="5"/>
  <c r="T203" i="5"/>
  <c r="O275" i="5"/>
  <c r="AL83" i="5"/>
  <c r="AC274" i="5"/>
  <c r="O74" i="5"/>
  <c r="AL103" i="5"/>
  <c r="O80" i="5"/>
  <c r="J209" i="5"/>
  <c r="AA226" i="5"/>
  <c r="P97" i="5"/>
  <c r="AF106" i="5"/>
  <c r="AF202" i="5"/>
  <c r="X266" i="5"/>
  <c r="AG231" i="5"/>
  <c r="R234" i="5"/>
  <c r="AC81" i="5"/>
  <c r="AJ256" i="5"/>
  <c r="L71" i="5"/>
  <c r="U254" i="5"/>
  <c r="W265" i="5"/>
  <c r="AF103" i="5"/>
  <c r="AA278" i="5"/>
  <c r="AA85" i="5"/>
  <c r="U77" i="5"/>
  <c r="U207" i="5"/>
  <c r="AJ72" i="5"/>
  <c r="AI275" i="5"/>
  <c r="K273" i="5"/>
  <c r="U278" i="5"/>
  <c r="AG72" i="5"/>
  <c r="J71" i="5"/>
  <c r="Q225" i="5"/>
  <c r="AJ254" i="5"/>
  <c r="P72" i="5"/>
  <c r="Z200" i="5"/>
  <c r="Q242" i="5"/>
  <c r="AL149" i="5"/>
  <c r="AI232" i="5"/>
  <c r="AI205" i="5"/>
  <c r="W106" i="5"/>
  <c r="N227" i="5"/>
  <c r="Q72" i="5"/>
  <c r="AA200" i="5"/>
  <c r="W226" i="5"/>
  <c r="AG184" i="5"/>
  <c r="I201" i="5"/>
  <c r="W208" i="5"/>
  <c r="Q269" i="5"/>
  <c r="R208" i="5"/>
  <c r="K70" i="5"/>
  <c r="T267" i="5"/>
  <c r="AM264" i="5"/>
  <c r="U244" i="5"/>
  <c r="Q265" i="5"/>
  <c r="I78" i="5"/>
  <c r="O209" i="5"/>
  <c r="T248" i="5"/>
  <c r="AC226" i="5"/>
  <c r="L80" i="5"/>
  <c r="T213" i="5"/>
  <c r="AG201" i="5"/>
  <c r="M231" i="5"/>
  <c r="AJ80" i="5"/>
  <c r="N104" i="5"/>
  <c r="Q73" i="5"/>
  <c r="K250" i="5"/>
  <c r="AG206" i="5"/>
  <c r="AJ276" i="5"/>
  <c r="M213" i="5"/>
  <c r="AM242" i="5"/>
  <c r="AD97" i="5"/>
  <c r="I268" i="5"/>
  <c r="M228" i="5"/>
  <c r="L212" i="5"/>
  <c r="AG264" i="5"/>
  <c r="W277" i="5"/>
  <c r="AD100" i="5"/>
  <c r="AI209" i="5"/>
  <c r="AG275" i="5"/>
  <c r="X83" i="5"/>
  <c r="AG269" i="5"/>
  <c r="U211" i="5"/>
  <c r="AG233" i="5"/>
  <c r="O73" i="5"/>
  <c r="K276" i="5"/>
  <c r="AF71" i="5"/>
  <c r="AD77" i="5"/>
  <c r="M106" i="5"/>
  <c r="Z263" i="5"/>
  <c r="L166" i="5"/>
  <c r="P253" i="5"/>
  <c r="T119" i="5"/>
  <c r="Q77" i="5"/>
  <c r="L79" i="5"/>
  <c r="J235" i="5"/>
  <c r="P85" i="5"/>
  <c r="W255" i="5"/>
  <c r="AG95" i="5"/>
  <c r="Z96" i="5"/>
  <c r="T220" i="5"/>
  <c r="T249" i="5"/>
  <c r="P71" i="5"/>
  <c r="AL105" i="5"/>
  <c r="AF228" i="5"/>
  <c r="P233" i="5"/>
  <c r="J222" i="5"/>
  <c r="T214" i="5"/>
  <c r="I83" i="5"/>
  <c r="AC127" i="5"/>
  <c r="AD245" i="5"/>
  <c r="AC229" i="5"/>
  <c r="AA252" i="5"/>
  <c r="I167" i="5"/>
  <c r="AD126" i="5"/>
  <c r="AD275" i="5"/>
  <c r="M75" i="5"/>
  <c r="N208" i="5"/>
  <c r="AM245" i="5"/>
  <c r="T228" i="5"/>
  <c r="AF222" i="5"/>
  <c r="W101" i="5"/>
  <c r="K247" i="5"/>
  <c r="X205" i="5"/>
  <c r="U257" i="5"/>
  <c r="P247" i="5"/>
  <c r="AA207" i="5"/>
  <c r="I276" i="5"/>
  <c r="X209" i="5"/>
  <c r="AJ248" i="5"/>
  <c r="AI207" i="5"/>
  <c r="AG113" i="5"/>
  <c r="M204" i="5"/>
  <c r="Z74" i="5"/>
  <c r="AA256" i="5"/>
  <c r="W267" i="5"/>
  <c r="Q79" i="5"/>
  <c r="T247" i="5"/>
  <c r="AL106" i="5"/>
  <c r="AJ106" i="5"/>
  <c r="AG71" i="5"/>
  <c r="J96" i="5"/>
  <c r="AM84" i="5"/>
  <c r="I203" i="5"/>
  <c r="R206" i="5"/>
  <c r="AM255" i="5"/>
  <c r="AI226" i="5"/>
  <c r="K137" i="5"/>
  <c r="AJ253" i="5"/>
  <c r="L243" i="5"/>
  <c r="J229" i="5"/>
  <c r="AC266" i="5"/>
  <c r="R266" i="5"/>
  <c r="W200" i="5"/>
  <c r="AG101" i="5"/>
  <c r="AJ73" i="5"/>
  <c r="AC167" i="5"/>
  <c r="Q93" i="5"/>
  <c r="O273" i="5"/>
  <c r="X75" i="5"/>
  <c r="U156" i="5"/>
  <c r="Z273" i="5"/>
  <c r="P230" i="5"/>
  <c r="L225" i="5"/>
  <c r="R71" i="5"/>
  <c r="O100" i="5"/>
  <c r="AM225" i="5"/>
  <c r="U250" i="5"/>
  <c r="I75" i="5"/>
  <c r="I227" i="5"/>
  <c r="I256" i="5"/>
  <c r="U214" i="5"/>
  <c r="M229" i="5"/>
  <c r="AC214" i="5"/>
  <c r="AA271" i="5"/>
  <c r="AC91" i="5"/>
  <c r="U248" i="5"/>
  <c r="AC223" i="5"/>
  <c r="P134" i="5"/>
  <c r="K232" i="5"/>
  <c r="AA274" i="5"/>
  <c r="AC207" i="5"/>
  <c r="I207" i="5"/>
  <c r="AA204" i="5"/>
  <c r="K97" i="5"/>
  <c r="AI72" i="5"/>
  <c r="I221" i="5"/>
  <c r="AM94" i="5"/>
  <c r="AC75" i="5"/>
  <c r="AA72" i="5"/>
  <c r="I233" i="5"/>
  <c r="AI214" i="5"/>
  <c r="AL235" i="5"/>
  <c r="M220" i="5"/>
  <c r="AA211" i="5"/>
  <c r="L94" i="5"/>
  <c r="W270" i="5"/>
  <c r="AA224" i="5"/>
  <c r="AJ224" i="5"/>
  <c r="AI212" i="5"/>
  <c r="M264" i="5"/>
  <c r="AG257" i="5"/>
  <c r="AM201" i="5"/>
  <c r="W203" i="5"/>
  <c r="U276" i="5"/>
  <c r="AM265" i="5"/>
  <c r="AC255" i="5"/>
  <c r="AL263" i="5"/>
  <c r="AC242" i="5"/>
  <c r="AA221" i="5"/>
  <c r="U229" i="5"/>
  <c r="W209" i="5"/>
  <c r="AG267" i="5"/>
  <c r="AJ206" i="5"/>
  <c r="AG254" i="5"/>
  <c r="T207" i="5"/>
  <c r="AF224" i="5"/>
  <c r="AG226" i="5"/>
  <c r="Z265" i="5"/>
  <c r="X104" i="5"/>
  <c r="J274" i="5"/>
  <c r="AD122" i="5"/>
  <c r="N221" i="5"/>
  <c r="N93" i="5"/>
  <c r="AL210" i="5"/>
  <c r="M199" i="5"/>
  <c r="K210" i="5"/>
  <c r="T263" i="5"/>
  <c r="AA103" i="5"/>
  <c r="AM213" i="5"/>
  <c r="K103" i="5"/>
  <c r="I211" i="5"/>
  <c r="O124" i="5"/>
  <c r="AI80" i="5"/>
  <c r="P223" i="5"/>
  <c r="R257" i="5"/>
  <c r="X82" i="5"/>
  <c r="L82" i="5"/>
  <c r="AL99" i="5"/>
  <c r="AI235" i="5"/>
  <c r="AC211" i="5"/>
  <c r="I96" i="5"/>
  <c r="Z83" i="5"/>
  <c r="AM75" i="5"/>
  <c r="AJ271" i="5"/>
  <c r="T232" i="5"/>
  <c r="AC203" i="5"/>
  <c r="I255" i="5"/>
  <c r="AJ75" i="5"/>
  <c r="W76" i="5"/>
  <c r="AI267" i="5"/>
  <c r="O269" i="5"/>
  <c r="T224" i="5"/>
  <c r="N249" i="5"/>
  <c r="AL204" i="5"/>
  <c r="W199" i="5"/>
  <c r="AG235" i="5"/>
  <c r="AC251" i="5"/>
  <c r="AL253" i="5"/>
  <c r="W77" i="5"/>
  <c r="R144" i="5"/>
  <c r="AC275" i="5"/>
  <c r="O278" i="5"/>
  <c r="J85" i="5"/>
  <c r="K269" i="5"/>
  <c r="T96" i="5"/>
  <c r="AD229" i="5"/>
  <c r="L250" i="5"/>
  <c r="AI191" i="5"/>
  <c r="I273" i="5"/>
  <c r="Z99" i="5"/>
  <c r="R102" i="5"/>
  <c r="K207" i="5"/>
  <c r="AF200" i="5"/>
  <c r="O85" i="5"/>
  <c r="K221" i="5"/>
  <c r="AG214" i="5"/>
  <c r="Z275" i="5"/>
  <c r="M276" i="5"/>
  <c r="X269" i="5"/>
  <c r="M210" i="5"/>
  <c r="M72" i="5"/>
  <c r="AM205" i="5"/>
  <c r="AA161" i="5"/>
  <c r="X222" i="5"/>
  <c r="AG103" i="5"/>
  <c r="J256" i="5"/>
  <c r="X275" i="5"/>
  <c r="AI265" i="5"/>
  <c r="N199" i="5"/>
  <c r="AI136" i="5"/>
  <c r="N254" i="5"/>
  <c r="T82" i="5"/>
  <c r="Z202" i="5"/>
  <c r="L81" i="5"/>
  <c r="AM256" i="5"/>
  <c r="AM199" i="5"/>
  <c r="Q84" i="5"/>
  <c r="M230" i="5"/>
  <c r="AD231" i="5"/>
  <c r="AI104" i="5"/>
  <c r="AF249" i="5"/>
  <c r="T91" i="5"/>
  <c r="AA265" i="5"/>
  <c r="Q253" i="5"/>
  <c r="AF245" i="5"/>
  <c r="R93" i="5"/>
  <c r="T273" i="5"/>
  <c r="AI82" i="5"/>
  <c r="K245" i="5"/>
  <c r="AG229" i="5"/>
  <c r="AC264" i="5"/>
  <c r="M270" i="5"/>
  <c r="AI106" i="5"/>
  <c r="J80" i="5"/>
  <c r="T100" i="5"/>
  <c r="X76" i="5"/>
  <c r="X256" i="5"/>
  <c r="W245" i="5"/>
  <c r="Z204" i="5"/>
  <c r="AC98" i="5"/>
  <c r="X224" i="5"/>
  <c r="T73" i="5"/>
  <c r="K225" i="5"/>
  <c r="AD277" i="5"/>
  <c r="X244" i="5"/>
  <c r="O204" i="5"/>
  <c r="K78" i="5"/>
  <c r="X206" i="5"/>
  <c r="J243" i="5"/>
  <c r="L255" i="5"/>
  <c r="X102" i="5"/>
  <c r="R72" i="5"/>
  <c r="I230" i="5"/>
  <c r="Z270" i="5"/>
  <c r="K76" i="5"/>
  <c r="R228" i="5"/>
  <c r="AD278" i="5"/>
  <c r="O99" i="5"/>
  <c r="O213" i="5"/>
  <c r="AJ104" i="5"/>
  <c r="Q200" i="5"/>
  <c r="M71" i="5"/>
  <c r="O207" i="5"/>
  <c r="AA74" i="5"/>
  <c r="M115" i="5"/>
  <c r="L103" i="5"/>
  <c r="X204" i="5"/>
  <c r="AA137" i="5"/>
  <c r="Q229" i="5"/>
  <c r="AF113" i="5"/>
  <c r="L85" i="5"/>
  <c r="P93" i="5"/>
  <c r="Z246" i="5"/>
  <c r="T255" i="5"/>
  <c r="W142" i="5"/>
  <c r="P210" i="5"/>
  <c r="AC220" i="5"/>
  <c r="I266" i="5"/>
  <c r="O267" i="5"/>
  <c r="N146" i="5"/>
  <c r="O232" i="5"/>
  <c r="Q204" i="5"/>
  <c r="N83" i="5"/>
  <c r="O230" i="5"/>
  <c r="U245" i="5"/>
  <c r="K278" i="5"/>
  <c r="J101" i="5"/>
  <c r="P201" i="5"/>
  <c r="AI202" i="5"/>
  <c r="AL251" i="5"/>
  <c r="T78" i="5"/>
  <c r="U255" i="5"/>
  <c r="R79" i="5"/>
  <c r="U275" i="5"/>
  <c r="AA275" i="5"/>
  <c r="AA97" i="5"/>
  <c r="X79" i="5"/>
  <c r="N101" i="5"/>
  <c r="AL79" i="5"/>
  <c r="U93" i="5"/>
  <c r="AI274" i="5"/>
  <c r="AM266" i="5"/>
  <c r="AM254" i="5"/>
  <c r="AA247" i="5"/>
  <c r="U249" i="5"/>
  <c r="U268" i="5"/>
  <c r="P204" i="5"/>
  <c r="M200" i="5"/>
  <c r="AD267" i="5"/>
  <c r="AJ200" i="5"/>
  <c r="O212" i="5"/>
  <c r="W229" i="5"/>
  <c r="K77" i="5"/>
  <c r="AD211" i="5"/>
  <c r="W204" i="5"/>
  <c r="I248" i="5"/>
  <c r="AA83" i="5"/>
  <c r="AJ105" i="5"/>
  <c r="O206" i="5"/>
  <c r="X257" i="5"/>
  <c r="R210" i="5"/>
  <c r="U200" i="5"/>
  <c r="AC267" i="5"/>
  <c r="M104" i="5"/>
  <c r="AL127" i="5"/>
  <c r="Q156" i="5"/>
  <c r="AC225" i="5"/>
  <c r="U96" i="5"/>
  <c r="AA246" i="5"/>
  <c r="AL266" i="5"/>
  <c r="AC278" i="5"/>
  <c r="Q127" i="5"/>
  <c r="O201" i="5"/>
  <c r="AL97" i="5"/>
  <c r="P205" i="5"/>
  <c r="P78" i="5"/>
  <c r="AM244" i="5"/>
  <c r="W250" i="5"/>
  <c r="M268" i="5"/>
  <c r="Q118" i="5"/>
  <c r="O252" i="5"/>
  <c r="M277" i="5"/>
  <c r="M222" i="5"/>
  <c r="L73" i="5"/>
  <c r="AF105" i="5"/>
  <c r="U264" i="5"/>
  <c r="Z271" i="5"/>
  <c r="R233" i="5"/>
  <c r="AC73" i="5"/>
  <c r="AI213" i="5"/>
  <c r="Z250" i="5"/>
  <c r="L100" i="5"/>
  <c r="AL200" i="5"/>
  <c r="AI71" i="5"/>
  <c r="AM247" i="5"/>
  <c r="AC235" i="5"/>
  <c r="AG212" i="5"/>
  <c r="Q276" i="5"/>
  <c r="Q249" i="5"/>
  <c r="U234" i="5"/>
  <c r="Z243" i="5"/>
  <c r="J106" i="5"/>
  <c r="AA268" i="5"/>
  <c r="W223" i="5"/>
  <c r="U265" i="5"/>
  <c r="U221" i="5"/>
  <c r="N97" i="5"/>
  <c r="U205" i="5"/>
  <c r="AC276" i="5"/>
  <c r="L202" i="5"/>
  <c r="R267" i="5"/>
  <c r="AL228" i="5"/>
  <c r="I229" i="5"/>
  <c r="U271" i="5"/>
  <c r="J275" i="5"/>
  <c r="I257" i="5"/>
  <c r="M84" i="5"/>
  <c r="K201" i="5"/>
  <c r="AA254" i="5"/>
  <c r="P209" i="5"/>
  <c r="AC209" i="5"/>
  <c r="L160" i="5"/>
  <c r="AM234" i="5"/>
  <c r="AI201" i="5"/>
  <c r="O81" i="5"/>
  <c r="AM169" i="5"/>
  <c r="N274" i="5"/>
  <c r="AC200" i="5"/>
  <c r="W102" i="5"/>
  <c r="N233" i="5"/>
  <c r="AG221" i="5"/>
  <c r="M76" i="5"/>
  <c r="Z116" i="5"/>
  <c r="AF177" i="5"/>
  <c r="L264" i="5"/>
  <c r="P221" i="5"/>
  <c r="AF124" i="5"/>
  <c r="O158" i="5"/>
  <c r="AC72" i="5"/>
  <c r="AC213" i="5"/>
  <c r="AJ225" i="5"/>
  <c r="K257" i="5"/>
  <c r="M208" i="5"/>
  <c r="W81" i="5"/>
  <c r="AA82" i="5"/>
  <c r="AF267" i="5"/>
  <c r="AA255" i="5"/>
  <c r="L101" i="5"/>
  <c r="AJ227" i="5"/>
  <c r="AJ96" i="5"/>
  <c r="M269" i="5"/>
  <c r="N84" i="5"/>
  <c r="AL191" i="5"/>
  <c r="O205" i="5"/>
  <c r="Z103" i="5"/>
  <c r="O72" i="5"/>
  <c r="P222" i="5"/>
  <c r="AL214" i="5"/>
  <c r="T208" i="5"/>
  <c r="Z255" i="5"/>
  <c r="O265" i="5"/>
  <c r="AG247" i="5"/>
  <c r="Z253" i="5"/>
  <c r="X233" i="5"/>
  <c r="W242" i="5"/>
  <c r="R249" i="5"/>
  <c r="AL101" i="5"/>
  <c r="Q78" i="5"/>
  <c r="AL223" i="5"/>
  <c r="AL179" i="5"/>
  <c r="AG248" i="5"/>
  <c r="Z122" i="5"/>
  <c r="N137" i="5"/>
  <c r="P274" i="5"/>
  <c r="AC78" i="5"/>
  <c r="J269" i="5"/>
  <c r="AF161" i="5"/>
  <c r="M99" i="5"/>
  <c r="Z247" i="5"/>
  <c r="J81" i="5"/>
  <c r="X117" i="5"/>
  <c r="L221" i="5"/>
  <c r="T211" i="5"/>
  <c r="P254" i="5"/>
  <c r="O182" i="5"/>
  <c r="K106" i="5"/>
  <c r="X230" i="5"/>
  <c r="P146" i="5"/>
  <c r="W274" i="5"/>
  <c r="AC210" i="5"/>
  <c r="W251" i="5"/>
  <c r="P139" i="5"/>
  <c r="P265" i="5"/>
  <c r="Q264" i="5"/>
  <c r="P94" i="5"/>
  <c r="T84" i="5"/>
  <c r="X274" i="5"/>
  <c r="O200" i="5"/>
  <c r="AF214" i="5"/>
  <c r="K275" i="5"/>
  <c r="J164" i="5"/>
  <c r="R232" i="5"/>
  <c r="I206" i="5"/>
  <c r="M178" i="5"/>
  <c r="R277" i="5"/>
  <c r="R142" i="5"/>
  <c r="AL82" i="5"/>
  <c r="AJ252" i="5"/>
  <c r="Z189" i="5"/>
  <c r="AC265" i="5"/>
  <c r="AF265" i="5"/>
  <c r="P232" i="5"/>
  <c r="AG135" i="5"/>
  <c r="U180" i="5"/>
  <c r="AA266" i="5"/>
  <c r="AI164" i="5"/>
  <c r="AA213" i="5"/>
  <c r="M202" i="5"/>
  <c r="Z73" i="5"/>
  <c r="Z143" i="5"/>
  <c r="T222" i="5"/>
  <c r="I264" i="5"/>
  <c r="W166" i="5"/>
  <c r="AJ226" i="5"/>
  <c r="AG268" i="5"/>
  <c r="AG207" i="5"/>
  <c r="AD274" i="5"/>
  <c r="Z72" i="5"/>
  <c r="AG213" i="5"/>
  <c r="O83" i="5"/>
  <c r="X98" i="5"/>
  <c r="Q123" i="5"/>
  <c r="M122" i="5"/>
  <c r="AJ251" i="5"/>
  <c r="R96" i="5"/>
  <c r="AM246" i="5"/>
  <c r="X144" i="5"/>
  <c r="N200" i="5"/>
  <c r="AF204" i="5"/>
  <c r="U203" i="5"/>
  <c r="AJ265" i="5"/>
  <c r="R243" i="5"/>
  <c r="L199" i="5"/>
  <c r="M184" i="5"/>
  <c r="AA84" i="5"/>
  <c r="AM277" i="5"/>
  <c r="AM214" i="5"/>
  <c r="N158" i="5"/>
  <c r="AF190" i="5"/>
  <c r="AL255" i="5"/>
  <c r="AF247" i="5"/>
  <c r="X246" i="5"/>
  <c r="AD106" i="5"/>
  <c r="AJ229" i="5"/>
  <c r="W96" i="5"/>
  <c r="AJ191" i="5"/>
  <c r="Z135" i="5"/>
  <c r="U267" i="5"/>
  <c r="AG276" i="5"/>
  <c r="W140" i="5"/>
  <c r="AF263" i="5"/>
  <c r="AC84" i="5"/>
  <c r="R244" i="5"/>
  <c r="R204" i="5"/>
  <c r="N114" i="5"/>
  <c r="N272" i="5"/>
  <c r="AG82" i="5"/>
  <c r="T134" i="5"/>
  <c r="AM77" i="5"/>
  <c r="Q256" i="5"/>
  <c r="AD203" i="5"/>
  <c r="AM222" i="5"/>
  <c r="AG203" i="5"/>
  <c r="AL225" i="5"/>
  <c r="AD95" i="5"/>
  <c r="J178" i="5"/>
  <c r="T166" i="5"/>
  <c r="I97" i="5"/>
  <c r="X100" i="5"/>
  <c r="AA73" i="5"/>
  <c r="X138" i="5"/>
  <c r="K149" i="5"/>
  <c r="M162" i="5"/>
  <c r="Z156" i="5"/>
  <c r="AG159" i="5"/>
  <c r="Z269" i="5"/>
  <c r="N119" i="5"/>
  <c r="AA234" i="5"/>
  <c r="N228" i="5"/>
  <c r="Q101" i="5"/>
  <c r="J100" i="5"/>
  <c r="X243" i="5"/>
  <c r="AF74" i="5"/>
  <c r="U103" i="5"/>
  <c r="Q106" i="5"/>
  <c r="J95" i="5"/>
  <c r="AJ135" i="5"/>
  <c r="I145" i="5"/>
  <c r="AA243" i="5"/>
  <c r="AJ166" i="5"/>
  <c r="P144" i="5"/>
  <c r="K83" i="5"/>
  <c r="R224" i="5"/>
  <c r="AJ168" i="5"/>
  <c r="R148" i="5"/>
  <c r="M265" i="5"/>
  <c r="AA270" i="5"/>
  <c r="AM76" i="5"/>
  <c r="AI93" i="5"/>
  <c r="AC201" i="5"/>
  <c r="AD98" i="5"/>
  <c r="U251" i="5"/>
  <c r="Q226" i="5"/>
  <c r="R73" i="5"/>
  <c r="M181" i="5"/>
  <c r="R205" i="5"/>
  <c r="AF221" i="5"/>
  <c r="Q246" i="5"/>
  <c r="O143" i="5"/>
  <c r="P226" i="5"/>
  <c r="Q92" i="5"/>
  <c r="R91" i="5"/>
  <c r="X231" i="5"/>
  <c r="R278" i="5"/>
  <c r="K271" i="5"/>
  <c r="X248" i="5"/>
  <c r="X125" i="5"/>
  <c r="W180" i="5"/>
  <c r="X200" i="5"/>
  <c r="W82" i="5"/>
  <c r="P250" i="5"/>
  <c r="AF134" i="5"/>
  <c r="N96" i="5"/>
  <c r="I73" i="5"/>
  <c r="R265" i="5"/>
  <c r="O188" i="5"/>
  <c r="U74" i="5"/>
  <c r="AC228" i="5"/>
  <c r="U76" i="5"/>
  <c r="Z169" i="5"/>
  <c r="AA206" i="5"/>
  <c r="K263" i="5"/>
  <c r="AJ228" i="5"/>
  <c r="AG98" i="5"/>
  <c r="N100" i="5"/>
  <c r="U113" i="5"/>
  <c r="AL134" i="5"/>
  <c r="U225" i="5"/>
  <c r="K81" i="5"/>
  <c r="N229" i="5"/>
  <c r="AA186" i="5"/>
  <c r="T184" i="5"/>
  <c r="M96" i="5"/>
  <c r="AG277" i="5"/>
  <c r="AJ92" i="5"/>
  <c r="U273" i="5"/>
  <c r="I76" i="5"/>
  <c r="J226" i="5"/>
  <c r="AM102" i="5"/>
  <c r="Z267" i="5"/>
  <c r="AI96" i="5"/>
  <c r="T74" i="5"/>
  <c r="AC187" i="5"/>
  <c r="N79" i="5"/>
  <c r="AA75" i="5"/>
  <c r="AC92" i="5"/>
  <c r="T127" i="5"/>
  <c r="P181" i="5"/>
  <c r="T185" i="5"/>
  <c r="AL278" i="5"/>
  <c r="O149" i="5"/>
  <c r="X255" i="5"/>
  <c r="AJ141" i="5"/>
  <c r="T71" i="5"/>
  <c r="R201" i="5"/>
  <c r="Z71" i="5"/>
  <c r="AF269" i="5"/>
  <c r="I93" i="5"/>
  <c r="L78" i="5"/>
  <c r="AL77" i="5"/>
  <c r="M93" i="5"/>
  <c r="N275" i="5"/>
  <c r="T189" i="5"/>
  <c r="X187" i="5"/>
  <c r="K84" i="5"/>
  <c r="P213" i="5"/>
  <c r="AA138" i="5"/>
  <c r="R276" i="5"/>
  <c r="AI78" i="5"/>
  <c r="J227" i="5"/>
  <c r="AL95" i="5"/>
  <c r="J119" i="5"/>
  <c r="T105" i="5"/>
  <c r="AF230" i="5"/>
  <c r="AD214" i="5"/>
  <c r="AM224" i="5"/>
  <c r="T181" i="5"/>
  <c r="I210" i="5"/>
  <c r="U252" i="5"/>
  <c r="W169" i="5"/>
  <c r="AJ70" i="5"/>
  <c r="AF232" i="5"/>
  <c r="AF138" i="5"/>
  <c r="AG119" i="5"/>
  <c r="AC160" i="5"/>
  <c r="AA253" i="5"/>
  <c r="AI144" i="5"/>
  <c r="AD202" i="5"/>
  <c r="AG73" i="5"/>
  <c r="P202" i="5"/>
  <c r="AD263" i="5"/>
  <c r="AF167" i="5"/>
  <c r="AF254" i="5"/>
  <c r="O113" i="5"/>
  <c r="AG165" i="5"/>
  <c r="AD93" i="5"/>
  <c r="Z251" i="5"/>
  <c r="X268" i="5"/>
  <c r="AG144" i="5"/>
  <c r="AF97" i="5"/>
  <c r="AG204" i="5"/>
  <c r="P228" i="5"/>
  <c r="W73" i="5"/>
  <c r="R105" i="5"/>
  <c r="N98" i="5"/>
  <c r="AM96" i="5"/>
  <c r="I184" i="5"/>
  <c r="U121" i="5"/>
  <c r="AI125" i="5"/>
  <c r="J211" i="5"/>
  <c r="AM253" i="5"/>
  <c r="J245" i="5"/>
  <c r="AA277" i="5"/>
  <c r="AM100" i="5"/>
  <c r="X211" i="5"/>
  <c r="N161" i="5"/>
  <c r="AA248" i="5"/>
  <c r="R268" i="5"/>
  <c r="M116" i="5"/>
  <c r="U91" i="5"/>
  <c r="AC79" i="5"/>
  <c r="AD212" i="5"/>
  <c r="M233" i="5"/>
  <c r="K213" i="5"/>
  <c r="AA80" i="5"/>
  <c r="I128" i="5"/>
  <c r="K190" i="5"/>
  <c r="X276" i="5"/>
  <c r="X103" i="5"/>
  <c r="R274" i="5"/>
  <c r="M148" i="5"/>
  <c r="T144" i="5"/>
  <c r="K73" i="5"/>
  <c r="J234" i="5"/>
  <c r="AA70" i="5"/>
  <c r="AD223" i="5"/>
  <c r="AL277" i="5"/>
  <c r="AF275" i="5"/>
  <c r="J83" i="5"/>
  <c r="Q190" i="5"/>
  <c r="K212" i="5"/>
  <c r="AD85" i="5"/>
  <c r="R101" i="5"/>
  <c r="J138" i="5"/>
  <c r="AI102" i="5"/>
  <c r="X118" i="5"/>
  <c r="AC170" i="5"/>
  <c r="R138" i="5"/>
  <c r="AF212" i="5"/>
  <c r="W230" i="5"/>
  <c r="Z224" i="5"/>
  <c r="AC206" i="5"/>
  <c r="Q167" i="5"/>
  <c r="N149" i="5"/>
  <c r="Q270" i="5"/>
  <c r="T202" i="5"/>
  <c r="N246" i="5"/>
  <c r="AM168" i="5"/>
  <c r="AI163" i="5"/>
  <c r="Z222" i="5"/>
  <c r="AM92" i="5"/>
  <c r="Q137" i="5"/>
  <c r="AF80" i="5"/>
  <c r="AF73" i="5"/>
  <c r="M79" i="5"/>
  <c r="U222" i="5"/>
  <c r="O114" i="5"/>
  <c r="AJ243" i="5"/>
  <c r="AG80" i="5"/>
  <c r="AA101" i="5"/>
  <c r="AC115" i="5"/>
  <c r="AD82" i="5"/>
  <c r="M226" i="5"/>
  <c r="AM220" i="5"/>
  <c r="AI186" i="5"/>
  <c r="AA251" i="5"/>
  <c r="Z77" i="5"/>
  <c r="AL115" i="5"/>
  <c r="Z191" i="5"/>
  <c r="J272" i="5"/>
  <c r="Q96" i="5"/>
  <c r="R95" i="5"/>
  <c r="AD224" i="5"/>
  <c r="AA203" i="5"/>
  <c r="AM142" i="5"/>
  <c r="AI162" i="5"/>
  <c r="AA91" i="5"/>
  <c r="T225" i="5"/>
  <c r="AD190" i="5"/>
  <c r="R137" i="5"/>
  <c r="Z249" i="5"/>
  <c r="T265" i="5"/>
  <c r="I246" i="5"/>
  <c r="X113" i="5"/>
  <c r="K123" i="5"/>
  <c r="P105" i="5"/>
  <c r="AM257" i="5"/>
  <c r="AJ204" i="5"/>
  <c r="AL121" i="5"/>
  <c r="R98" i="5"/>
  <c r="N247" i="5"/>
  <c r="P269" i="5"/>
  <c r="J252" i="5"/>
  <c r="W71" i="5"/>
  <c r="AI203" i="5"/>
  <c r="AD255" i="5"/>
  <c r="L128" i="5"/>
  <c r="N78" i="5"/>
  <c r="I202" i="5"/>
  <c r="J184" i="5"/>
  <c r="J221" i="5"/>
  <c r="AD213" i="5"/>
  <c r="Z254" i="5"/>
  <c r="P182" i="5"/>
  <c r="AI165" i="5"/>
  <c r="AC82" i="5"/>
  <c r="J92" i="5"/>
  <c r="AM134" i="5"/>
  <c r="P273" i="5"/>
  <c r="U97" i="5"/>
  <c r="Z79" i="5"/>
  <c r="L278" i="5"/>
  <c r="J202" i="5"/>
  <c r="M255" i="5"/>
  <c r="W74" i="5"/>
  <c r="AI277" i="5"/>
  <c r="AL192" i="5"/>
  <c r="U246" i="5"/>
  <c r="AJ235" i="5"/>
  <c r="AI140" i="5"/>
  <c r="W139" i="5"/>
  <c r="U269" i="5"/>
  <c r="AI161" i="5"/>
  <c r="AA95" i="5"/>
  <c r="O263" i="5"/>
  <c r="X149" i="5"/>
  <c r="K101" i="5"/>
  <c r="AG208" i="5"/>
  <c r="W141" i="5"/>
  <c r="U181" i="5"/>
  <c r="AL256" i="5"/>
  <c r="X271" i="5"/>
  <c r="R202" i="5"/>
  <c r="R220" i="5"/>
  <c r="Q99" i="5"/>
  <c r="X157" i="5"/>
  <c r="AL114" i="5"/>
  <c r="O250" i="5"/>
  <c r="R245" i="5"/>
  <c r="AI76" i="5"/>
  <c r="O163" i="5"/>
  <c r="P73" i="5"/>
  <c r="T80" i="5"/>
  <c r="AJ149" i="5"/>
  <c r="U277" i="5"/>
  <c r="L247" i="5"/>
  <c r="Q233" i="5"/>
  <c r="AD71" i="5"/>
  <c r="M138" i="5"/>
  <c r="I214" i="5"/>
  <c r="AM73" i="5"/>
  <c r="AJ159" i="5"/>
  <c r="AJ82" i="5"/>
  <c r="T188" i="5"/>
  <c r="AA77" i="5"/>
  <c r="J253" i="5"/>
  <c r="J273" i="5"/>
  <c r="AM191" i="5"/>
  <c r="AJ234" i="5"/>
  <c r="M186" i="5"/>
  <c r="AD160" i="5"/>
  <c r="AL165" i="5"/>
  <c r="N72" i="5"/>
  <c r="R80" i="5"/>
  <c r="AD144" i="5"/>
  <c r="P137" i="5"/>
  <c r="L96" i="5"/>
  <c r="AA168" i="5"/>
  <c r="O118" i="5"/>
  <c r="O256" i="5"/>
  <c r="AJ97" i="5"/>
  <c r="L233" i="5"/>
  <c r="AJ247" i="5"/>
  <c r="Z97" i="5"/>
  <c r="O97" i="5"/>
  <c r="AA76" i="5"/>
  <c r="X232" i="5"/>
  <c r="J144" i="5"/>
  <c r="AA116" i="5"/>
  <c r="AA242" i="5"/>
  <c r="AD184" i="5"/>
  <c r="Q105" i="5"/>
  <c r="AC270" i="5"/>
  <c r="U158" i="5"/>
  <c r="L253" i="5"/>
  <c r="AD227" i="5"/>
  <c r="AC77" i="5"/>
  <c r="AF93" i="5"/>
  <c r="X165" i="5"/>
  <c r="AF101" i="5"/>
  <c r="Z126" i="5"/>
  <c r="U169" i="5"/>
  <c r="AD228" i="5"/>
  <c r="O92" i="5"/>
  <c r="AJ272" i="5"/>
  <c r="R231" i="5"/>
  <c r="AA121" i="5"/>
  <c r="AF95" i="5"/>
  <c r="M266" i="5"/>
  <c r="M191" i="5"/>
  <c r="AA225" i="5"/>
  <c r="J156" i="5"/>
  <c r="T233" i="5"/>
  <c r="AA140" i="5"/>
  <c r="W179" i="5"/>
  <c r="X199" i="5"/>
  <c r="T128" i="5"/>
  <c r="M119" i="5"/>
  <c r="W244" i="5"/>
  <c r="AC70" i="5"/>
  <c r="M128" i="5"/>
  <c r="R187" i="5"/>
  <c r="AI229" i="5"/>
  <c r="P276" i="5"/>
  <c r="P178" i="5"/>
  <c r="X267" i="5"/>
  <c r="Q169" i="5"/>
  <c r="AG202" i="5"/>
  <c r="N207" i="5"/>
  <c r="X250" i="5"/>
  <c r="X225" i="5"/>
  <c r="J79" i="5"/>
  <c r="Z140" i="5"/>
  <c r="I146" i="5"/>
  <c r="J278" i="5"/>
  <c r="AI75" i="5"/>
  <c r="M245" i="5"/>
  <c r="M158" i="5"/>
  <c r="AF75" i="5"/>
  <c r="L275" i="5"/>
  <c r="AM274" i="5"/>
  <c r="J77" i="5"/>
  <c r="W253" i="5"/>
  <c r="AM231" i="5"/>
  <c r="AM273" i="5"/>
  <c r="K166" i="5"/>
  <c r="Q83" i="5"/>
  <c r="AL264" i="5"/>
  <c r="AL187" i="5"/>
  <c r="AG273" i="5"/>
  <c r="M224" i="5"/>
  <c r="AC102" i="5"/>
  <c r="R200" i="5"/>
  <c r="AD242" i="5"/>
  <c r="AG243" i="5"/>
  <c r="AD209" i="5"/>
  <c r="AC97" i="5"/>
  <c r="K209" i="5"/>
  <c r="X170" i="5"/>
  <c r="AJ209" i="5"/>
  <c r="AJ249" i="5"/>
  <c r="AC134" i="5"/>
  <c r="L252" i="5"/>
  <c r="U147" i="5"/>
  <c r="X78" i="5"/>
  <c r="R264" i="5"/>
  <c r="W126" i="5"/>
  <c r="AL84" i="5"/>
  <c r="AG188" i="5"/>
  <c r="M143" i="5"/>
  <c r="J242" i="5"/>
  <c r="AC161" i="5"/>
  <c r="AF164" i="5"/>
  <c r="P243" i="5"/>
  <c r="AA190" i="5"/>
  <c r="M163" i="5"/>
  <c r="AG220" i="5"/>
  <c r="AA184" i="5"/>
  <c r="O159" i="5"/>
  <c r="I168" i="5"/>
  <c r="AA267" i="5"/>
  <c r="R248" i="5"/>
  <c r="AG250" i="5"/>
  <c r="X120" i="5"/>
  <c r="L104" i="5"/>
  <c r="O171" i="5"/>
  <c r="W170" i="5"/>
  <c r="P272" i="5"/>
  <c r="O71" i="5"/>
  <c r="AJ126" i="5"/>
  <c r="Q177" i="5"/>
  <c r="X220" i="5"/>
  <c r="Q122" i="5"/>
  <c r="AA220" i="5"/>
  <c r="W75" i="5"/>
  <c r="N263" i="5"/>
  <c r="O220" i="5"/>
  <c r="Q162" i="5"/>
  <c r="AM95" i="5"/>
  <c r="T170" i="5"/>
  <c r="AG161" i="5"/>
  <c r="L127" i="5"/>
  <c r="O169" i="5"/>
  <c r="W158" i="5"/>
  <c r="X127" i="5"/>
  <c r="Q157" i="5"/>
  <c r="I181" i="5"/>
  <c r="L189" i="5"/>
  <c r="AJ246" i="5"/>
  <c r="AI126" i="5"/>
  <c r="L74" i="5"/>
  <c r="AF186" i="5"/>
  <c r="AC149" i="5"/>
  <c r="AA210" i="5"/>
  <c r="AL122" i="5"/>
  <c r="J244" i="5"/>
  <c r="I122" i="5"/>
  <c r="P242" i="5"/>
  <c r="AI178" i="5"/>
  <c r="X123" i="5"/>
  <c r="AM165" i="5"/>
  <c r="J201" i="5"/>
  <c r="AA162" i="5"/>
  <c r="R192" i="5"/>
  <c r="AJ264" i="5"/>
  <c r="AC162" i="5"/>
  <c r="Z127" i="5"/>
  <c r="X99" i="5"/>
  <c r="AF99" i="5"/>
  <c r="AA235" i="5"/>
  <c r="AJ177" i="5"/>
  <c r="J140" i="5"/>
  <c r="R214" i="5"/>
  <c r="P70" i="5"/>
  <c r="N122" i="5"/>
  <c r="T192" i="5"/>
  <c r="AC139" i="5"/>
  <c r="AC148" i="5"/>
  <c r="P245" i="5"/>
  <c r="AC205" i="5"/>
  <c r="AM278" i="5"/>
  <c r="I183" i="5"/>
  <c r="R140" i="5"/>
  <c r="K191" i="5"/>
  <c r="T92" i="5"/>
  <c r="X85" i="5"/>
  <c r="X72" i="5"/>
  <c r="U213" i="5"/>
  <c r="P141" i="5"/>
  <c r="P122" i="5"/>
  <c r="Z114" i="5"/>
  <c r="P211" i="5"/>
  <c r="U266" i="5"/>
  <c r="J228" i="5"/>
  <c r="P149" i="5"/>
  <c r="T117" i="5"/>
  <c r="AL178" i="5"/>
  <c r="AJ181" i="5"/>
  <c r="N214" i="5"/>
  <c r="AM269" i="5"/>
  <c r="N251" i="5"/>
  <c r="N185" i="5"/>
  <c r="AD121" i="5"/>
  <c r="AF165" i="5"/>
  <c r="W187" i="5"/>
  <c r="N76" i="5"/>
  <c r="J208" i="5"/>
  <c r="W115" i="5"/>
  <c r="AM127" i="5"/>
  <c r="W120" i="5"/>
  <c r="AM252" i="5"/>
  <c r="L229" i="5"/>
  <c r="AA205" i="5"/>
  <c r="AG210" i="5"/>
  <c r="J225" i="5"/>
  <c r="AD252" i="5"/>
  <c r="U199" i="5"/>
  <c r="AG272" i="5"/>
  <c r="O140" i="5"/>
  <c r="N116" i="5"/>
  <c r="AJ101" i="5"/>
  <c r="AC268" i="5"/>
  <c r="U138" i="5"/>
  <c r="Z124" i="5"/>
  <c r="T191" i="5"/>
  <c r="X119" i="5"/>
  <c r="W263" i="5"/>
  <c r="P81" i="5"/>
  <c r="AF162" i="5"/>
  <c r="AI250" i="5"/>
  <c r="Z70" i="5"/>
  <c r="P160" i="5"/>
  <c r="N276" i="5"/>
  <c r="R70" i="5"/>
  <c r="W183" i="5"/>
  <c r="AG186" i="5"/>
  <c r="AA227" i="5"/>
  <c r="W79" i="5"/>
  <c r="J165" i="5"/>
  <c r="AL162" i="5"/>
  <c r="J102" i="5"/>
  <c r="AD182" i="5"/>
  <c r="O136" i="5"/>
  <c r="O180" i="5"/>
  <c r="T125" i="5"/>
  <c r="I94" i="5"/>
  <c r="AI157" i="5"/>
  <c r="N210" i="5"/>
  <c r="U101" i="5"/>
  <c r="U202" i="5"/>
  <c r="AA102" i="5"/>
  <c r="N178" i="5"/>
  <c r="AM167" i="5"/>
  <c r="W233" i="5"/>
  <c r="AC122" i="5"/>
  <c r="R97" i="5"/>
  <c r="P136" i="5"/>
  <c r="AI116" i="5"/>
  <c r="Q149" i="5"/>
  <c r="L208" i="5"/>
  <c r="T75" i="5"/>
  <c r="U98" i="5"/>
  <c r="AM123" i="5"/>
  <c r="M227" i="5"/>
  <c r="N270" i="5"/>
  <c r="K93" i="5"/>
  <c r="AI121" i="5"/>
  <c r="AD249" i="5"/>
  <c r="X234" i="5"/>
  <c r="U100" i="5"/>
  <c r="U125" i="5"/>
  <c r="T163" i="5"/>
  <c r="Q191" i="5"/>
  <c r="N203" i="5"/>
  <c r="AL74" i="5"/>
  <c r="P203" i="5"/>
  <c r="I158" i="5"/>
  <c r="AF251" i="5"/>
  <c r="R207" i="5"/>
  <c r="AF168" i="5"/>
  <c r="P91" i="5"/>
  <c r="AG122" i="5"/>
  <c r="W116" i="5"/>
  <c r="O77" i="5"/>
  <c r="Z166" i="5"/>
  <c r="K145" i="5"/>
  <c r="Q74" i="5"/>
  <c r="R74" i="5"/>
  <c r="L70" i="5"/>
  <c r="J137" i="5"/>
  <c r="O160" i="5"/>
  <c r="N73" i="5"/>
  <c r="L156" i="5"/>
  <c r="T115" i="5"/>
  <c r="L266" i="5"/>
  <c r="AG205" i="5"/>
  <c r="O128" i="5"/>
  <c r="AD179" i="5"/>
  <c r="P171" i="5"/>
  <c r="T139" i="5"/>
  <c r="AC263" i="5"/>
  <c r="AA178" i="5"/>
  <c r="W272" i="5"/>
  <c r="AA185" i="5"/>
  <c r="AA167" i="5"/>
  <c r="J91" i="5"/>
  <c r="N205" i="5"/>
  <c r="AJ83" i="5"/>
  <c r="AD235" i="5"/>
  <c r="O103" i="5"/>
  <c r="P101" i="5"/>
  <c r="P270" i="5"/>
  <c r="P248" i="5"/>
  <c r="Q124" i="5"/>
  <c r="AJ245" i="5"/>
  <c r="AM272" i="5"/>
  <c r="L268" i="5"/>
  <c r="Z274" i="5"/>
  <c r="AJ273" i="5"/>
  <c r="Q271" i="5"/>
  <c r="J276" i="5"/>
  <c r="I190" i="5"/>
  <c r="M188" i="5"/>
  <c r="N202" i="5"/>
  <c r="N168" i="5"/>
  <c r="AA231" i="5"/>
  <c r="X247" i="5"/>
  <c r="L222" i="5"/>
  <c r="AA128" i="5"/>
  <c r="AF182" i="5"/>
  <c r="J94" i="5"/>
  <c r="K135" i="5"/>
  <c r="N123" i="5"/>
  <c r="AI204" i="5"/>
  <c r="Z113" i="5"/>
  <c r="AD169" i="5"/>
  <c r="W83" i="5"/>
  <c r="P231" i="5"/>
  <c r="AI227" i="5"/>
  <c r="O146" i="5"/>
  <c r="AF147" i="5"/>
  <c r="AC233" i="5"/>
  <c r="AJ158" i="5"/>
  <c r="P100" i="5"/>
  <c r="X185" i="5"/>
  <c r="T257" i="5"/>
  <c r="I141" i="5"/>
  <c r="L220" i="5"/>
  <c r="P165" i="5"/>
  <c r="AM157" i="5"/>
  <c r="AJ78" i="5"/>
  <c r="AM115" i="5"/>
  <c r="L230" i="5"/>
  <c r="R251" i="5"/>
  <c r="R143" i="5"/>
  <c r="AC136" i="5"/>
  <c r="R122" i="5"/>
  <c r="AG181" i="5"/>
  <c r="K265" i="5"/>
  <c r="P199" i="5"/>
  <c r="AL227" i="5"/>
  <c r="R104" i="5"/>
  <c r="AD250" i="5"/>
  <c r="I134" i="5"/>
  <c r="T113" i="5"/>
  <c r="J136" i="5"/>
  <c r="U230" i="5"/>
  <c r="L120" i="5"/>
  <c r="AM229" i="5"/>
  <c r="AD81" i="5"/>
  <c r="AA209" i="5"/>
  <c r="N230" i="5"/>
  <c r="Q234" i="5"/>
  <c r="P275" i="5"/>
  <c r="O144" i="5"/>
  <c r="L136" i="5"/>
  <c r="N209" i="5"/>
  <c r="X95" i="5"/>
  <c r="Q186" i="5"/>
  <c r="AF178" i="5"/>
  <c r="AL156" i="5"/>
  <c r="Z84" i="5"/>
  <c r="N232" i="5"/>
  <c r="X116" i="5"/>
  <c r="AJ157" i="5"/>
  <c r="AM204" i="5"/>
  <c r="AM249" i="5"/>
  <c r="J166" i="5"/>
  <c r="AF156" i="5"/>
  <c r="AF273" i="5"/>
  <c r="W118" i="5"/>
  <c r="AL78" i="5"/>
  <c r="Q161" i="5"/>
  <c r="AG134" i="5"/>
  <c r="P79" i="5"/>
  <c r="X158" i="5"/>
  <c r="AJ207" i="5"/>
  <c r="Q94" i="5"/>
  <c r="AM162" i="5"/>
  <c r="AM117" i="5"/>
  <c r="AF139" i="5"/>
  <c r="T160" i="5"/>
  <c r="AG200" i="5"/>
  <c r="N189" i="5"/>
  <c r="Q141" i="5"/>
  <c r="AL70" i="5"/>
  <c r="W168" i="5"/>
  <c r="J118" i="5"/>
  <c r="N180" i="5"/>
  <c r="AM105" i="5"/>
  <c r="I121" i="5"/>
  <c r="R253" i="5"/>
  <c r="P190" i="5"/>
  <c r="AA127" i="5"/>
  <c r="U140" i="5"/>
  <c r="AM271" i="5"/>
  <c r="R78" i="5"/>
  <c r="U189" i="5"/>
  <c r="P92" i="5"/>
  <c r="AG278" i="5"/>
  <c r="X159" i="5"/>
  <c r="R113" i="5"/>
  <c r="J127" i="5"/>
  <c r="J160" i="5"/>
  <c r="AJ116" i="5"/>
  <c r="K113" i="5"/>
  <c r="O123" i="5"/>
  <c r="AM116" i="5"/>
  <c r="AL245" i="5"/>
  <c r="AI257" i="5"/>
  <c r="AM97" i="5"/>
  <c r="M242" i="5"/>
  <c r="J104" i="5"/>
  <c r="R203" i="5"/>
  <c r="AJ189" i="5"/>
  <c r="J251" i="5"/>
  <c r="AJ257" i="5"/>
  <c r="AM79" i="5"/>
  <c r="X202" i="5"/>
  <c r="J98" i="5"/>
  <c r="AG190" i="5"/>
  <c r="AL230" i="5"/>
  <c r="M168" i="5"/>
  <c r="L117" i="5"/>
  <c r="L143" i="5"/>
  <c r="P140" i="5"/>
  <c r="T83" i="5"/>
  <c r="R275" i="5"/>
  <c r="AD256" i="5"/>
  <c r="J223" i="5"/>
  <c r="AD74" i="5"/>
  <c r="N160" i="5"/>
  <c r="I160" i="5"/>
  <c r="W186" i="5"/>
  <c r="AG271" i="5"/>
  <c r="O117" i="5"/>
  <c r="AC141" i="5"/>
  <c r="AG253" i="5"/>
  <c r="AD94" i="5"/>
  <c r="AG166" i="5"/>
  <c r="T146" i="5"/>
  <c r="AA181" i="5"/>
  <c r="R85" i="5"/>
  <c r="AC117" i="5"/>
  <c r="U128" i="5"/>
  <c r="AC147" i="5"/>
  <c r="AI148" i="5"/>
  <c r="AG191" i="5"/>
  <c r="L159" i="5"/>
  <c r="AJ142" i="5"/>
  <c r="AI84" i="5"/>
  <c r="Q116" i="5"/>
  <c r="Q230" i="5"/>
  <c r="AM186" i="5"/>
  <c r="Q231" i="5"/>
  <c r="R165" i="5"/>
  <c r="X97" i="5"/>
  <c r="N188" i="5"/>
  <c r="L190" i="5"/>
  <c r="AC145" i="5"/>
  <c r="AA104" i="5"/>
  <c r="U71" i="5"/>
  <c r="K200" i="5"/>
  <c r="X164" i="5"/>
  <c r="J254" i="5"/>
  <c r="O166" i="5"/>
  <c r="L125" i="5"/>
  <c r="M179" i="5"/>
  <c r="I120" i="5"/>
  <c r="AA118" i="5"/>
  <c r="AL208" i="5"/>
  <c r="L277" i="5"/>
  <c r="O254" i="5"/>
  <c r="R164" i="5"/>
  <c r="R118" i="5"/>
  <c r="R186" i="5"/>
  <c r="Q170" i="5"/>
  <c r="R222" i="5"/>
  <c r="X226" i="5"/>
  <c r="AJ242" i="5"/>
  <c r="M105" i="5"/>
  <c r="W221" i="5"/>
  <c r="AD76" i="5"/>
  <c r="X145" i="5"/>
  <c r="AG234" i="5"/>
  <c r="AF79" i="5"/>
  <c r="R209" i="5"/>
  <c r="O271" i="5"/>
  <c r="N95" i="5"/>
  <c r="L249" i="5"/>
  <c r="AF191" i="5"/>
  <c r="AM159" i="5"/>
  <c r="U272" i="5"/>
  <c r="Q144" i="5"/>
  <c r="X184" i="5"/>
  <c r="AJ269" i="5"/>
  <c r="AC138" i="5"/>
  <c r="AG74" i="5"/>
  <c r="R250" i="5"/>
  <c r="AD273" i="5"/>
  <c r="AA249" i="5"/>
  <c r="M167" i="5"/>
  <c r="N181" i="5"/>
  <c r="AM276" i="5"/>
  <c r="AD164" i="5"/>
  <c r="W100" i="5"/>
  <c r="AG118" i="5"/>
  <c r="U253" i="5"/>
  <c r="I208" i="5"/>
  <c r="K114" i="5"/>
  <c r="AF159" i="5"/>
  <c r="I135" i="5"/>
  <c r="R99" i="5"/>
  <c r="T159" i="5"/>
  <c r="AM149" i="5"/>
  <c r="AD276" i="5"/>
  <c r="AA180" i="5"/>
  <c r="O142" i="5"/>
  <c r="AA276" i="5"/>
  <c r="O249" i="5"/>
  <c r="W268" i="5"/>
  <c r="J177" i="5"/>
  <c r="AD128" i="5"/>
  <c r="AC146" i="5"/>
  <c r="R125" i="5"/>
  <c r="Q187" i="5"/>
  <c r="L106" i="5"/>
  <c r="P224" i="5"/>
  <c r="AI233" i="5"/>
  <c r="AI115" i="5"/>
  <c r="AD265" i="5"/>
  <c r="AD137" i="5"/>
  <c r="W167" i="5"/>
  <c r="AG70" i="5"/>
  <c r="N148" i="5"/>
  <c r="K171" i="5"/>
  <c r="Z207" i="5"/>
  <c r="L72" i="5"/>
  <c r="U164" i="5"/>
  <c r="U123" i="5"/>
  <c r="R116" i="5"/>
  <c r="Z95" i="5"/>
  <c r="Q135" i="5"/>
  <c r="J134" i="5"/>
  <c r="Z206" i="5"/>
  <c r="K229" i="5"/>
  <c r="J75" i="5"/>
  <c r="AL202" i="5"/>
  <c r="M136" i="5"/>
  <c r="AA117" i="5"/>
  <c r="AJ222" i="5"/>
  <c r="AD134" i="5"/>
  <c r="AJ161" i="5"/>
  <c r="I106" i="5"/>
  <c r="AG270" i="5"/>
  <c r="AD201" i="5"/>
  <c r="J116" i="5"/>
  <c r="O115" i="5"/>
  <c r="N127" i="5"/>
  <c r="L158" i="5"/>
  <c r="J93" i="5"/>
  <c r="O148" i="5"/>
  <c r="U160" i="5"/>
  <c r="K185" i="5"/>
  <c r="AL182" i="5"/>
  <c r="Z101" i="5"/>
  <c r="N225" i="5"/>
  <c r="R81" i="5"/>
  <c r="AM85" i="5"/>
  <c r="AJ212" i="5"/>
  <c r="P278" i="5"/>
  <c r="J105" i="5"/>
  <c r="P271" i="5"/>
  <c r="X80" i="5"/>
  <c r="Z277" i="5"/>
  <c r="U171" i="5"/>
  <c r="AM243" i="5"/>
  <c r="AM80" i="5"/>
  <c r="P186" i="5"/>
  <c r="O228" i="5"/>
  <c r="AM138" i="5"/>
  <c r="T136" i="5"/>
  <c r="AA250" i="5"/>
  <c r="P246" i="5"/>
  <c r="AI181" i="5"/>
  <c r="AD170" i="5"/>
  <c r="AI156" i="5"/>
  <c r="K72" i="5"/>
  <c r="AC124" i="5"/>
  <c r="U204" i="5"/>
  <c r="AG209" i="5"/>
  <c r="L102" i="5"/>
  <c r="AG252" i="5"/>
  <c r="J143" i="5"/>
  <c r="AM188" i="5"/>
  <c r="I72" i="5"/>
  <c r="P115" i="5"/>
  <c r="AD161" i="5"/>
  <c r="I263" i="5"/>
  <c r="W105" i="5"/>
  <c r="AC157" i="5"/>
  <c r="O119" i="5"/>
  <c r="AC166" i="5"/>
  <c r="Z244" i="5"/>
  <c r="AD115" i="5"/>
  <c r="Q143" i="5"/>
  <c r="AJ199" i="5"/>
  <c r="AG263" i="5"/>
  <c r="AD181" i="5"/>
  <c r="AL185" i="5"/>
  <c r="AA166" i="5"/>
  <c r="AD92" i="5"/>
  <c r="Q70" i="5"/>
  <c r="AI167" i="5"/>
  <c r="P192" i="5"/>
  <c r="U179" i="5"/>
  <c r="O222" i="5"/>
  <c r="X213" i="5"/>
  <c r="AJ93" i="5"/>
  <c r="N267" i="5"/>
  <c r="N186" i="5"/>
  <c r="AI134" i="5"/>
  <c r="AM189" i="5"/>
  <c r="AD225" i="5"/>
  <c r="AF116" i="5"/>
  <c r="P206" i="5"/>
  <c r="AF257" i="5"/>
  <c r="P113" i="5"/>
  <c r="Q120" i="5"/>
  <c r="X229" i="5"/>
  <c r="Q98" i="5"/>
  <c r="AI183" i="5"/>
  <c r="O105" i="5"/>
  <c r="AI117" i="5"/>
  <c r="R166" i="5"/>
  <c r="Z117" i="5"/>
  <c r="P256" i="5"/>
  <c r="L192" i="5"/>
  <c r="AF122" i="5"/>
  <c r="AI160" i="5"/>
  <c r="AA124" i="5"/>
  <c r="J188" i="5"/>
  <c r="AD204" i="5"/>
  <c r="I136" i="5"/>
  <c r="AD232" i="5"/>
  <c r="Z180" i="5"/>
  <c r="AD206" i="5"/>
  <c r="AD104" i="5"/>
  <c r="L83" i="5"/>
  <c r="AD116" i="5"/>
  <c r="R171" i="5"/>
  <c r="L179" i="5"/>
  <c r="O93" i="5"/>
  <c r="AF226" i="5"/>
  <c r="N138" i="5"/>
  <c r="K124" i="5"/>
  <c r="N255" i="5"/>
  <c r="AL142" i="5"/>
  <c r="J114" i="5"/>
  <c r="AJ205" i="5"/>
  <c r="AA201" i="5"/>
  <c r="U145" i="5"/>
  <c r="L234" i="5"/>
  <c r="N265" i="5"/>
  <c r="R123" i="5"/>
  <c r="AG232" i="5"/>
  <c r="X242" i="5"/>
  <c r="AF210" i="5"/>
  <c r="AL76" i="5"/>
  <c r="U99" i="5"/>
  <c r="Z163" i="5"/>
  <c r="M171" i="5"/>
  <c r="Q181" i="5"/>
  <c r="AD246" i="5"/>
  <c r="N212" i="5"/>
  <c r="M77" i="5"/>
  <c r="K161" i="5"/>
  <c r="P263" i="5"/>
  <c r="R76" i="5"/>
  <c r="Z139" i="5"/>
  <c r="K187" i="5"/>
  <c r="N102" i="5"/>
  <c r="P96" i="5"/>
  <c r="K82" i="5"/>
  <c r="AI81" i="5"/>
  <c r="AF135" i="5"/>
  <c r="AM137" i="5"/>
  <c r="L121" i="5"/>
  <c r="U170" i="5"/>
  <c r="AF187" i="5"/>
  <c r="AJ169" i="5"/>
  <c r="AF70" i="5"/>
  <c r="AM207" i="5"/>
  <c r="AG148" i="5"/>
  <c r="O70" i="5"/>
  <c r="AL177" i="5"/>
  <c r="Z80" i="5"/>
  <c r="N256" i="5"/>
  <c r="K141" i="5"/>
  <c r="N244" i="5"/>
  <c r="AA222" i="5"/>
  <c r="AL226" i="5"/>
  <c r="I92" i="5"/>
  <c r="N187" i="5"/>
  <c r="AG105" i="5"/>
  <c r="U209" i="5"/>
  <c r="K139" i="5"/>
  <c r="AA106" i="5"/>
  <c r="U104" i="5"/>
  <c r="P207" i="5"/>
  <c r="Z192" i="5"/>
  <c r="AA142" i="5"/>
  <c r="Z170" i="5"/>
  <c r="X101" i="5"/>
  <c r="AD120" i="5"/>
  <c r="X245" i="5"/>
  <c r="K117" i="5"/>
  <c r="AD269" i="5"/>
  <c r="I177" i="5"/>
  <c r="AJ123" i="5"/>
  <c r="M192" i="5"/>
  <c r="AL189" i="5"/>
  <c r="AG84" i="5"/>
  <c r="L210" i="5"/>
  <c r="Q147" i="5"/>
  <c r="AC143" i="5"/>
  <c r="R149" i="5"/>
  <c r="T167" i="5"/>
  <c r="O192" i="5"/>
  <c r="I113" i="5"/>
  <c r="AG91" i="5"/>
  <c r="AI79" i="5"/>
  <c r="P170" i="5"/>
  <c r="N75" i="5"/>
  <c r="W128" i="5"/>
  <c r="I179" i="5"/>
  <c r="AC83" i="5"/>
  <c r="AJ146" i="5"/>
  <c r="AC191" i="5"/>
  <c r="Z165" i="5"/>
  <c r="J249" i="5"/>
  <c r="AL270" i="5"/>
  <c r="Q138" i="5"/>
  <c r="P77" i="5"/>
  <c r="P99" i="5"/>
  <c r="U178" i="5"/>
  <c r="AD165" i="5"/>
  <c r="Q183" i="5"/>
  <c r="AA163" i="5"/>
  <c r="P184" i="5"/>
  <c r="AG78" i="5"/>
  <c r="AM121" i="5"/>
  <c r="U82" i="5"/>
  <c r="AA96" i="5"/>
  <c r="U227" i="5"/>
  <c r="AD254" i="5"/>
  <c r="L263" i="5"/>
  <c r="K234" i="5"/>
  <c r="W188" i="5"/>
  <c r="K164" i="5"/>
  <c r="W123" i="5"/>
  <c r="P220" i="5"/>
  <c r="U201" i="5"/>
  <c r="O138" i="5"/>
  <c r="AF84" i="5"/>
  <c r="AG100" i="5"/>
  <c r="AA119" i="5"/>
  <c r="W181" i="5"/>
  <c r="W165" i="5"/>
  <c r="AA125" i="5"/>
  <c r="AJ185" i="5"/>
  <c r="W117" i="5"/>
  <c r="T254" i="5"/>
  <c r="AJ144" i="5"/>
  <c r="N103" i="5"/>
  <c r="AD189" i="5"/>
  <c r="L171" i="5"/>
  <c r="O121" i="5"/>
  <c r="AI83" i="5"/>
  <c r="J135" i="5"/>
  <c r="W143" i="5"/>
  <c r="L242" i="5"/>
  <c r="W136" i="5"/>
  <c r="N124" i="5"/>
  <c r="K163" i="5"/>
  <c r="AC245" i="5"/>
  <c r="M118" i="5"/>
  <c r="AA212" i="5"/>
  <c r="Z182" i="5"/>
  <c r="AL140" i="5"/>
  <c r="AD251" i="5"/>
  <c r="AG104" i="5"/>
  <c r="R223" i="5"/>
  <c r="M73" i="5"/>
  <c r="AC93" i="5"/>
  <c r="I278" i="5"/>
  <c r="W190" i="5"/>
  <c r="I84" i="5"/>
  <c r="R254" i="5"/>
  <c r="Q160" i="5"/>
  <c r="AJ274" i="5"/>
  <c r="N266" i="5"/>
  <c r="P75" i="5"/>
  <c r="AJ255" i="5"/>
  <c r="AI188" i="5"/>
  <c r="O170" i="5"/>
  <c r="AG224" i="5"/>
  <c r="U70" i="5"/>
  <c r="AG189" i="5"/>
  <c r="P106" i="5"/>
  <c r="AA165" i="5"/>
  <c r="AA208" i="5"/>
  <c r="Z248" i="5"/>
  <c r="L113" i="5"/>
  <c r="AM124" i="5"/>
  <c r="T156" i="5"/>
  <c r="W159" i="5"/>
  <c r="AJ77" i="5"/>
  <c r="K159" i="5"/>
  <c r="U163" i="5"/>
  <c r="L228" i="5"/>
  <c r="J124" i="5"/>
  <c r="AC249" i="5"/>
  <c r="X192" i="5"/>
  <c r="AA115" i="5"/>
  <c r="N105" i="5"/>
  <c r="T120" i="5"/>
  <c r="AC256" i="5"/>
  <c r="AC183" i="5"/>
  <c r="L203" i="5"/>
  <c r="Z118" i="5"/>
  <c r="X163" i="5"/>
  <c r="AD162" i="5"/>
  <c r="M140" i="5"/>
  <c r="AG143" i="5"/>
  <c r="Z120" i="5"/>
  <c r="T143" i="5"/>
  <c r="AC118" i="5"/>
  <c r="K179" i="5"/>
  <c r="J142" i="5"/>
  <c r="R145" i="5"/>
  <c r="K71" i="5"/>
  <c r="AA179" i="5"/>
  <c r="J248" i="5"/>
  <c r="AI113" i="5"/>
  <c r="I77" i="5"/>
  <c r="AG96" i="5"/>
  <c r="AI127" i="5"/>
  <c r="W227" i="5"/>
  <c r="Z228" i="5"/>
  <c r="K180" i="5"/>
  <c r="L162" i="5"/>
  <c r="I163" i="5"/>
  <c r="AD171" i="5"/>
  <c r="P249" i="5"/>
  <c r="AL190" i="5"/>
  <c r="AJ203" i="5"/>
  <c r="Q255" i="5"/>
  <c r="R221" i="5"/>
  <c r="AA171" i="5"/>
  <c r="K156" i="5"/>
  <c r="L245" i="5"/>
  <c r="AG127" i="5"/>
  <c r="AD200" i="5"/>
  <c r="AA99" i="5"/>
  <c r="I74" i="5"/>
  <c r="AA244" i="5"/>
  <c r="AD99" i="5"/>
  <c r="J255" i="5"/>
  <c r="Q266" i="5"/>
  <c r="N183" i="5"/>
  <c r="I166" i="5"/>
  <c r="AJ118" i="5"/>
  <c r="K158" i="5"/>
  <c r="AD159" i="5"/>
  <c r="AI182" i="5"/>
  <c r="AJ156" i="5"/>
  <c r="L214" i="5"/>
  <c r="M117" i="5"/>
  <c r="R115" i="5"/>
  <c r="AD127" i="5"/>
  <c r="AC158" i="5"/>
  <c r="L187" i="5"/>
  <c r="K184" i="5"/>
  <c r="AA146" i="5"/>
  <c r="AA183" i="5"/>
  <c r="AL163" i="5"/>
  <c r="L276" i="5"/>
  <c r="AI192" i="5"/>
  <c r="I115" i="5"/>
  <c r="P235" i="5"/>
  <c r="M187" i="5"/>
  <c r="K140" i="5"/>
  <c r="AG99" i="5"/>
  <c r="AD70" i="5"/>
  <c r="O122" i="5"/>
  <c r="W92" i="5"/>
  <c r="AJ138" i="5"/>
  <c r="AL206" i="5"/>
  <c r="P225" i="5"/>
  <c r="Q148" i="5"/>
  <c r="N147" i="5"/>
  <c r="R168" i="5"/>
  <c r="AL128" i="5"/>
  <c r="U242" i="5"/>
  <c r="N71" i="5"/>
  <c r="I222" i="5"/>
  <c r="AD266" i="5"/>
  <c r="X249" i="5"/>
  <c r="U220" i="5"/>
  <c r="U84" i="5"/>
  <c r="M101" i="5"/>
  <c r="AM104" i="5"/>
  <c r="AM145" i="5"/>
  <c r="AJ94" i="5"/>
  <c r="Z181" i="5"/>
  <c r="AM185" i="5"/>
  <c r="K169" i="5"/>
  <c r="J203" i="5"/>
  <c r="K119" i="5"/>
  <c r="W127" i="5"/>
  <c r="AI168" i="5"/>
  <c r="X264" i="5"/>
  <c r="AI170" i="5"/>
  <c r="I162" i="5"/>
  <c r="X251" i="5"/>
  <c r="R179" i="5"/>
  <c r="AG81" i="5"/>
  <c r="Z160" i="5"/>
  <c r="T210" i="5"/>
  <c r="AJ180" i="5"/>
  <c r="AA98" i="5"/>
  <c r="W72" i="5"/>
  <c r="AF77" i="5"/>
  <c r="M74" i="5"/>
  <c r="L184" i="5"/>
  <c r="AD117" i="5"/>
  <c r="AF143" i="5"/>
  <c r="X92" i="5"/>
  <c r="AM233" i="5"/>
  <c r="R82" i="5"/>
  <c r="K74" i="5"/>
  <c r="L84" i="5"/>
  <c r="R183" i="5"/>
  <c r="W98" i="5"/>
  <c r="M257" i="5"/>
  <c r="L105" i="5"/>
  <c r="M278" i="5"/>
  <c r="K189" i="5"/>
  <c r="P188" i="5"/>
  <c r="W206" i="5"/>
  <c r="J206" i="5"/>
  <c r="N171" i="5"/>
  <c r="Z138" i="5"/>
  <c r="AL160" i="5"/>
  <c r="R134" i="5"/>
  <c r="L186" i="5"/>
  <c r="O277" i="5"/>
  <c r="I249" i="5"/>
  <c r="M92" i="5"/>
  <c r="AG83" i="5"/>
  <c r="R185" i="5"/>
  <c r="AF188" i="5"/>
  <c r="AD210" i="5"/>
  <c r="X171" i="5"/>
  <c r="AC100" i="5"/>
  <c r="AJ79" i="5"/>
  <c r="R252" i="5"/>
  <c r="AI143" i="5"/>
  <c r="U83" i="5"/>
  <c r="M166" i="5"/>
  <c r="U168" i="5"/>
  <c r="X273" i="5"/>
  <c r="AD119" i="5"/>
  <c r="O184" i="5"/>
  <c r="T200" i="5"/>
  <c r="T275" i="5"/>
  <c r="X81" i="5"/>
  <c r="Q121" i="5"/>
  <c r="W144" i="5"/>
  <c r="L91" i="5"/>
  <c r="N277" i="5"/>
  <c r="R213" i="5"/>
  <c r="AL224" i="5"/>
  <c r="N85" i="5"/>
  <c r="AL146" i="5"/>
  <c r="X147" i="5"/>
  <c r="X178" i="5"/>
  <c r="U134" i="5"/>
  <c r="N134" i="5"/>
  <c r="AL272" i="5"/>
  <c r="J204" i="5"/>
  <c r="P121" i="5"/>
  <c r="U105" i="5"/>
  <c r="AA229" i="5"/>
  <c r="AL113" i="5"/>
  <c r="R121" i="5"/>
  <c r="Z128" i="5"/>
  <c r="AC212" i="5"/>
  <c r="R256" i="5"/>
  <c r="AF141" i="5"/>
  <c r="R126" i="5"/>
  <c r="Z158" i="5"/>
  <c r="T179" i="5"/>
  <c r="I165" i="5"/>
  <c r="AI255" i="5"/>
  <c r="M102" i="5"/>
  <c r="AD101" i="5"/>
  <c r="AD145" i="5"/>
  <c r="Z119" i="5"/>
  <c r="X265" i="5"/>
  <c r="AL167" i="5"/>
  <c r="X136" i="5"/>
  <c r="P83" i="5"/>
  <c r="AL267" i="5"/>
  <c r="T269" i="5"/>
  <c r="AG199" i="5"/>
  <c r="AI124" i="5"/>
  <c r="AF120" i="5"/>
  <c r="AL170" i="5"/>
  <c r="AJ266" i="5"/>
  <c r="M78" i="5"/>
  <c r="U75" i="5"/>
  <c r="AJ244" i="5"/>
  <c r="AA223" i="5"/>
  <c r="AG94" i="5"/>
  <c r="N145" i="5"/>
  <c r="AM161" i="5"/>
  <c r="O233" i="5"/>
  <c r="AD221" i="5"/>
  <c r="AJ210" i="5"/>
  <c r="M126" i="5"/>
  <c r="J82" i="5"/>
  <c r="AF183" i="5"/>
  <c r="L223" i="5"/>
  <c r="R94" i="5"/>
  <c r="M177" i="5"/>
  <c r="AG160" i="5"/>
  <c r="W192" i="5"/>
  <c r="AA192" i="5"/>
  <c r="Q272" i="5"/>
  <c r="X277" i="5"/>
  <c r="AM141" i="5"/>
  <c r="O82" i="5"/>
  <c r="AG76" i="5"/>
  <c r="W119" i="5"/>
  <c r="U177" i="5"/>
  <c r="AL72" i="5"/>
  <c r="X254" i="5"/>
  <c r="Z245" i="5"/>
  <c r="AD199" i="5"/>
  <c r="AJ99" i="5"/>
  <c r="AA92" i="5"/>
  <c r="L182" i="5"/>
  <c r="N162" i="5"/>
  <c r="N268" i="5"/>
  <c r="T190" i="5"/>
  <c r="AG249" i="5"/>
  <c r="N220" i="5"/>
  <c r="J214" i="5"/>
  <c r="J267" i="5"/>
  <c r="P255" i="5"/>
  <c r="AL271" i="5"/>
  <c r="K230" i="5"/>
  <c r="M170" i="5"/>
  <c r="AG244" i="5"/>
  <c r="AF146" i="5"/>
  <c r="AJ201" i="5"/>
  <c r="Z187" i="5"/>
  <c r="U78" i="5"/>
  <c r="AJ202" i="5"/>
  <c r="Z220" i="5"/>
  <c r="I187" i="5"/>
  <c r="AM190" i="5"/>
  <c r="AC185" i="5"/>
  <c r="AF185" i="5"/>
  <c r="Z171" i="5"/>
  <c r="T142" i="5"/>
  <c r="Q243" i="5"/>
  <c r="P268" i="5"/>
  <c r="AG192" i="5"/>
  <c r="M121" i="5"/>
  <c r="AC227" i="5"/>
  <c r="T118" i="5"/>
  <c r="AM192" i="5"/>
  <c r="M149" i="5"/>
  <c r="P164" i="5"/>
  <c r="T177" i="5"/>
  <c r="AG125" i="5"/>
  <c r="M137" i="5"/>
  <c r="AA263" i="5"/>
  <c r="AJ121" i="5"/>
  <c r="AL147" i="5"/>
  <c r="U184" i="5"/>
  <c r="AL73" i="5"/>
  <c r="I188" i="5"/>
  <c r="AA93" i="5"/>
  <c r="Z190" i="5"/>
  <c r="K157" i="5"/>
  <c r="T101" i="5"/>
  <c r="N120" i="5"/>
  <c r="AJ208" i="5"/>
  <c r="AC231" i="5"/>
  <c r="R182" i="5"/>
  <c r="N164" i="5"/>
  <c r="P128" i="5"/>
  <c r="Q166" i="5"/>
  <c r="AG145" i="5"/>
  <c r="R242" i="5"/>
  <c r="M164" i="5"/>
  <c r="W147" i="5"/>
  <c r="AD156" i="5"/>
  <c r="AM235" i="5"/>
  <c r="P252" i="5"/>
  <c r="AM118" i="5"/>
  <c r="AL139" i="5"/>
  <c r="AD230" i="5"/>
  <c r="Q140" i="5"/>
  <c r="I245" i="5"/>
  <c r="I161" i="5"/>
  <c r="N179" i="5"/>
  <c r="M273" i="5"/>
  <c r="AG156" i="5"/>
  <c r="I81" i="5"/>
  <c r="W225" i="5"/>
  <c r="L119" i="5"/>
  <c r="Q221" i="5"/>
  <c r="R230" i="5"/>
  <c r="U80" i="5"/>
  <c r="N211" i="5"/>
  <c r="AA160" i="5"/>
  <c r="R263" i="5"/>
  <c r="N226" i="5"/>
  <c r="AA71" i="5"/>
  <c r="N235" i="5"/>
  <c r="X166" i="5"/>
  <c r="X126" i="5"/>
  <c r="AJ275" i="5"/>
  <c r="I140" i="5"/>
  <c r="AM146" i="5"/>
  <c r="AL249" i="5"/>
  <c r="M272" i="5"/>
  <c r="AC114" i="5"/>
  <c r="AJ145" i="5"/>
  <c r="AJ84" i="5"/>
  <c r="AM232" i="5"/>
  <c r="AM156" i="5"/>
  <c r="M124" i="5"/>
  <c r="N231" i="5"/>
  <c r="X181" i="5"/>
  <c r="AM227" i="5"/>
  <c r="AL117" i="5"/>
  <c r="P76" i="5"/>
  <c r="K177" i="5"/>
  <c r="AL123" i="5"/>
  <c r="Z257" i="5"/>
  <c r="J250" i="5"/>
  <c r="AA177" i="5"/>
  <c r="Q223" i="5"/>
  <c r="M141" i="5"/>
  <c r="L188" i="5"/>
  <c r="AM166" i="5"/>
  <c r="I226" i="5"/>
  <c r="X227" i="5"/>
  <c r="AM135" i="5"/>
  <c r="AL119" i="5"/>
  <c r="N269" i="5"/>
  <c r="AG142" i="5"/>
  <c r="N94" i="5"/>
  <c r="T138" i="5"/>
  <c r="AM182" i="5"/>
  <c r="AI222" i="5"/>
  <c r="L165" i="5"/>
  <c r="T157" i="5"/>
  <c r="U235" i="5"/>
  <c r="AA191" i="5"/>
  <c r="R199" i="5"/>
  <c r="O126" i="5"/>
  <c r="J170" i="5"/>
  <c r="M271" i="5"/>
  <c r="AL157" i="5"/>
  <c r="AF149" i="5"/>
  <c r="AA113" i="5"/>
  <c r="AJ179" i="5"/>
  <c r="AI74" i="5"/>
  <c r="AD207" i="5"/>
  <c r="M157" i="5"/>
  <c r="I102" i="5"/>
  <c r="M190" i="5"/>
  <c r="AJ278" i="5"/>
  <c r="AC94" i="5"/>
  <c r="AD143" i="5"/>
  <c r="N273" i="5"/>
  <c r="O181" i="5"/>
  <c r="R128" i="5"/>
  <c r="I104" i="5"/>
  <c r="AM126" i="5"/>
  <c r="L95" i="5"/>
  <c r="AF179" i="5"/>
  <c r="W113" i="5"/>
  <c r="AC71" i="5"/>
  <c r="U206" i="5"/>
  <c r="AD118" i="5"/>
  <c r="O76" i="5"/>
  <c r="AM251" i="5"/>
  <c r="Q114" i="5"/>
  <c r="L126" i="5"/>
  <c r="AM211" i="5"/>
  <c r="N99" i="5"/>
  <c r="P143" i="5"/>
  <c r="AD188" i="5"/>
  <c r="AJ221" i="5"/>
  <c r="J158" i="5"/>
  <c r="L161" i="5"/>
  <c r="Q189" i="5"/>
  <c r="AC171" i="5"/>
  <c r="AG177" i="5"/>
  <c r="AD113" i="5"/>
  <c r="I205" i="5"/>
  <c r="L123" i="5"/>
  <c r="AG168" i="5"/>
  <c r="U120" i="5"/>
  <c r="N204" i="5"/>
  <c r="U183" i="5"/>
  <c r="Z157" i="5"/>
  <c r="X115" i="5"/>
  <c r="AJ182" i="5"/>
  <c r="P117" i="5"/>
  <c r="AJ167" i="5"/>
  <c r="AD146" i="5"/>
  <c r="T165" i="5"/>
  <c r="AJ164" i="5"/>
  <c r="U102" i="5"/>
  <c r="I143" i="5"/>
  <c r="AC184" i="5"/>
  <c r="AM99" i="5"/>
  <c r="N140" i="5"/>
  <c r="AD72" i="5"/>
  <c r="AG79" i="5"/>
  <c r="AG117" i="5"/>
  <c r="J117" i="5"/>
  <c r="R158" i="5"/>
  <c r="AL171" i="5"/>
  <c r="AL220" i="5"/>
  <c r="AF115" i="5"/>
  <c r="Z141" i="5"/>
  <c r="J78" i="5"/>
  <c r="AA156" i="5"/>
  <c r="P191" i="5"/>
  <c r="J205" i="5"/>
  <c r="I123" i="5"/>
  <c r="AA202" i="5"/>
  <c r="U224" i="5"/>
  <c r="W161" i="5"/>
  <c r="Z149" i="5"/>
  <c r="AA126" i="5"/>
  <c r="AA157" i="5"/>
  <c r="AJ136" i="5"/>
  <c r="AD123" i="5"/>
  <c r="AD103" i="5"/>
  <c r="AA199" i="5"/>
  <c r="Q180" i="5"/>
  <c r="L139" i="5"/>
  <c r="P116" i="5"/>
  <c r="N121" i="5"/>
  <c r="AL144" i="5"/>
  <c r="J121" i="5"/>
  <c r="Z226" i="5"/>
  <c r="X167" i="5"/>
  <c r="W134" i="5"/>
  <c r="AI122" i="5"/>
  <c r="AD148" i="5"/>
  <c r="AM170" i="5"/>
  <c r="P138" i="5"/>
  <c r="P177" i="5"/>
  <c r="Q274" i="5"/>
  <c r="N91" i="5"/>
  <c r="T122" i="5"/>
  <c r="AJ163" i="5"/>
  <c r="U247" i="5"/>
  <c r="M189" i="5"/>
  <c r="Z75" i="5"/>
  <c r="L116" i="5"/>
  <c r="X270" i="5"/>
  <c r="AD208" i="5"/>
  <c r="AG158" i="5"/>
  <c r="AC164" i="5"/>
  <c r="AG136" i="5"/>
  <c r="T246" i="5"/>
  <c r="U228" i="5"/>
  <c r="U185" i="5"/>
  <c r="L227" i="5"/>
  <c r="Z225" i="5"/>
  <c r="AJ213" i="5"/>
  <c r="Z168" i="5"/>
  <c r="AJ103" i="5"/>
  <c r="AI220" i="5"/>
  <c r="M180" i="5"/>
  <c r="L144" i="5"/>
  <c r="M100" i="5"/>
  <c r="AI158" i="5"/>
  <c r="AM113" i="5"/>
  <c r="J220" i="5"/>
  <c r="AJ119" i="5"/>
  <c r="L92" i="5"/>
  <c r="K85" i="5"/>
  <c r="AF123" i="5"/>
  <c r="U274" i="5"/>
  <c r="N248" i="5"/>
  <c r="O125" i="5"/>
  <c r="Q185" i="5"/>
  <c r="O147" i="5"/>
  <c r="L169" i="5"/>
  <c r="R127" i="5"/>
  <c r="X137" i="5"/>
  <c r="X252" i="5"/>
  <c r="P257" i="5"/>
  <c r="AC142" i="5"/>
  <c r="AG246" i="5"/>
  <c r="AM120" i="5"/>
  <c r="O141" i="5"/>
  <c r="U187" i="5"/>
  <c r="AJ184" i="5"/>
  <c r="X96" i="5"/>
  <c r="X71" i="5"/>
  <c r="AG139" i="5"/>
  <c r="Z105" i="5"/>
  <c r="J157" i="5"/>
  <c r="AJ170" i="5"/>
  <c r="O183" i="5"/>
  <c r="O164" i="5"/>
  <c r="AG106" i="5"/>
  <c r="P163" i="5"/>
  <c r="J72" i="5"/>
  <c r="U106" i="5"/>
  <c r="M70" i="5"/>
  <c r="O145" i="5"/>
  <c r="AD102" i="5"/>
  <c r="AA169" i="5"/>
  <c r="AA257" i="5"/>
  <c r="R226" i="5"/>
  <c r="AJ102" i="5"/>
  <c r="U162" i="5"/>
  <c r="AD139" i="5"/>
  <c r="X203" i="5"/>
  <c r="M182" i="5"/>
  <c r="AJ120" i="5"/>
  <c r="J186" i="5"/>
  <c r="T123" i="5"/>
  <c r="O167" i="5"/>
  <c r="J247" i="5"/>
  <c r="N166" i="5"/>
  <c r="AG75" i="5"/>
  <c r="O178" i="5"/>
  <c r="AM101" i="5"/>
  <c r="Q178" i="5"/>
  <c r="P251" i="5"/>
  <c r="L122" i="5"/>
  <c r="Q97" i="5"/>
  <c r="AD73" i="5"/>
  <c r="AC104" i="5"/>
  <c r="R255" i="5"/>
  <c r="AD177" i="5"/>
  <c r="Z85" i="5"/>
  <c r="AF137" i="5"/>
  <c r="K120" i="5"/>
  <c r="R167" i="5"/>
  <c r="X177" i="5"/>
  <c r="AM230" i="5"/>
  <c r="X223" i="5"/>
  <c r="P161" i="5"/>
  <c r="L256" i="5"/>
  <c r="AI146" i="5"/>
  <c r="T253" i="5"/>
  <c r="AL222" i="5"/>
  <c r="K99" i="5"/>
  <c r="J191" i="5"/>
  <c r="Q145" i="5"/>
  <c r="N118" i="5"/>
  <c r="AJ76" i="5"/>
  <c r="U142" i="5"/>
  <c r="AM119" i="5"/>
  <c r="X191" i="5"/>
  <c r="AA245" i="5"/>
  <c r="AG167" i="5"/>
  <c r="K148" i="5"/>
  <c r="L183" i="5"/>
  <c r="W138" i="5"/>
  <c r="N191" i="5"/>
  <c r="X70" i="5"/>
  <c r="I209" i="5"/>
  <c r="W177" i="5"/>
  <c r="AD125" i="5"/>
  <c r="AG170" i="5"/>
  <c r="J126" i="5"/>
  <c r="AM209" i="5"/>
  <c r="I272" i="5"/>
  <c r="J99" i="5"/>
  <c r="R191" i="5"/>
  <c r="AC128" i="5"/>
  <c r="J192" i="5"/>
  <c r="J113" i="5"/>
  <c r="AL141" i="5"/>
  <c r="X221" i="5"/>
  <c r="O177" i="5"/>
  <c r="R229" i="5"/>
  <c r="AG171" i="5"/>
  <c r="AI180" i="5"/>
  <c r="X228" i="5"/>
  <c r="N159" i="5"/>
  <c r="L118" i="5"/>
  <c r="I138" i="5"/>
  <c r="AG102" i="5"/>
  <c r="I148" i="5"/>
  <c r="W84" i="5"/>
  <c r="AF166" i="5"/>
  <c r="N257" i="5"/>
  <c r="U139" i="5"/>
  <c r="M185" i="5"/>
  <c r="I164" i="5"/>
  <c r="R92" i="5"/>
  <c r="AD205" i="5"/>
  <c r="R212" i="5"/>
  <c r="I200" i="5"/>
  <c r="L204" i="5"/>
  <c r="X253" i="5"/>
  <c r="Z188" i="5"/>
  <c r="J265" i="5"/>
  <c r="P277" i="5"/>
  <c r="AI242" i="5"/>
  <c r="AJ187" i="5"/>
  <c r="AJ232" i="5"/>
  <c r="Z123" i="5"/>
  <c r="AI189" i="5"/>
  <c r="AC144" i="5"/>
  <c r="AA233" i="5"/>
  <c r="AM180" i="5"/>
  <c r="Q171" i="5"/>
  <c r="AG274" i="5"/>
  <c r="R184" i="5"/>
  <c r="N115" i="5"/>
  <c r="AA139" i="5"/>
  <c r="Q210" i="5"/>
  <c r="U208" i="5"/>
  <c r="J271" i="5"/>
  <c r="AM70" i="5"/>
  <c r="Z144" i="5"/>
  <c r="AC126" i="5"/>
  <c r="P168" i="5"/>
  <c r="J168" i="5"/>
  <c r="AC202" i="5"/>
  <c r="L231" i="5"/>
  <c r="AD78" i="5"/>
  <c r="Z183" i="5"/>
  <c r="AL138" i="5"/>
  <c r="AJ100" i="5"/>
  <c r="R269" i="5"/>
  <c r="AL120" i="5"/>
  <c r="K160" i="5"/>
  <c r="U165" i="5"/>
  <c r="AM72" i="5"/>
  <c r="T229" i="5"/>
  <c r="AG242" i="5"/>
  <c r="AJ171" i="5"/>
  <c r="AI147" i="5"/>
  <c r="AL137" i="5"/>
  <c r="P126" i="5"/>
  <c r="AD226" i="5"/>
  <c r="O185" i="5"/>
  <c r="N278" i="5"/>
  <c r="AI187" i="5"/>
  <c r="I127" i="5"/>
  <c r="M156" i="5"/>
  <c r="P123" i="5"/>
  <c r="I182" i="5"/>
  <c r="AA105" i="5"/>
  <c r="M161" i="5"/>
  <c r="AG123" i="5"/>
  <c r="AC180" i="5"/>
  <c r="R100" i="5"/>
  <c r="M125" i="5"/>
  <c r="I170" i="5"/>
  <c r="O211" i="5"/>
  <c r="P102" i="5"/>
  <c r="J123" i="5"/>
  <c r="U122" i="5"/>
  <c r="AM144" i="5"/>
  <c r="Q146" i="5"/>
  <c r="N201" i="5"/>
  <c r="T158" i="5"/>
  <c r="AD124" i="5"/>
  <c r="K249" i="5"/>
  <c r="U231" i="5"/>
  <c r="AD79" i="5"/>
  <c r="U92" i="5"/>
  <c r="J183" i="5"/>
  <c r="AD91" i="5"/>
  <c r="I124" i="5"/>
  <c r="I269" i="5"/>
  <c r="Q206" i="5"/>
  <c r="J200" i="5"/>
  <c r="I118" i="5"/>
  <c r="AD233" i="5"/>
  <c r="M114" i="5"/>
  <c r="U146" i="5"/>
  <c r="AA134" i="5"/>
  <c r="I244" i="5"/>
  <c r="K144" i="5"/>
  <c r="AM103" i="5"/>
  <c r="T140" i="5"/>
  <c r="X77" i="5"/>
  <c r="O165" i="5"/>
  <c r="L180" i="5"/>
  <c r="AI171" i="5"/>
  <c r="T99" i="5"/>
  <c r="I157" i="5"/>
  <c r="AG77" i="5"/>
  <c r="M113" i="5"/>
  <c r="AL234" i="5"/>
  <c r="U119" i="5"/>
  <c r="R190" i="5"/>
  <c r="P159" i="5"/>
  <c r="K253" i="5"/>
  <c r="L267" i="5"/>
  <c r="L157" i="5"/>
  <c r="W164" i="5"/>
  <c r="Q179" i="5"/>
  <c r="AL183" i="5"/>
  <c r="AG178" i="5"/>
  <c r="AJ125" i="5"/>
  <c r="I71" i="5"/>
  <c r="X188" i="5"/>
  <c r="J181" i="5"/>
  <c r="Q119" i="5"/>
  <c r="AM221" i="5"/>
  <c r="Q126" i="5"/>
  <c r="I185" i="5"/>
  <c r="AF136" i="5"/>
  <c r="K227" i="5"/>
  <c r="AM91" i="5"/>
  <c r="P264" i="5"/>
  <c r="W125" i="5"/>
  <c r="W191" i="5"/>
  <c r="AI142" i="5"/>
  <c r="Q182" i="5"/>
  <c r="AL180" i="5"/>
  <c r="W232" i="5"/>
  <c r="AI85" i="5"/>
  <c r="U85" i="5"/>
  <c r="L168" i="5"/>
  <c r="U79" i="5"/>
  <c r="AA141" i="5"/>
  <c r="Q134" i="5"/>
  <c r="X143" i="5"/>
  <c r="T244" i="5"/>
  <c r="M275" i="5"/>
  <c r="AM267" i="5"/>
  <c r="T168" i="5"/>
  <c r="P185" i="5"/>
  <c r="AL116" i="5"/>
  <c r="Q184" i="5"/>
  <c r="X84" i="5"/>
  <c r="L248" i="5"/>
  <c r="J213" i="5"/>
  <c r="L200" i="5"/>
  <c r="X168" i="5"/>
  <c r="AI137" i="5"/>
  <c r="AL231" i="5"/>
  <c r="O210" i="5"/>
  <c r="Z121" i="5"/>
  <c r="J76" i="5"/>
  <c r="J167" i="5"/>
  <c r="N77" i="5"/>
  <c r="W157" i="5"/>
  <c r="AF180" i="5"/>
  <c r="AJ127" i="5"/>
  <c r="J264" i="5"/>
  <c r="P169" i="5"/>
  <c r="J263" i="5"/>
  <c r="AM200" i="5"/>
  <c r="AG164" i="5"/>
  <c r="L137" i="5"/>
  <c r="U263" i="5"/>
  <c r="AI177" i="5"/>
  <c r="AA159" i="5"/>
  <c r="AF117" i="5"/>
  <c r="AM74" i="5"/>
  <c r="T79" i="5"/>
  <c r="M253" i="5"/>
  <c r="K167" i="5"/>
  <c r="AJ192" i="5"/>
  <c r="L254" i="5"/>
  <c r="L75" i="5"/>
  <c r="U223" i="5"/>
  <c r="J115" i="5"/>
  <c r="AA232" i="5"/>
  <c r="Q278" i="5"/>
  <c r="AD138" i="5"/>
  <c r="I139" i="5"/>
  <c r="I180" i="5"/>
  <c r="I126" i="5"/>
  <c r="Z179" i="5"/>
  <c r="N117" i="5"/>
  <c r="J266" i="5"/>
  <c r="P119" i="5"/>
  <c r="AF208" i="5"/>
  <c r="AJ165" i="5"/>
  <c r="AM187" i="5"/>
  <c r="N125" i="5"/>
  <c r="L177" i="5"/>
  <c r="O120" i="5"/>
  <c r="J74" i="5"/>
  <c r="K125" i="5"/>
  <c r="N92" i="5"/>
  <c r="K142" i="5"/>
  <c r="AI120" i="5"/>
  <c r="AJ140" i="5"/>
  <c r="AL159" i="5"/>
  <c r="K277" i="5"/>
  <c r="T186" i="5"/>
  <c r="AG230" i="5"/>
  <c r="Q139" i="5"/>
  <c r="AJ91" i="5"/>
  <c r="AM202" i="5"/>
  <c r="X179" i="5"/>
  <c r="AJ178" i="5"/>
  <c r="AJ211" i="5"/>
  <c r="AC113" i="5"/>
  <c r="J141" i="5"/>
  <c r="M246" i="5"/>
  <c r="U188" i="5"/>
  <c r="AM208" i="5"/>
  <c r="R146" i="5"/>
  <c r="Q158" i="5"/>
  <c r="AG266" i="5"/>
  <c r="U143" i="5"/>
  <c r="AC121" i="5"/>
  <c r="AM122" i="5"/>
  <c r="L201" i="5"/>
  <c r="J169" i="5"/>
  <c r="Z161" i="5"/>
  <c r="AG157" i="5"/>
  <c r="N167" i="5"/>
  <c r="P266" i="5"/>
  <c r="O191" i="5"/>
  <c r="AG227" i="5"/>
  <c r="N144" i="5"/>
  <c r="J277" i="5"/>
  <c r="K79" i="5"/>
  <c r="J171" i="5"/>
  <c r="X128" i="5"/>
  <c r="L265" i="5"/>
  <c r="P82" i="5"/>
  <c r="AC188" i="5"/>
  <c r="U149" i="5"/>
  <c r="K122" i="5"/>
  <c r="AJ250" i="5"/>
  <c r="R189" i="5"/>
  <c r="AG251" i="5"/>
  <c r="K118" i="5"/>
  <c r="P214" i="5"/>
  <c r="AA78" i="5"/>
  <c r="J185" i="5"/>
  <c r="W189" i="5"/>
  <c r="L115" i="5"/>
  <c r="L164" i="5"/>
  <c r="AG225" i="5"/>
  <c r="AJ81" i="5"/>
  <c r="P84" i="5"/>
  <c r="AC179" i="5"/>
  <c r="N128" i="5"/>
  <c r="M183" i="5"/>
  <c r="W185" i="5"/>
  <c r="P142" i="5"/>
  <c r="R211" i="5"/>
  <c r="AJ231" i="5"/>
  <c r="AC123" i="5"/>
  <c r="AD166" i="5"/>
  <c r="N245" i="5"/>
  <c r="I117" i="5"/>
  <c r="N106" i="5"/>
  <c r="J145" i="5"/>
  <c r="N224" i="5"/>
  <c r="AJ223" i="5"/>
  <c r="AC182" i="5"/>
  <c r="O226" i="5"/>
  <c r="Q159" i="5"/>
  <c r="AJ122" i="5"/>
  <c r="N142" i="5"/>
  <c r="I144" i="5"/>
  <c r="W145" i="5"/>
  <c r="AF144" i="5"/>
  <c r="L135" i="5"/>
  <c r="X207" i="5"/>
  <c r="U210" i="5"/>
  <c r="U212" i="5"/>
  <c r="AJ233" i="5"/>
  <c r="AF163" i="5"/>
  <c r="K134" i="5"/>
  <c r="Z178" i="5"/>
  <c r="W210" i="5"/>
  <c r="N80" i="5"/>
  <c r="AD167" i="5"/>
  <c r="M145" i="5"/>
  <c r="AF127" i="5"/>
  <c r="AJ139" i="5"/>
  <c r="AA214" i="5"/>
  <c r="R246" i="5"/>
  <c r="M142" i="5"/>
  <c r="N264" i="5"/>
  <c r="W234" i="5"/>
  <c r="L114" i="5"/>
  <c r="Z147" i="5"/>
  <c r="Q125" i="5"/>
  <c r="L235" i="5"/>
  <c r="R103" i="5"/>
  <c r="U72" i="5"/>
  <c r="Q76" i="5"/>
  <c r="Z134" i="5"/>
  <c r="AG126" i="5"/>
  <c r="Q188" i="5"/>
  <c r="U118" i="5"/>
  <c r="AD257" i="5"/>
  <c r="AF171" i="5"/>
  <c r="R117" i="5"/>
  <c r="U136" i="5"/>
  <c r="Z167" i="5"/>
  <c r="AF145" i="5"/>
  <c r="U141" i="5"/>
  <c r="Z145" i="5"/>
  <c r="O264" i="5"/>
  <c r="AG146" i="5"/>
  <c r="L257" i="5"/>
  <c r="R75" i="5"/>
  <c r="T149" i="5"/>
  <c r="N163" i="5"/>
  <c r="AC135" i="5"/>
  <c r="AJ134" i="5"/>
  <c r="O229" i="5"/>
  <c r="T147" i="5"/>
  <c r="L167" i="5"/>
  <c r="R177" i="5"/>
  <c r="I116" i="5"/>
  <c r="U144" i="5"/>
  <c r="R235" i="5"/>
  <c r="T164" i="5"/>
  <c r="AF83" i="5"/>
  <c r="AD105" i="5"/>
  <c r="M139" i="5"/>
  <c r="AA230" i="5"/>
  <c r="AM183" i="5"/>
  <c r="I125" i="5"/>
  <c r="AM179" i="5"/>
  <c r="O179" i="5"/>
  <c r="AL168" i="5"/>
  <c r="J230" i="5"/>
  <c r="AJ160" i="5"/>
  <c r="AC140" i="5"/>
  <c r="Q128" i="5"/>
  <c r="AJ95" i="5"/>
  <c r="AC168" i="5"/>
  <c r="AF199" i="5"/>
  <c r="AL124" i="5"/>
  <c r="AD247" i="5"/>
  <c r="R124" i="5"/>
  <c r="AF148" i="5"/>
  <c r="U161" i="5"/>
  <c r="T169" i="5"/>
  <c r="AD183" i="5"/>
  <c r="Q81" i="5"/>
  <c r="I147" i="5"/>
  <c r="AG85" i="5"/>
  <c r="K192" i="5"/>
  <c r="K188" i="5"/>
  <c r="AD272" i="5"/>
  <c r="AM148" i="5"/>
  <c r="P124" i="5"/>
  <c r="R170" i="5"/>
  <c r="N223" i="5"/>
  <c r="J257" i="5"/>
  <c r="L251" i="5"/>
  <c r="N74" i="5"/>
  <c r="AF114" i="5"/>
  <c r="K186" i="5"/>
  <c r="W182" i="5"/>
  <c r="X124" i="5"/>
  <c r="AD270" i="5"/>
  <c r="O190" i="5"/>
  <c r="AG163" i="5"/>
  <c r="AM248" i="5"/>
  <c r="U114" i="5"/>
  <c r="AC159" i="5"/>
  <c r="AM171" i="5"/>
  <c r="AC222" i="5"/>
  <c r="AF142" i="5"/>
  <c r="X201" i="5"/>
  <c r="P208" i="5"/>
  <c r="K220" i="5"/>
  <c r="N135" i="5"/>
  <c r="K202" i="5"/>
  <c r="AM136" i="5"/>
  <c r="O78" i="5"/>
  <c r="I119" i="5"/>
  <c r="AF91" i="5"/>
  <c r="I192" i="5"/>
  <c r="R77" i="5"/>
  <c r="AA94" i="5"/>
  <c r="L145" i="5"/>
  <c r="AD186" i="5"/>
  <c r="AC120" i="5"/>
  <c r="AG256" i="5"/>
  <c r="O116" i="5"/>
  <c r="W114" i="5"/>
  <c r="N213" i="5"/>
  <c r="Z125" i="5"/>
  <c r="K255" i="5"/>
  <c r="I137" i="5"/>
  <c r="AC156" i="5"/>
  <c r="AF118" i="5"/>
  <c r="AJ71" i="5"/>
  <c r="U190" i="5"/>
  <c r="AF128" i="5"/>
  <c r="L185" i="5"/>
  <c r="Q136" i="5"/>
  <c r="AG138" i="5"/>
  <c r="AF253" i="5"/>
  <c r="AM163" i="5"/>
  <c r="P74" i="5"/>
  <c r="AM125" i="5"/>
  <c r="AM158" i="5"/>
  <c r="AF169" i="5"/>
  <c r="AF119" i="5"/>
  <c r="L146" i="5"/>
  <c r="K211" i="5"/>
  <c r="P80" i="5"/>
  <c r="M169" i="5"/>
  <c r="Q202" i="5"/>
  <c r="I186" i="5"/>
  <c r="AI179" i="5"/>
  <c r="I142" i="5"/>
  <c r="P179" i="5"/>
  <c r="AM250" i="5"/>
  <c r="T77" i="5"/>
  <c r="AL265" i="5"/>
  <c r="T183" i="5"/>
  <c r="L205" i="5"/>
  <c r="T205" i="5"/>
  <c r="AD271" i="5"/>
  <c r="N143" i="5"/>
  <c r="AC103" i="5"/>
  <c r="J182" i="5"/>
  <c r="AG223" i="5"/>
  <c r="AC119" i="5"/>
  <c r="AC246" i="5"/>
  <c r="R188" i="5"/>
  <c r="AI149" i="5"/>
  <c r="K143" i="5"/>
  <c r="R119" i="5"/>
  <c r="AI123" i="5"/>
  <c r="AD84" i="5"/>
  <c r="U192" i="5"/>
  <c r="AA79" i="5"/>
  <c r="L93" i="5"/>
  <c r="J97" i="5"/>
  <c r="AM164" i="5"/>
  <c r="I228" i="5"/>
  <c r="N250" i="5"/>
  <c r="AG140" i="5"/>
  <c r="AG128" i="5"/>
  <c r="T161" i="5"/>
  <c r="W163" i="5"/>
  <c r="U167" i="5"/>
  <c r="P125" i="5"/>
  <c r="T226" i="5"/>
  <c r="L269" i="5"/>
  <c r="J162" i="5"/>
  <c r="AG137" i="5"/>
  <c r="T271" i="5"/>
  <c r="AC96" i="5"/>
  <c r="AL274" i="5"/>
  <c r="AL118" i="5"/>
  <c r="L77" i="5"/>
  <c r="U191" i="5"/>
  <c r="AG162" i="5"/>
  <c r="O79" i="5"/>
  <c r="AF184" i="5"/>
  <c r="AC125" i="5"/>
  <c r="AJ148" i="5"/>
  <c r="AL148" i="5"/>
  <c r="P103" i="5"/>
  <c r="AG187" i="5"/>
  <c r="AG97" i="5"/>
  <c r="J128" i="5"/>
  <c r="X214" i="5"/>
  <c r="P120" i="5"/>
  <c r="AL164" i="5"/>
  <c r="Z185" i="5"/>
  <c r="P98" i="5"/>
  <c r="O187" i="5"/>
  <c r="U81" i="5"/>
  <c r="J70" i="5"/>
  <c r="AD158" i="5"/>
  <c r="U159" i="5"/>
  <c r="O189" i="5"/>
  <c r="K147" i="5"/>
  <c r="AL232" i="5"/>
  <c r="W171" i="5"/>
  <c r="AF85" i="5"/>
  <c r="AA182" i="5"/>
  <c r="T116" i="5"/>
  <c r="Z76" i="5"/>
  <c r="P187" i="5"/>
  <c r="X162" i="5"/>
  <c r="P267" i="5"/>
  <c r="AI114" i="5"/>
  <c r="L209" i="5"/>
  <c r="N82" i="5"/>
  <c r="X208" i="5"/>
  <c r="AA272" i="5"/>
  <c r="X235" i="5"/>
  <c r="U148" i="5"/>
  <c r="AM98" i="5"/>
  <c r="R247" i="5"/>
  <c r="R139" i="5"/>
  <c r="W202" i="5"/>
  <c r="N242" i="5"/>
  <c r="AL135" i="5"/>
  <c r="M135" i="5"/>
  <c r="R136" i="5"/>
  <c r="AD268" i="5"/>
  <c r="AG114" i="5"/>
  <c r="R84" i="5"/>
  <c r="J199" i="5"/>
  <c r="AJ263" i="5"/>
  <c r="W212" i="5"/>
  <c r="AM203" i="5"/>
  <c r="X180" i="5"/>
  <c r="Z93" i="5"/>
  <c r="AG141" i="5"/>
  <c r="AI145" i="5"/>
  <c r="AL158" i="5"/>
  <c r="L98" i="5"/>
  <c r="AI141" i="5"/>
  <c r="O162" i="5"/>
  <c r="AD141" i="5"/>
  <c r="L271" i="5"/>
  <c r="AL136" i="5"/>
  <c r="Q168" i="5"/>
  <c r="J103" i="5"/>
  <c r="R273" i="5"/>
  <c r="X160" i="5"/>
  <c r="P145" i="5"/>
  <c r="Z159" i="5"/>
  <c r="R272" i="5"/>
  <c r="AI184" i="5"/>
  <c r="K95" i="5"/>
  <c r="N70" i="5"/>
  <c r="T178" i="5"/>
  <c r="AA114" i="5"/>
  <c r="T230" i="5"/>
  <c r="X140" i="5"/>
  <c r="K115" i="5"/>
  <c r="N222" i="5"/>
  <c r="O137" i="5"/>
  <c r="Q192" i="5"/>
  <c r="K181" i="5"/>
  <c r="AL188" i="5"/>
  <c r="M144" i="5"/>
  <c r="AG124" i="5"/>
  <c r="O91" i="5"/>
  <c r="X210" i="5"/>
  <c r="AM270" i="5"/>
  <c r="W104" i="5"/>
  <c r="M159" i="5"/>
  <c r="O135" i="5"/>
  <c r="X189" i="5"/>
  <c r="AF140" i="5"/>
  <c r="O75" i="5"/>
  <c r="K165" i="5"/>
  <c r="AD248" i="5"/>
  <c r="X121" i="5"/>
  <c r="M147" i="5"/>
  <c r="AA188" i="5"/>
  <c r="M127" i="5"/>
  <c r="AD140" i="5"/>
  <c r="AD185" i="5"/>
  <c r="T124" i="5"/>
  <c r="K138" i="5"/>
  <c r="I189" i="5"/>
  <c r="P147" i="5"/>
  <c r="Q117" i="5"/>
  <c r="AI128" i="5"/>
  <c r="U126" i="5"/>
  <c r="L272" i="5"/>
  <c r="W149" i="5"/>
  <c r="T121" i="5"/>
  <c r="M123" i="5"/>
  <c r="Q100" i="5"/>
  <c r="AM275" i="5"/>
  <c r="W162" i="5"/>
  <c r="J190" i="5"/>
  <c r="U226" i="5"/>
  <c r="J207" i="5"/>
  <c r="J180" i="5"/>
  <c r="AM223" i="5"/>
  <c r="AJ117" i="5"/>
  <c r="P212" i="5"/>
  <c r="T137" i="5"/>
  <c r="X134" i="5"/>
  <c r="J73" i="5"/>
  <c r="AJ268" i="5"/>
  <c r="AA81" i="5"/>
  <c r="AG149" i="5"/>
  <c r="AM93" i="5"/>
  <c r="P135" i="5"/>
  <c r="AJ183" i="5"/>
  <c r="P183" i="5"/>
  <c r="L246" i="5"/>
  <c r="L224" i="5"/>
  <c r="M160" i="5"/>
  <c r="J84" i="5"/>
  <c r="Q142" i="5"/>
  <c r="AA273" i="5"/>
  <c r="Z210" i="5"/>
  <c r="J246" i="5"/>
  <c r="AA269" i="5"/>
  <c r="K91" i="5"/>
  <c r="P244" i="5"/>
  <c r="AG115" i="5"/>
  <c r="X212" i="5"/>
  <c r="W146" i="5"/>
  <c r="AI77" i="5"/>
  <c r="AI185" i="5"/>
  <c r="T72" i="5"/>
  <c r="AD75" i="5"/>
  <c r="AJ74" i="5"/>
  <c r="O156" i="5"/>
  <c r="K146" i="5"/>
  <c r="K233" i="5"/>
  <c r="AG255" i="5"/>
  <c r="O157" i="5"/>
  <c r="AJ190" i="5"/>
  <c r="K183" i="5"/>
  <c r="P158" i="5"/>
  <c r="X263" i="5"/>
  <c r="I223" i="5"/>
  <c r="X190" i="5"/>
  <c r="AF181" i="5"/>
  <c r="X182" i="5"/>
  <c r="L211" i="5"/>
  <c r="R271" i="5"/>
  <c r="N177" i="5"/>
  <c r="I171" i="5"/>
  <c r="Q163" i="5"/>
  <c r="AG180" i="5"/>
  <c r="Z148" i="5"/>
  <c r="N182" i="5"/>
  <c r="I270" i="5"/>
  <c r="AI92" i="5"/>
  <c r="Z146" i="5"/>
  <c r="AJ188" i="5"/>
  <c r="AI135" i="5"/>
  <c r="R180" i="5"/>
  <c r="AC165" i="5"/>
  <c r="U115" i="5"/>
  <c r="AM210" i="5"/>
  <c r="X91" i="5"/>
  <c r="W264" i="5"/>
  <c r="T135" i="5"/>
  <c r="U182" i="5"/>
  <c r="K170" i="5"/>
  <c r="Q115" i="5"/>
  <c r="T141" i="5"/>
  <c r="N252" i="5"/>
  <c r="N243" i="5"/>
  <c r="N136" i="5"/>
  <c r="AM140" i="5"/>
  <c r="AJ124" i="5"/>
  <c r="Q104" i="5"/>
  <c r="Z177" i="5"/>
  <c r="J146" i="5"/>
  <c r="R156" i="5"/>
  <c r="AG211" i="5"/>
  <c r="AA187" i="5"/>
  <c r="AG169" i="5"/>
  <c r="X146" i="5"/>
  <c r="W137" i="5"/>
  <c r="L149" i="5"/>
  <c r="X93" i="5"/>
  <c r="AL166" i="5"/>
  <c r="AC76" i="5"/>
  <c r="AM139" i="5"/>
  <c r="AL125" i="5"/>
  <c r="X74" i="5"/>
  <c r="W184" i="5"/>
  <c r="J125" i="5"/>
  <c r="U137" i="5"/>
  <c r="AG245" i="5"/>
  <c r="Z82" i="5"/>
  <c r="AA228" i="5"/>
  <c r="Q113" i="5"/>
  <c r="AC116" i="5"/>
  <c r="AL169" i="5"/>
  <c r="AJ128" i="5"/>
  <c r="N139" i="5"/>
  <c r="N81" i="5"/>
  <c r="P200" i="5"/>
  <c r="X272" i="5"/>
  <c r="AF157" i="5"/>
  <c r="AD220" i="5"/>
  <c r="AJ114" i="5"/>
  <c r="AF126" i="5"/>
  <c r="AF225" i="5"/>
  <c r="M134" i="5"/>
  <c r="AM178" i="5"/>
  <c r="U157" i="5"/>
  <c r="AM78" i="5"/>
  <c r="AJ162" i="5"/>
  <c r="J161" i="5"/>
  <c r="R181" i="5"/>
  <c r="T145" i="5"/>
  <c r="AI159" i="5"/>
  <c r="AM71" i="5"/>
  <c r="M94" i="5"/>
  <c r="L76" i="5"/>
  <c r="AL161" i="5"/>
  <c r="Z164" i="5"/>
  <c r="Z142" i="5"/>
  <c r="R169" i="5"/>
  <c r="T187" i="5"/>
  <c r="W156" i="5"/>
  <c r="AF121" i="5"/>
  <c r="T180" i="5"/>
  <c r="AA120" i="5"/>
  <c r="L270" i="5"/>
  <c r="K128" i="5"/>
  <c r="T162" i="5"/>
  <c r="L97" i="5"/>
  <c r="N165" i="5"/>
  <c r="P234" i="5"/>
  <c r="W121" i="5"/>
  <c r="AA135" i="5"/>
  <c r="AG120" i="5"/>
  <c r="AD253" i="5"/>
  <c r="AJ115" i="5"/>
  <c r="AD243" i="5"/>
  <c r="P118" i="5"/>
  <c r="AI119" i="5"/>
  <c r="AA122" i="5"/>
  <c r="AA100" i="5"/>
  <c r="I169" i="5"/>
  <c r="P157" i="5"/>
  <c r="N271" i="5"/>
  <c r="U186" i="5"/>
  <c r="AD222" i="5"/>
  <c r="T182" i="5"/>
  <c r="AD83" i="5"/>
  <c r="O127" i="5"/>
  <c r="W178" i="5"/>
  <c r="AA158" i="5"/>
  <c r="AD244" i="5"/>
  <c r="X156" i="5"/>
  <c r="AA149" i="5"/>
  <c r="R135" i="5"/>
  <c r="AI190" i="5"/>
  <c r="W135" i="5"/>
  <c r="N157" i="5"/>
  <c r="I149" i="5"/>
  <c r="X142" i="5"/>
  <c r="AD114" i="5"/>
  <c r="U166" i="5"/>
  <c r="N184" i="5"/>
  <c r="N253" i="5"/>
  <c r="AD168" i="5"/>
  <c r="AL126" i="5"/>
  <c r="AC192" i="5"/>
  <c r="AG183" i="5"/>
  <c r="O168" i="5"/>
  <c r="J233" i="5"/>
  <c r="R178" i="5"/>
  <c r="R114" i="5"/>
  <c r="AA170" i="5"/>
  <c r="R141" i="5"/>
  <c r="L226" i="5"/>
  <c r="AJ186" i="5"/>
  <c r="L124" i="5"/>
  <c r="AM143" i="5"/>
  <c r="P166" i="5"/>
  <c r="AI118" i="5"/>
  <c r="Z162" i="5"/>
  <c r="L148" i="5"/>
  <c r="AC137" i="5"/>
  <c r="AJ230" i="5"/>
  <c r="L99" i="5"/>
  <c r="O186" i="5"/>
  <c r="R160" i="5"/>
  <c r="K162" i="5"/>
  <c r="X161" i="5"/>
  <c r="AG116" i="5"/>
  <c r="P148" i="5"/>
  <c r="AG179" i="5"/>
  <c r="P127" i="5"/>
  <c r="U270" i="5"/>
  <c r="U117" i="5"/>
  <c r="AM212" i="5"/>
  <c r="T126" i="5"/>
  <c r="N192" i="5"/>
  <c r="AA123" i="5"/>
  <c r="X73" i="5"/>
  <c r="U124" i="5"/>
  <c r="AJ147" i="5"/>
  <c r="R162" i="5"/>
  <c r="L147" i="5"/>
  <c r="U116" i="5"/>
  <c r="J122" i="5"/>
  <c r="AC181" i="5"/>
  <c r="X135" i="5"/>
  <c r="AF192" i="5"/>
  <c r="L181" i="5"/>
  <c r="AA148" i="5"/>
  <c r="J163" i="5"/>
  <c r="AD187" i="5"/>
  <c r="P156" i="5"/>
  <c r="AF189" i="5"/>
  <c r="N169" i="5"/>
  <c r="P180" i="5"/>
  <c r="AC190" i="5"/>
  <c r="AF160" i="5"/>
  <c r="AJ277" i="5"/>
  <c r="K121" i="5"/>
  <c r="X148" i="5"/>
  <c r="N126" i="5"/>
  <c r="AC189" i="5"/>
  <c r="AD142" i="5"/>
  <c r="R157" i="5"/>
  <c r="K168" i="5"/>
  <c r="M165" i="5"/>
  <c r="X183" i="5"/>
  <c r="K205" i="5"/>
  <c r="N206" i="5"/>
  <c r="K136" i="5"/>
  <c r="L140" i="5"/>
  <c r="Z137" i="5"/>
  <c r="AL181" i="5"/>
  <c r="P95" i="5"/>
  <c r="AA144" i="5"/>
  <c r="R227" i="5"/>
  <c r="X122" i="5"/>
  <c r="T148" i="5"/>
  <c r="M212" i="5"/>
  <c r="AF243" i="5"/>
  <c r="I199" i="5"/>
  <c r="M98" i="5"/>
  <c r="AG121" i="5"/>
  <c r="K127" i="5"/>
  <c r="AM206" i="5"/>
  <c r="AD180" i="5"/>
  <c r="AC186" i="5"/>
  <c r="N190" i="5"/>
  <c r="AJ137" i="5"/>
  <c r="X186" i="5"/>
  <c r="AG182" i="5"/>
  <c r="AG92" i="5"/>
  <c r="I178" i="5"/>
  <c r="AL184" i="5"/>
  <c r="AA136" i="5"/>
  <c r="I114" i="5"/>
  <c r="L141" i="5"/>
  <c r="AD192" i="5"/>
  <c r="R106" i="5"/>
  <c r="L142" i="5"/>
  <c r="L138" i="5"/>
  <c r="T76" i="5"/>
  <c r="P167" i="5"/>
  <c r="AA164" i="5"/>
  <c r="J210" i="5"/>
  <c r="U127" i="5"/>
  <c r="AG147" i="5"/>
  <c r="AM177" i="5"/>
  <c r="Z184" i="5"/>
  <c r="R159" i="5"/>
  <c r="R161" i="5"/>
  <c r="AD147" i="5"/>
  <c r="AJ98" i="5"/>
  <c r="T171" i="5"/>
  <c r="AG185" i="5"/>
  <c r="U232" i="5"/>
  <c r="AA147" i="5"/>
  <c r="AF125" i="5"/>
  <c r="X139" i="5"/>
  <c r="R163" i="5"/>
  <c r="AI166" i="5"/>
  <c r="L163" i="5"/>
  <c r="O139" i="5"/>
  <c r="P227" i="5"/>
  <c r="O253" i="5"/>
  <c r="AM128" i="5"/>
  <c r="AD264" i="5"/>
  <c r="AM184" i="5"/>
  <c r="O134" i="5"/>
  <c r="AD157" i="5"/>
  <c r="AF170" i="5"/>
  <c r="N170" i="5"/>
  <c r="AD234" i="5"/>
  <c r="AA264" i="5"/>
  <c r="W148" i="5"/>
  <c r="L134" i="5"/>
  <c r="AA143" i="5"/>
  <c r="M146" i="5"/>
  <c r="AD163" i="5"/>
  <c r="W160" i="5"/>
  <c r="W122" i="5"/>
  <c r="AD135" i="5"/>
  <c r="K178" i="5"/>
  <c r="J149" i="5"/>
  <c r="P229" i="5"/>
  <c r="W124" i="5"/>
  <c r="AM228" i="5"/>
  <c r="AI169" i="5"/>
  <c r="O161" i="5"/>
  <c r="Z136" i="5"/>
  <c r="AM160" i="5"/>
  <c r="AL145" i="5"/>
  <c r="AJ113" i="5"/>
  <c r="L191" i="5"/>
  <c r="J189" i="5"/>
  <c r="Q164" i="5"/>
  <c r="I191" i="5"/>
  <c r="R225" i="5"/>
  <c r="J231" i="5"/>
  <c r="P162" i="5"/>
  <c r="AG228" i="5"/>
  <c r="X114" i="5"/>
  <c r="AL93" i="5"/>
  <c r="AL143" i="5"/>
  <c r="P104" i="5"/>
  <c r="J120" i="5"/>
  <c r="J270" i="5"/>
  <c r="Q165" i="5"/>
  <c r="N113" i="5"/>
  <c r="K116" i="5"/>
  <c r="T114" i="5"/>
  <c r="AC177" i="5"/>
  <c r="J224" i="5"/>
  <c r="AF158" i="5"/>
  <c r="AA189" i="5"/>
  <c r="AD80" i="5"/>
  <c r="AM114" i="5"/>
  <c r="AG222" i="5"/>
  <c r="Z115" i="5"/>
  <c r="J148" i="5"/>
  <c r="K182" i="5"/>
  <c r="M120" i="5"/>
  <c r="Z186" i="5"/>
  <c r="K126" i="5"/>
  <c r="P189" i="5"/>
  <c r="I159" i="5"/>
  <c r="J159" i="5"/>
  <c r="J147" i="5"/>
  <c r="AI138" i="5"/>
  <c r="R147" i="5"/>
  <c r="X141" i="5"/>
  <c r="R83" i="5"/>
  <c r="AD136" i="5"/>
  <c r="W231" i="5"/>
  <c r="AD149" i="5"/>
  <c r="AM81" i="5"/>
  <c r="AD178" i="5"/>
  <c r="X169" i="5"/>
  <c r="Q75" i="5"/>
  <c r="AA145" i="5"/>
  <c r="AI139" i="5"/>
  <c r="N156" i="5"/>
  <c r="AM147" i="5"/>
  <c r="N141" i="5"/>
  <c r="J179" i="5"/>
  <c r="J187" i="5"/>
  <c r="L178" i="5"/>
  <c r="R120" i="5"/>
  <c r="AC178" i="5"/>
  <c r="AM181" i="5"/>
  <c r="AC169" i="5"/>
  <c r="P114" i="5"/>
  <c r="AJ143" i="5"/>
  <c r="AL186" i="5"/>
  <c r="AI73" i="5"/>
  <c r="J139" i="5"/>
  <c r="AM268" i="5"/>
  <c r="AG93" i="5"/>
  <c r="U135" i="5"/>
  <c r="L170" i="5"/>
  <c r="AD191" i="5"/>
  <c r="AC163" i="5"/>
  <c r="AE163" i="5" l="1"/>
  <c r="AG51" i="5"/>
  <c r="AN186" i="5"/>
  <c r="AE169" i="5"/>
  <c r="AE178" i="5"/>
  <c r="AI32" i="5"/>
  <c r="AK73" i="5"/>
  <c r="N172" i="5"/>
  <c r="N14" i="5" s="1"/>
  <c r="AK139" i="5"/>
  <c r="Q34" i="5"/>
  <c r="S75" i="5"/>
  <c r="AM40" i="5"/>
  <c r="Y231" i="5"/>
  <c r="R42" i="5"/>
  <c r="AK138" i="5"/>
  <c r="AB186" i="5"/>
  <c r="AB115" i="5"/>
  <c r="AD39" i="5"/>
  <c r="AH158" i="5"/>
  <c r="AC193" i="5"/>
  <c r="AC21" i="5" s="1"/>
  <c r="AE177" i="5"/>
  <c r="V114" i="5"/>
  <c r="N129" i="5"/>
  <c r="N13" i="5" s="1"/>
  <c r="S165" i="5"/>
  <c r="P62" i="5"/>
  <c r="AN143" i="5"/>
  <c r="AL51" i="5"/>
  <c r="AN93" i="5"/>
  <c r="S164" i="5"/>
  <c r="AJ129" i="5"/>
  <c r="AJ13" i="5" s="1"/>
  <c r="AN145" i="5"/>
  <c r="AB136" i="5"/>
  <c r="AK169" i="5"/>
  <c r="Y124" i="5"/>
  <c r="Y122" i="5"/>
  <c r="Y160" i="5"/>
  <c r="L150" i="5"/>
  <c r="L20" i="5" s="1"/>
  <c r="Y148" i="5"/>
  <c r="AH170" i="5"/>
  <c r="O150" i="5"/>
  <c r="O20" i="5" s="1"/>
  <c r="AK166" i="5"/>
  <c r="AH125" i="5"/>
  <c r="V171" i="5"/>
  <c r="AJ56" i="5"/>
  <c r="AB184" i="5"/>
  <c r="AM193" i="5"/>
  <c r="AM21" i="5" s="1"/>
  <c r="T35" i="5"/>
  <c r="V76" i="5"/>
  <c r="R64" i="5"/>
  <c r="AN184" i="5"/>
  <c r="AG50" i="5"/>
  <c r="AE186" i="5"/>
  <c r="M56" i="5"/>
  <c r="I215" i="5"/>
  <c r="I15" i="5" s="1"/>
  <c r="AH243" i="5"/>
  <c r="V148" i="5"/>
  <c r="P53" i="5"/>
  <c r="AN181" i="5"/>
  <c r="AB137" i="5"/>
  <c r="AE189" i="5"/>
  <c r="AH160" i="5"/>
  <c r="AE190" i="5"/>
  <c r="AH189" i="5"/>
  <c r="P172" i="5"/>
  <c r="P14" i="5" s="1"/>
  <c r="AH192" i="5"/>
  <c r="AE181" i="5"/>
  <c r="X32" i="5"/>
  <c r="V126" i="5"/>
  <c r="L57" i="5"/>
  <c r="AE137" i="5"/>
  <c r="AB162" i="5"/>
  <c r="AK118" i="5"/>
  <c r="AE192" i="5"/>
  <c r="AN126" i="5"/>
  <c r="Y135" i="5"/>
  <c r="AK190" i="5"/>
  <c r="X172" i="5"/>
  <c r="X14" i="5" s="1"/>
  <c r="Y178" i="5"/>
  <c r="AD42" i="5"/>
  <c r="V182" i="5"/>
  <c r="AA58" i="5"/>
  <c r="AK119" i="5"/>
  <c r="Y121" i="5"/>
  <c r="L55" i="5"/>
  <c r="V162" i="5"/>
  <c r="V180" i="5"/>
  <c r="AH121" i="5"/>
  <c r="W172" i="5"/>
  <c r="W14" i="5" s="1"/>
  <c r="Y156" i="5"/>
  <c r="V187" i="5"/>
  <c r="AB142" i="5"/>
  <c r="AB164" i="5"/>
  <c r="AN161" i="5"/>
  <c r="L35" i="5"/>
  <c r="M52" i="5"/>
  <c r="AM30" i="5"/>
  <c r="AK159" i="5"/>
  <c r="V145" i="5"/>
  <c r="AM37" i="5"/>
  <c r="M150" i="5"/>
  <c r="M20" i="5" s="1"/>
  <c r="AH225" i="5"/>
  <c r="AH126" i="5"/>
  <c r="AD236" i="5"/>
  <c r="AD22" i="5" s="1"/>
  <c r="AH157" i="5"/>
  <c r="N40" i="5"/>
  <c r="AN169" i="5"/>
  <c r="AE116" i="5"/>
  <c r="S113" i="5"/>
  <c r="Q129" i="5"/>
  <c r="Q13" i="5" s="1"/>
  <c r="AB82" i="5"/>
  <c r="Z41" i="5"/>
  <c r="Y184" i="5"/>
  <c r="X33" i="5"/>
  <c r="AN125" i="5"/>
  <c r="AC35" i="5"/>
  <c r="AE76" i="5"/>
  <c r="AN166" i="5"/>
  <c r="X51" i="5"/>
  <c r="Y137" i="5"/>
  <c r="R172" i="5"/>
  <c r="R14" i="5" s="1"/>
  <c r="Z193" i="5"/>
  <c r="Z21" i="5" s="1"/>
  <c r="AB177" i="5"/>
  <c r="S104" i="5"/>
  <c r="Q62" i="5"/>
  <c r="V141" i="5"/>
  <c r="S115" i="5"/>
  <c r="V135" i="5"/>
  <c r="Y264" i="5"/>
  <c r="X107" i="5"/>
  <c r="X19" i="5" s="1"/>
  <c r="X49" i="5"/>
  <c r="AE165" i="5"/>
  <c r="AK135" i="5"/>
  <c r="AB146" i="5"/>
  <c r="AK92" i="5"/>
  <c r="AI50" i="5"/>
  <c r="AB148" i="5"/>
  <c r="S163" i="5"/>
  <c r="N193" i="5"/>
  <c r="N21" i="5" s="1"/>
  <c r="AH181" i="5"/>
  <c r="X279" i="5"/>
  <c r="X23" i="5" s="1"/>
  <c r="O172" i="5"/>
  <c r="O14" i="5" s="1"/>
  <c r="AJ33" i="5"/>
  <c r="AD34" i="5"/>
  <c r="V72" i="5"/>
  <c r="T31" i="5"/>
  <c r="AK185" i="5"/>
  <c r="AI36" i="5"/>
  <c r="AK77" i="5"/>
  <c r="Y146" i="5"/>
  <c r="K107" i="5"/>
  <c r="K19" i="5" s="1"/>
  <c r="K49" i="5"/>
  <c r="AB210" i="5"/>
  <c r="S142" i="5"/>
  <c r="J43" i="5"/>
  <c r="AM51" i="5"/>
  <c r="AA40" i="5"/>
  <c r="J32" i="5"/>
  <c r="X150" i="5"/>
  <c r="X20" i="5" s="1"/>
  <c r="V137" i="5"/>
  <c r="Y162" i="5"/>
  <c r="Q58" i="5"/>
  <c r="S100" i="5"/>
  <c r="V121" i="5"/>
  <c r="Y149" i="5"/>
  <c r="AK128" i="5"/>
  <c r="S117" i="5"/>
  <c r="V124" i="5"/>
  <c r="O34" i="5"/>
  <c r="AH140" i="5"/>
  <c r="Y104" i="5"/>
  <c r="W62" i="5"/>
  <c r="O107" i="5"/>
  <c r="O19" i="5" s="1"/>
  <c r="O49" i="5"/>
  <c r="AN188" i="5"/>
  <c r="S192" i="5"/>
  <c r="V230" i="5"/>
  <c r="V178" i="5"/>
  <c r="N86" i="5"/>
  <c r="N12" i="5" s="1"/>
  <c r="N29" i="5"/>
  <c r="K53" i="5"/>
  <c r="AK184" i="5"/>
  <c r="AB159" i="5"/>
  <c r="J61" i="5"/>
  <c r="S168" i="5"/>
  <c r="AN136" i="5"/>
  <c r="AK141" i="5"/>
  <c r="L56" i="5"/>
  <c r="AN158" i="5"/>
  <c r="AK145" i="5"/>
  <c r="AB93" i="5"/>
  <c r="Z51" i="5"/>
  <c r="Y212" i="5"/>
  <c r="AJ279" i="5"/>
  <c r="AJ23" i="5" s="1"/>
  <c r="J215" i="5"/>
  <c r="J15" i="5" s="1"/>
  <c r="R43" i="5"/>
  <c r="AN135" i="5"/>
  <c r="N258" i="5"/>
  <c r="N16" i="5" s="1"/>
  <c r="Y202" i="5"/>
  <c r="AM56" i="5"/>
  <c r="N41" i="5"/>
  <c r="AK114" i="5"/>
  <c r="AB76" i="5"/>
  <c r="Z35" i="5"/>
  <c r="V116" i="5"/>
  <c r="AF44" i="5"/>
  <c r="AH85" i="5"/>
  <c r="Y171" i="5"/>
  <c r="AN232" i="5"/>
  <c r="J29" i="5"/>
  <c r="J86" i="5"/>
  <c r="J12" i="5" s="1"/>
  <c r="U40" i="5"/>
  <c r="P56" i="5"/>
  <c r="AB185" i="5"/>
  <c r="AN164" i="5"/>
  <c r="AG55" i="5"/>
  <c r="P61" i="5"/>
  <c r="AN148" i="5"/>
  <c r="AE125" i="5"/>
  <c r="AH184" i="5"/>
  <c r="O38" i="5"/>
  <c r="L36" i="5"/>
  <c r="AN118" i="5"/>
  <c r="AN274" i="5"/>
  <c r="AC54" i="5"/>
  <c r="AE96" i="5"/>
  <c r="V271" i="5"/>
  <c r="V226" i="5"/>
  <c r="Y163" i="5"/>
  <c r="V161" i="5"/>
  <c r="J55" i="5"/>
  <c r="L51" i="5"/>
  <c r="AA38" i="5"/>
  <c r="AD43" i="5"/>
  <c r="AK123" i="5"/>
  <c r="AK149" i="5"/>
  <c r="AE246" i="5"/>
  <c r="AE119" i="5"/>
  <c r="AE103" i="5"/>
  <c r="AC61" i="5"/>
  <c r="V205" i="5"/>
  <c r="V183" i="5"/>
  <c r="AN265" i="5"/>
  <c r="V77" i="5"/>
  <c r="T36" i="5"/>
  <c r="AK179" i="5"/>
  <c r="S202" i="5"/>
  <c r="P39" i="5"/>
  <c r="AH119" i="5"/>
  <c r="AH169" i="5"/>
  <c r="P33" i="5"/>
  <c r="AH253" i="5"/>
  <c r="S136" i="5"/>
  <c r="AH128" i="5"/>
  <c r="AJ30" i="5"/>
  <c r="AH118" i="5"/>
  <c r="AC172" i="5"/>
  <c r="AC14" i="5" s="1"/>
  <c r="AC7" i="5" s="1"/>
  <c r="B68" i="9" s="1"/>
  <c r="G68" i="9" s="1"/>
  <c r="AE156" i="5"/>
  <c r="AB125" i="5"/>
  <c r="Y114" i="5"/>
  <c r="AE120" i="5"/>
  <c r="AA52" i="5"/>
  <c r="R36" i="5"/>
  <c r="AF107" i="5"/>
  <c r="AF19" i="5" s="1"/>
  <c r="AH91" i="5"/>
  <c r="AF49" i="5"/>
  <c r="O37" i="5"/>
  <c r="K236" i="5"/>
  <c r="K22" i="5" s="1"/>
  <c r="AH142" i="5"/>
  <c r="AE222" i="5"/>
  <c r="AE159" i="5"/>
  <c r="Y182" i="5"/>
  <c r="AH114" i="5"/>
  <c r="N33" i="5"/>
  <c r="AG44" i="5"/>
  <c r="S81" i="5"/>
  <c r="Q40" i="5"/>
  <c r="V169" i="5"/>
  <c r="AH148" i="5"/>
  <c r="AN124" i="5"/>
  <c r="AF215" i="5"/>
  <c r="AF15" i="5" s="1"/>
  <c r="AH199" i="5"/>
  <c r="AE168" i="5"/>
  <c r="AJ53" i="5"/>
  <c r="S128" i="5"/>
  <c r="AE140" i="5"/>
  <c r="AN168" i="5"/>
  <c r="AD63" i="5"/>
  <c r="AH83" i="5"/>
  <c r="AF42" i="5"/>
  <c r="V164" i="5"/>
  <c r="R193" i="5"/>
  <c r="R21" i="5" s="1"/>
  <c r="V147" i="5"/>
  <c r="AJ150" i="5"/>
  <c r="AJ20" i="5" s="1"/>
  <c r="AE135" i="5"/>
  <c r="V149" i="5"/>
  <c r="R34" i="5"/>
  <c r="AB145" i="5"/>
  <c r="AH145" i="5"/>
  <c r="AB167" i="5"/>
  <c r="AH171" i="5"/>
  <c r="S188" i="5"/>
  <c r="AB134" i="5"/>
  <c r="Z150" i="5"/>
  <c r="Z20" i="5" s="1"/>
  <c r="S76" i="5"/>
  <c r="Q35" i="5"/>
  <c r="U31" i="5"/>
  <c r="R61" i="5"/>
  <c r="S125" i="5"/>
  <c r="AB147" i="5"/>
  <c r="Y234" i="5"/>
  <c r="AH127" i="5"/>
  <c r="N39" i="5"/>
  <c r="Y210" i="5"/>
  <c r="AB178" i="5"/>
  <c r="K150" i="5"/>
  <c r="K20" i="5" s="1"/>
  <c r="AH163" i="5"/>
  <c r="AH144" i="5"/>
  <c r="Y145" i="5"/>
  <c r="S159" i="5"/>
  <c r="AE182" i="5"/>
  <c r="N64" i="5"/>
  <c r="AE123" i="5"/>
  <c r="Y185" i="5"/>
  <c r="AE179" i="5"/>
  <c r="P43" i="5"/>
  <c r="AJ40" i="5"/>
  <c r="Y189" i="5"/>
  <c r="AA37" i="5"/>
  <c r="AE188" i="5"/>
  <c r="P41" i="5"/>
  <c r="K38" i="5"/>
  <c r="AB161" i="5"/>
  <c r="AE121" i="5"/>
  <c r="S158" i="5"/>
  <c r="AE113" i="5"/>
  <c r="AC129" i="5"/>
  <c r="AC13" i="5" s="1"/>
  <c r="AJ49" i="5"/>
  <c r="AJ107" i="5"/>
  <c r="AJ19" i="5" s="1"/>
  <c r="S139" i="5"/>
  <c r="V186" i="5"/>
  <c r="AN159" i="5"/>
  <c r="AK120" i="5"/>
  <c r="N50" i="5"/>
  <c r="J33" i="5"/>
  <c r="L193" i="5"/>
  <c r="L21" i="5" s="1"/>
  <c r="AH208" i="5"/>
  <c r="AB179" i="5"/>
  <c r="S278" i="5"/>
  <c r="L34" i="5"/>
  <c r="V79" i="5"/>
  <c r="T38" i="5"/>
  <c r="AM33" i="5"/>
  <c r="AH117" i="5"/>
  <c r="AK177" i="5"/>
  <c r="AI193" i="5"/>
  <c r="AI21" i="5" s="1"/>
  <c r="U279" i="5"/>
  <c r="U23" i="5" s="1"/>
  <c r="J279" i="5"/>
  <c r="J23" i="5" s="1"/>
  <c r="AH180" i="5"/>
  <c r="Y157" i="5"/>
  <c r="N36" i="5"/>
  <c r="J35" i="5"/>
  <c r="AB121" i="5"/>
  <c r="AN231" i="5"/>
  <c r="AK137" i="5"/>
  <c r="X43" i="5"/>
  <c r="S184" i="5"/>
  <c r="AN116" i="5"/>
  <c r="V168" i="5"/>
  <c r="V244" i="5"/>
  <c r="S134" i="5"/>
  <c r="Q150" i="5"/>
  <c r="Q20" i="5" s="1"/>
  <c r="U38" i="5"/>
  <c r="U44" i="5"/>
  <c r="AK85" i="5"/>
  <c r="AI44" i="5"/>
  <c r="Y232" i="5"/>
  <c r="AN180" i="5"/>
  <c r="S182" i="5"/>
  <c r="AK142" i="5"/>
  <c r="Y191" i="5"/>
  <c r="Y125" i="5"/>
  <c r="AM107" i="5"/>
  <c r="AM19" i="5" s="1"/>
  <c r="AM49" i="5"/>
  <c r="AH136" i="5"/>
  <c r="S126" i="5"/>
  <c r="S119" i="5"/>
  <c r="I86" i="5"/>
  <c r="I12" i="5" s="1"/>
  <c r="I30" i="5"/>
  <c r="AN183" i="5"/>
  <c r="S179" i="5"/>
  <c r="Y164" i="5"/>
  <c r="AN234" i="5"/>
  <c r="M129" i="5"/>
  <c r="M13" i="5" s="1"/>
  <c r="M6" i="5" s="1"/>
  <c r="AG36" i="5"/>
  <c r="T57" i="5"/>
  <c r="V99" i="5"/>
  <c r="AK171" i="5"/>
  <c r="X36" i="5"/>
  <c r="V140" i="5"/>
  <c r="AM61" i="5"/>
  <c r="AA150" i="5"/>
  <c r="AA20" i="5" s="1"/>
  <c r="S206" i="5"/>
  <c r="AD49" i="5"/>
  <c r="AD107" i="5"/>
  <c r="AD19" i="5" s="1"/>
  <c r="U50" i="5"/>
  <c r="AD38" i="5"/>
  <c r="V158" i="5"/>
  <c r="S146" i="5"/>
  <c r="P60" i="5"/>
  <c r="R58" i="5"/>
  <c r="AE180" i="5"/>
  <c r="AA63" i="5"/>
  <c r="M172" i="5"/>
  <c r="M14" i="5" s="1"/>
  <c r="AK187" i="5"/>
  <c r="AN137" i="5"/>
  <c r="AK147" i="5"/>
  <c r="AG258" i="5"/>
  <c r="AG16" i="5" s="1"/>
  <c r="V229" i="5"/>
  <c r="AM31" i="5"/>
  <c r="AN120" i="5"/>
  <c r="AJ58" i="5"/>
  <c r="AN138" i="5"/>
  <c r="AB183" i="5"/>
  <c r="AD37" i="5"/>
  <c r="AE202" i="5"/>
  <c r="AE126" i="5"/>
  <c r="AB144" i="5"/>
  <c r="AM29" i="5"/>
  <c r="AM86" i="5"/>
  <c r="AM12" i="5" s="1"/>
  <c r="S210" i="5"/>
  <c r="S171" i="5"/>
  <c r="AE144" i="5"/>
  <c r="AK189" i="5"/>
  <c r="AB123" i="5"/>
  <c r="AK242" i="5"/>
  <c r="AI258" i="5"/>
  <c r="AI16" i="5" s="1"/>
  <c r="AB188" i="5"/>
  <c r="R50" i="5"/>
  <c r="AH166" i="5"/>
  <c r="Y84" i="5"/>
  <c r="W43" i="5"/>
  <c r="AG60" i="5"/>
  <c r="AK180" i="5"/>
  <c r="O193" i="5"/>
  <c r="O21" i="5" s="1"/>
  <c r="AN141" i="5"/>
  <c r="J129" i="5"/>
  <c r="J13" i="5" s="1"/>
  <c r="AE128" i="5"/>
  <c r="J57" i="5"/>
  <c r="Y177" i="5"/>
  <c r="W193" i="5"/>
  <c r="W21" i="5" s="1"/>
  <c r="X86" i="5"/>
  <c r="X12" i="5" s="1"/>
  <c r="X29" i="5"/>
  <c r="Y138" i="5"/>
  <c r="AJ35" i="5"/>
  <c r="S145" i="5"/>
  <c r="K57" i="5"/>
  <c r="AN222" i="5"/>
  <c r="V253" i="5"/>
  <c r="AK146" i="5"/>
  <c r="X193" i="5"/>
  <c r="X21" i="5" s="1"/>
  <c r="AH137" i="5"/>
  <c r="AB85" i="5"/>
  <c r="Z44" i="5"/>
  <c r="AD193" i="5"/>
  <c r="AD21" i="5" s="1"/>
  <c r="AE104" i="5"/>
  <c r="AC62" i="5"/>
  <c r="AD32" i="5"/>
  <c r="S97" i="5"/>
  <c r="Q55" i="5"/>
  <c r="S178" i="5"/>
  <c r="AM59" i="5"/>
  <c r="AG34" i="5"/>
  <c r="V123" i="5"/>
  <c r="AJ60" i="5"/>
  <c r="AD60" i="5"/>
  <c r="M86" i="5"/>
  <c r="M12" i="5" s="1"/>
  <c r="M29" i="5"/>
  <c r="U64" i="5"/>
  <c r="J31" i="5"/>
  <c r="AG64" i="5"/>
  <c r="Z63" i="5"/>
  <c r="AB105" i="5"/>
  <c r="X30" i="5"/>
  <c r="X54" i="5"/>
  <c r="AE142" i="5"/>
  <c r="S185" i="5"/>
  <c r="AH123" i="5"/>
  <c r="K44" i="5"/>
  <c r="L50" i="5"/>
  <c r="J236" i="5"/>
  <c r="J22" i="5" s="1"/>
  <c r="AM129" i="5"/>
  <c r="AM13" i="5" s="1"/>
  <c r="AK158" i="5"/>
  <c r="M58" i="5"/>
  <c r="AK220" i="5"/>
  <c r="AI236" i="5"/>
  <c r="AI22" i="5" s="1"/>
  <c r="AJ61" i="5"/>
  <c r="AB168" i="5"/>
  <c r="AB225" i="5"/>
  <c r="V246" i="5"/>
  <c r="AE164" i="5"/>
  <c r="AB75" i="5"/>
  <c r="Z34" i="5"/>
  <c r="V122" i="5"/>
  <c r="N107" i="5"/>
  <c r="N19" i="5" s="1"/>
  <c r="N49" i="5"/>
  <c r="S274" i="5"/>
  <c r="P193" i="5"/>
  <c r="P21" i="5" s="1"/>
  <c r="AK122" i="5"/>
  <c r="W150" i="5"/>
  <c r="W20" i="5" s="1"/>
  <c r="Y134" i="5"/>
  <c r="AB226" i="5"/>
  <c r="AN144" i="5"/>
  <c r="S180" i="5"/>
  <c r="AA215" i="5"/>
  <c r="AA15" i="5" s="1"/>
  <c r="AD61" i="5"/>
  <c r="AB149" i="5"/>
  <c r="Y161" i="5"/>
  <c r="AA172" i="5"/>
  <c r="AA14" i="5" s="1"/>
  <c r="J37" i="5"/>
  <c r="AB141" i="5"/>
  <c r="AH115" i="5"/>
  <c r="AN220" i="5"/>
  <c r="AL236" i="5"/>
  <c r="AL22" i="5" s="1"/>
  <c r="AN171" i="5"/>
  <c r="AG38" i="5"/>
  <c r="AD31" i="5"/>
  <c r="AM57" i="5"/>
  <c r="AE184" i="5"/>
  <c r="U60" i="5"/>
  <c r="V165" i="5"/>
  <c r="AB157" i="5"/>
  <c r="AD129" i="5"/>
  <c r="AD13" i="5" s="1"/>
  <c r="AG193" i="5"/>
  <c r="AG21" i="5" s="1"/>
  <c r="AE171" i="5"/>
  <c r="S189" i="5"/>
  <c r="N57" i="5"/>
  <c r="S114" i="5"/>
  <c r="O35" i="5"/>
  <c r="AE71" i="5"/>
  <c r="AC30" i="5"/>
  <c r="Y113" i="5"/>
  <c r="W129" i="5"/>
  <c r="W13" i="5" s="1"/>
  <c r="W6" i="5" s="1"/>
  <c r="B29" i="9" s="1"/>
  <c r="G29" i="9" s="1"/>
  <c r="AH179" i="5"/>
  <c r="L53" i="5"/>
  <c r="I62" i="5"/>
  <c r="AC52" i="5"/>
  <c r="AE94" i="5"/>
  <c r="I60" i="5"/>
  <c r="AI33" i="5"/>
  <c r="AK74" i="5"/>
  <c r="AA129" i="5"/>
  <c r="AA13" i="5" s="1"/>
  <c r="AA6" i="5" s="1"/>
  <c r="M48" i="9" s="1"/>
  <c r="R48" i="9" s="1"/>
  <c r="AH149" i="5"/>
  <c r="AN157" i="5"/>
  <c r="R215" i="5"/>
  <c r="R15" i="5" s="1"/>
  <c r="V157" i="5"/>
  <c r="AK222" i="5"/>
  <c r="V138" i="5"/>
  <c r="N52" i="5"/>
  <c r="AN119" i="5"/>
  <c r="S223" i="5"/>
  <c r="AA193" i="5"/>
  <c r="AA21" i="5" s="1"/>
  <c r="AB257" i="5"/>
  <c r="AN123" i="5"/>
  <c r="K193" i="5"/>
  <c r="K21" i="5" s="1"/>
  <c r="P35" i="5"/>
  <c r="AN117" i="5"/>
  <c r="AM172" i="5"/>
  <c r="AM14" i="5" s="1"/>
  <c r="AM7" i="5" s="1"/>
  <c r="M106" i="9" s="1"/>
  <c r="R106" i="9" s="1"/>
  <c r="AJ43" i="5"/>
  <c r="AE114" i="5"/>
  <c r="AN249" i="5"/>
  <c r="AA30" i="5"/>
  <c r="R279" i="5"/>
  <c r="R23" i="5" s="1"/>
  <c r="U39" i="5"/>
  <c r="S221" i="5"/>
  <c r="Y225" i="5"/>
  <c r="I40" i="5"/>
  <c r="AG172" i="5"/>
  <c r="AG14" i="5" s="1"/>
  <c r="AG7" i="5" s="1"/>
  <c r="S140" i="5"/>
  <c r="AN139" i="5"/>
  <c r="AD172" i="5"/>
  <c r="AD14" i="5" s="1"/>
  <c r="AD7" i="5" s="1"/>
  <c r="M68" i="9" s="1"/>
  <c r="R68" i="9" s="1"/>
  <c r="Y147" i="5"/>
  <c r="R258" i="5"/>
  <c r="R16" i="5" s="1"/>
  <c r="R9" i="5" s="1"/>
  <c r="M13" i="9" s="1"/>
  <c r="R13" i="9" s="1"/>
  <c r="S166" i="5"/>
  <c r="AE231" i="5"/>
  <c r="T59" i="5"/>
  <c r="V101" i="5"/>
  <c r="AB190" i="5"/>
  <c r="AA51" i="5"/>
  <c r="AN73" i="5"/>
  <c r="AL32" i="5"/>
  <c r="AN147" i="5"/>
  <c r="AA279" i="5"/>
  <c r="AA23" i="5" s="1"/>
  <c r="T193" i="5"/>
  <c r="T21" i="5" s="1"/>
  <c r="V177" i="5"/>
  <c r="V118" i="5"/>
  <c r="AE227" i="5"/>
  <c r="S243" i="5"/>
  <c r="V142" i="5"/>
  <c r="AB171" i="5"/>
  <c r="AH185" i="5"/>
  <c r="AE185" i="5"/>
  <c r="AB220" i="5"/>
  <c r="Z236" i="5"/>
  <c r="Z22" i="5" s="1"/>
  <c r="U37" i="5"/>
  <c r="AB187" i="5"/>
  <c r="AH146" i="5"/>
  <c r="AN271" i="5"/>
  <c r="N236" i="5"/>
  <c r="N22" i="5" s="1"/>
  <c r="V190" i="5"/>
  <c r="AA50" i="5"/>
  <c r="AJ57" i="5"/>
  <c r="AD215" i="5"/>
  <c r="AD15" i="5" s="1"/>
  <c r="AD8" i="5" s="1"/>
  <c r="M69" i="9" s="1"/>
  <c r="R69" i="9" s="1"/>
  <c r="AB245" i="5"/>
  <c r="AN72" i="5"/>
  <c r="AL31" i="5"/>
  <c r="U193" i="5"/>
  <c r="U21" i="5" s="1"/>
  <c r="Y119" i="5"/>
  <c r="AG35" i="5"/>
  <c r="O41" i="5"/>
  <c r="S272" i="5"/>
  <c r="Y192" i="5"/>
  <c r="M193" i="5"/>
  <c r="M21" i="5" s="1"/>
  <c r="R52" i="5"/>
  <c r="AH183" i="5"/>
  <c r="J41" i="5"/>
  <c r="AG52" i="5"/>
  <c r="U34" i="5"/>
  <c r="M37" i="5"/>
  <c r="AN170" i="5"/>
  <c r="AH120" i="5"/>
  <c r="AK124" i="5"/>
  <c r="AG215" i="5"/>
  <c r="AG15" i="5" s="1"/>
  <c r="V269" i="5"/>
  <c r="AN267" i="5"/>
  <c r="P42" i="5"/>
  <c r="AN167" i="5"/>
  <c r="AB119" i="5"/>
  <c r="AD59" i="5"/>
  <c r="M60" i="5"/>
  <c r="AK255" i="5"/>
  <c r="V179" i="5"/>
  <c r="AB158" i="5"/>
  <c r="AH141" i="5"/>
  <c r="AE212" i="5"/>
  <c r="AB128" i="5"/>
  <c r="AL129" i="5"/>
  <c r="AL13" i="5" s="1"/>
  <c r="AN113" i="5"/>
  <c r="U63" i="5"/>
  <c r="AN272" i="5"/>
  <c r="N150" i="5"/>
  <c r="N20" i="5" s="1"/>
  <c r="U150" i="5"/>
  <c r="U20" i="5" s="1"/>
  <c r="AN146" i="5"/>
  <c r="N44" i="5"/>
  <c r="AN224" i="5"/>
  <c r="L107" i="5"/>
  <c r="L19" i="5" s="1"/>
  <c r="L49" i="5"/>
  <c r="Y144" i="5"/>
  <c r="S121" i="5"/>
  <c r="X40" i="5"/>
  <c r="V275" i="5"/>
  <c r="V200" i="5"/>
  <c r="U42" i="5"/>
  <c r="AK143" i="5"/>
  <c r="AJ38" i="5"/>
  <c r="AC58" i="5"/>
  <c r="AE100" i="5"/>
  <c r="AH188" i="5"/>
  <c r="AG42" i="5"/>
  <c r="M50" i="5"/>
  <c r="R150" i="5"/>
  <c r="R20" i="5" s="1"/>
  <c r="AN160" i="5"/>
  <c r="AB138" i="5"/>
  <c r="Y206" i="5"/>
  <c r="L63" i="5"/>
  <c r="Y98" i="5"/>
  <c r="W56" i="5"/>
  <c r="L43" i="5"/>
  <c r="K33" i="5"/>
  <c r="R41" i="5"/>
  <c r="X50" i="5"/>
  <c r="AH143" i="5"/>
  <c r="M33" i="5"/>
  <c r="AF36" i="5"/>
  <c r="AH77" i="5"/>
  <c r="W31" i="5"/>
  <c r="Y72" i="5"/>
  <c r="AA56" i="5"/>
  <c r="V210" i="5"/>
  <c r="AB160" i="5"/>
  <c r="AG40" i="5"/>
  <c r="AK170" i="5"/>
  <c r="AK168" i="5"/>
  <c r="Y127" i="5"/>
  <c r="AB181" i="5"/>
  <c r="AJ52" i="5"/>
  <c r="AM62" i="5"/>
  <c r="M59" i="5"/>
  <c r="U43" i="5"/>
  <c r="U236" i="5"/>
  <c r="U22" i="5" s="1"/>
  <c r="N30" i="5"/>
  <c r="U258" i="5"/>
  <c r="U16" i="5" s="1"/>
  <c r="U9" i="5" s="1"/>
  <c r="AN128" i="5"/>
  <c r="S148" i="5"/>
  <c r="AN206" i="5"/>
  <c r="Y92" i="5"/>
  <c r="W50" i="5"/>
  <c r="AD86" i="5"/>
  <c r="AD12" i="5" s="1"/>
  <c r="AD29" i="5"/>
  <c r="AG57" i="5"/>
  <c r="AK192" i="5"/>
  <c r="AN163" i="5"/>
  <c r="AE158" i="5"/>
  <c r="AJ172" i="5"/>
  <c r="AJ14" i="5" s="1"/>
  <c r="AK182" i="5"/>
  <c r="S266" i="5"/>
  <c r="AD57" i="5"/>
  <c r="I33" i="5"/>
  <c r="AA57" i="5"/>
  <c r="K172" i="5"/>
  <c r="K14" i="5" s="1"/>
  <c r="K7" i="5" s="1"/>
  <c r="S255" i="5"/>
  <c r="AN190" i="5"/>
  <c r="AB228" i="5"/>
  <c r="Y227" i="5"/>
  <c r="AK127" i="5"/>
  <c r="AG54" i="5"/>
  <c r="I36" i="5"/>
  <c r="AK113" i="5"/>
  <c r="AI129" i="5"/>
  <c r="AI13" i="5" s="1"/>
  <c r="K30" i="5"/>
  <c r="AE118" i="5"/>
  <c r="V143" i="5"/>
  <c r="AB120" i="5"/>
  <c r="AB118" i="5"/>
  <c r="AE183" i="5"/>
  <c r="AE256" i="5"/>
  <c r="V120" i="5"/>
  <c r="N63" i="5"/>
  <c r="AE249" i="5"/>
  <c r="AJ36" i="5"/>
  <c r="Y159" i="5"/>
  <c r="V156" i="5"/>
  <c r="T172" i="5"/>
  <c r="T14" i="5" s="1"/>
  <c r="T7" i="5" s="1"/>
  <c r="L129" i="5"/>
  <c r="L13" i="5" s="1"/>
  <c r="L6" i="5" s="1"/>
  <c r="AB248" i="5"/>
  <c r="P64" i="5"/>
  <c r="U29" i="5"/>
  <c r="U86" i="5"/>
  <c r="U12" i="5" s="1"/>
  <c r="AK188" i="5"/>
  <c r="P34" i="5"/>
  <c r="S160" i="5"/>
  <c r="I43" i="5"/>
  <c r="Y190" i="5"/>
  <c r="AC51" i="5"/>
  <c r="AE93" i="5"/>
  <c r="M32" i="5"/>
  <c r="AG62" i="5"/>
  <c r="AN140" i="5"/>
  <c r="AB182" i="5"/>
  <c r="AE245" i="5"/>
  <c r="Y136" i="5"/>
  <c r="L258" i="5"/>
  <c r="L16" i="5" s="1"/>
  <c r="Y143" i="5"/>
  <c r="AI42" i="5"/>
  <c r="AK83" i="5"/>
  <c r="N61" i="5"/>
  <c r="V254" i="5"/>
  <c r="Y117" i="5"/>
  <c r="Y165" i="5"/>
  <c r="Y181" i="5"/>
  <c r="AG58" i="5"/>
  <c r="AH84" i="5"/>
  <c r="AF43" i="5"/>
  <c r="P236" i="5"/>
  <c r="P22" i="5" s="1"/>
  <c r="Y123" i="5"/>
  <c r="Y188" i="5"/>
  <c r="L279" i="5"/>
  <c r="L23" i="5" s="1"/>
  <c r="AA54" i="5"/>
  <c r="U41" i="5"/>
  <c r="AG37" i="5"/>
  <c r="S183" i="5"/>
  <c r="P57" i="5"/>
  <c r="P36" i="5"/>
  <c r="S138" i="5"/>
  <c r="AN270" i="5"/>
  <c r="AB165" i="5"/>
  <c r="AE191" i="5"/>
  <c r="AC42" i="5"/>
  <c r="AE83" i="5"/>
  <c r="Y128" i="5"/>
  <c r="N34" i="5"/>
  <c r="AI38" i="5"/>
  <c r="AK79" i="5"/>
  <c r="AG107" i="5"/>
  <c r="AG19" i="5" s="1"/>
  <c r="AG49" i="5"/>
  <c r="I129" i="5"/>
  <c r="I13" i="5" s="1"/>
  <c r="I29" i="5"/>
  <c r="V167" i="5"/>
  <c r="AE143" i="5"/>
  <c r="S147" i="5"/>
  <c r="AG43" i="5"/>
  <c r="AN189" i="5"/>
  <c r="I193" i="5"/>
  <c r="I21" i="5" s="1"/>
  <c r="X59" i="5"/>
  <c r="AB170" i="5"/>
  <c r="AB192" i="5"/>
  <c r="U62" i="5"/>
  <c r="AA64" i="5"/>
  <c r="AG63" i="5"/>
  <c r="I50" i="5"/>
  <c r="AN226" i="5"/>
  <c r="Z39" i="5"/>
  <c r="AB80" i="5"/>
  <c r="AN177" i="5"/>
  <c r="AL193" i="5"/>
  <c r="AL21" i="5" s="1"/>
  <c r="O86" i="5"/>
  <c r="O12" i="5" s="1"/>
  <c r="O29" i="5"/>
  <c r="AF86" i="5"/>
  <c r="AF12" i="5" s="1"/>
  <c r="AH70" i="5"/>
  <c r="AF29" i="5"/>
  <c r="AH187" i="5"/>
  <c r="AH135" i="5"/>
  <c r="AI40" i="5"/>
  <c r="AK81" i="5"/>
  <c r="K41" i="5"/>
  <c r="P54" i="5"/>
  <c r="N60" i="5"/>
  <c r="AB139" i="5"/>
  <c r="R35" i="5"/>
  <c r="P279" i="5"/>
  <c r="P23" i="5" s="1"/>
  <c r="M36" i="5"/>
  <c r="S181" i="5"/>
  <c r="AB163" i="5"/>
  <c r="U57" i="5"/>
  <c r="AL35" i="5"/>
  <c r="AN76" i="5"/>
  <c r="AH210" i="5"/>
  <c r="X258" i="5"/>
  <c r="X16" i="5" s="1"/>
  <c r="X9" i="5" s="1"/>
  <c r="M32" i="9" s="1"/>
  <c r="R32" i="9" s="1"/>
  <c r="AN142" i="5"/>
  <c r="AH226" i="5"/>
  <c r="O51" i="5"/>
  <c r="L42" i="5"/>
  <c r="AD62" i="5"/>
  <c r="AB180" i="5"/>
  <c r="AK160" i="5"/>
  <c r="AH122" i="5"/>
  <c r="AB117" i="5"/>
  <c r="AK117" i="5"/>
  <c r="O63" i="5"/>
  <c r="AK183" i="5"/>
  <c r="S98" i="5"/>
  <c r="Q56" i="5"/>
  <c r="S120" i="5"/>
  <c r="P129" i="5"/>
  <c r="P13" i="5" s="1"/>
  <c r="AH257" i="5"/>
  <c r="AH116" i="5"/>
  <c r="AK134" i="5"/>
  <c r="AI150" i="5"/>
  <c r="AI20" i="5" s="1"/>
  <c r="AJ51" i="5"/>
  <c r="AK167" i="5"/>
  <c r="S70" i="5"/>
  <c r="Q29" i="5"/>
  <c r="Q86" i="5"/>
  <c r="Q12" i="5" s="1"/>
  <c r="AD50" i="5"/>
  <c r="AN185" i="5"/>
  <c r="AG279" i="5"/>
  <c r="AG23" i="5" s="1"/>
  <c r="AJ215" i="5"/>
  <c r="AJ15" i="5" s="1"/>
  <c r="S143" i="5"/>
  <c r="AB244" i="5"/>
  <c r="AE166" i="5"/>
  <c r="AE157" i="5"/>
  <c r="W63" i="5"/>
  <c r="Y105" i="5"/>
  <c r="I279" i="5"/>
  <c r="I23" i="5" s="1"/>
  <c r="I31" i="5"/>
  <c r="L60" i="5"/>
  <c r="AE124" i="5"/>
  <c r="K31" i="5"/>
  <c r="AI172" i="5"/>
  <c r="AI14" i="5" s="1"/>
  <c r="AI7" i="5" s="1"/>
  <c r="B87" i="9" s="1"/>
  <c r="G87" i="9" s="1"/>
  <c r="AK156" i="5"/>
  <c r="AK181" i="5"/>
  <c r="V136" i="5"/>
  <c r="AM39" i="5"/>
  <c r="AB277" i="5"/>
  <c r="X39" i="5"/>
  <c r="J63" i="5"/>
  <c r="AM44" i="5"/>
  <c r="R40" i="5"/>
  <c r="Z59" i="5"/>
  <c r="AB101" i="5"/>
  <c r="AN182" i="5"/>
  <c r="J51" i="5"/>
  <c r="I64" i="5"/>
  <c r="AD150" i="5"/>
  <c r="AD20" i="5" s="1"/>
  <c r="AN202" i="5"/>
  <c r="J34" i="5"/>
  <c r="AB206" i="5"/>
  <c r="J150" i="5"/>
  <c r="J20" i="5" s="1"/>
  <c r="S135" i="5"/>
  <c r="AB95" i="5"/>
  <c r="Z53" i="5"/>
  <c r="L31" i="5"/>
  <c r="AB207" i="5"/>
  <c r="AG86" i="5"/>
  <c r="AG12" i="5" s="1"/>
  <c r="AG29" i="5"/>
  <c r="Y167" i="5"/>
  <c r="AK115" i="5"/>
  <c r="AK233" i="5"/>
  <c r="L64" i="5"/>
  <c r="S187" i="5"/>
  <c r="AE146" i="5"/>
  <c r="J193" i="5"/>
  <c r="J21" i="5" s="1"/>
  <c r="Y268" i="5"/>
  <c r="V159" i="5"/>
  <c r="R57" i="5"/>
  <c r="AH159" i="5"/>
  <c r="W58" i="5"/>
  <c r="Y100" i="5"/>
  <c r="AG33" i="5"/>
  <c r="AE138" i="5"/>
  <c r="S144" i="5"/>
  <c r="AH191" i="5"/>
  <c r="N53" i="5"/>
  <c r="AF38" i="5"/>
  <c r="AH79" i="5"/>
  <c r="AD35" i="5"/>
  <c r="Y221" i="5"/>
  <c r="M63" i="5"/>
  <c r="AJ258" i="5"/>
  <c r="AJ16" i="5" s="1"/>
  <c r="AJ9" i="5" s="1"/>
  <c r="M89" i="9" s="1"/>
  <c r="R89" i="9" s="1"/>
  <c r="S170" i="5"/>
  <c r="AN208" i="5"/>
  <c r="U30" i="5"/>
  <c r="AA62" i="5"/>
  <c r="AE145" i="5"/>
  <c r="X55" i="5"/>
  <c r="S231" i="5"/>
  <c r="S230" i="5"/>
  <c r="S116" i="5"/>
  <c r="AK84" i="5"/>
  <c r="AI43" i="5"/>
  <c r="AK148" i="5"/>
  <c r="AE147" i="5"/>
  <c r="AE117" i="5"/>
  <c r="R44" i="5"/>
  <c r="V146" i="5"/>
  <c r="AD52" i="5"/>
  <c r="AE141" i="5"/>
  <c r="Y186" i="5"/>
  <c r="AD33" i="5"/>
  <c r="T42" i="5"/>
  <c r="V83" i="5"/>
  <c r="AN230" i="5"/>
  <c r="J56" i="5"/>
  <c r="AM38" i="5"/>
  <c r="J62" i="5"/>
  <c r="M258" i="5"/>
  <c r="M16" i="5" s="1"/>
  <c r="AM55" i="5"/>
  <c r="AK257" i="5"/>
  <c r="AN245" i="5"/>
  <c r="K129" i="5"/>
  <c r="K13" i="5" s="1"/>
  <c r="K6" i="5" s="1"/>
  <c r="R129" i="5"/>
  <c r="R13" i="5" s="1"/>
  <c r="R6" i="5" s="1"/>
  <c r="M10" i="9" s="1"/>
  <c r="R10" i="9" s="1"/>
  <c r="P50" i="5"/>
  <c r="R37" i="5"/>
  <c r="AM63" i="5"/>
  <c r="Y168" i="5"/>
  <c r="AN70" i="5"/>
  <c r="AL29" i="5"/>
  <c r="AL86" i="5"/>
  <c r="AL12" i="5" s="1"/>
  <c r="S141" i="5"/>
  <c r="V160" i="5"/>
  <c r="AH139" i="5"/>
  <c r="Q52" i="5"/>
  <c r="S94" i="5"/>
  <c r="P38" i="5"/>
  <c r="AG150" i="5"/>
  <c r="AG20" i="5" s="1"/>
  <c r="S161" i="5"/>
  <c r="AN78" i="5"/>
  <c r="AL37" i="5"/>
  <c r="Y118" i="5"/>
  <c r="AH273" i="5"/>
  <c r="AH156" i="5"/>
  <c r="AF172" i="5"/>
  <c r="AF14" i="5" s="1"/>
  <c r="AB84" i="5"/>
  <c r="Z43" i="5"/>
  <c r="AL172" i="5"/>
  <c r="AL14" i="5" s="1"/>
  <c r="AL7" i="5" s="1"/>
  <c r="B106" i="9" s="1"/>
  <c r="G106" i="9" s="1"/>
  <c r="AN156" i="5"/>
  <c r="AH178" i="5"/>
  <c r="S186" i="5"/>
  <c r="X53" i="5"/>
  <c r="S234" i="5"/>
  <c r="AD40" i="5"/>
  <c r="V113" i="5"/>
  <c r="T129" i="5"/>
  <c r="T13" i="5" s="1"/>
  <c r="I150" i="5"/>
  <c r="I20" i="5" s="1"/>
  <c r="R62" i="5"/>
  <c r="AN227" i="5"/>
  <c r="P215" i="5"/>
  <c r="P15" i="5" s="1"/>
  <c r="P8" i="5" s="1"/>
  <c r="AE136" i="5"/>
  <c r="AJ37" i="5"/>
  <c r="L236" i="5"/>
  <c r="L22" i="5" s="1"/>
  <c r="V257" i="5"/>
  <c r="P58" i="5"/>
  <c r="AE233" i="5"/>
  <c r="AH147" i="5"/>
  <c r="AK227" i="5"/>
  <c r="W42" i="5"/>
  <c r="Y83" i="5"/>
  <c r="Z129" i="5"/>
  <c r="Z13" i="5" s="1"/>
  <c r="Z6" i="5" s="1"/>
  <c r="B48" i="9" s="1"/>
  <c r="G48" i="9" s="1"/>
  <c r="AB113" i="5"/>
  <c r="AK204" i="5"/>
  <c r="J52" i="5"/>
  <c r="AH182" i="5"/>
  <c r="S271" i="5"/>
  <c r="AB274" i="5"/>
  <c r="S124" i="5"/>
  <c r="P59" i="5"/>
  <c r="O61" i="5"/>
  <c r="AJ42" i="5"/>
  <c r="J49" i="5"/>
  <c r="J107" i="5"/>
  <c r="J19" i="5" s="1"/>
  <c r="J18" i="5" s="1"/>
  <c r="Y272" i="5"/>
  <c r="AE263" i="5"/>
  <c r="AC279" i="5"/>
  <c r="AC23" i="5" s="1"/>
  <c r="V139" i="5"/>
  <c r="V115" i="5"/>
  <c r="L172" i="5"/>
  <c r="L14" i="5" s="1"/>
  <c r="L7" i="5" s="1"/>
  <c r="N32" i="5"/>
  <c r="L86" i="5"/>
  <c r="L12" i="5" s="1"/>
  <c r="L29" i="5"/>
  <c r="R33" i="5"/>
  <c r="S74" i="5"/>
  <c r="Q33" i="5"/>
  <c r="AB166" i="5"/>
  <c r="O36" i="5"/>
  <c r="Y116" i="5"/>
  <c r="P107" i="5"/>
  <c r="P19" i="5" s="1"/>
  <c r="P49" i="5"/>
  <c r="AH168" i="5"/>
  <c r="AH251" i="5"/>
  <c r="AL33" i="5"/>
  <c r="AN74" i="5"/>
  <c r="S191" i="5"/>
  <c r="V163" i="5"/>
  <c r="U58" i="5"/>
  <c r="AK121" i="5"/>
  <c r="K51" i="5"/>
  <c r="U56" i="5"/>
  <c r="V75" i="5"/>
  <c r="T34" i="5"/>
  <c r="S149" i="5"/>
  <c r="AK116" i="5"/>
  <c r="R55" i="5"/>
  <c r="AE122" i="5"/>
  <c r="Y233" i="5"/>
  <c r="AA60" i="5"/>
  <c r="U59" i="5"/>
  <c r="AK157" i="5"/>
  <c r="I52" i="5"/>
  <c r="V125" i="5"/>
  <c r="J60" i="5"/>
  <c r="AN162" i="5"/>
  <c r="Y79" i="5"/>
  <c r="W38" i="5"/>
  <c r="Y183" i="5"/>
  <c r="R29" i="5"/>
  <c r="R86" i="5"/>
  <c r="R12" i="5" s="1"/>
  <c r="AB70" i="5"/>
  <c r="Z29" i="5"/>
  <c r="Z86" i="5"/>
  <c r="Z12" i="5" s="1"/>
  <c r="AK250" i="5"/>
  <c r="AH162" i="5"/>
  <c r="P40" i="5"/>
  <c r="Y263" i="5"/>
  <c r="W279" i="5"/>
  <c r="W23" i="5" s="1"/>
  <c r="V191" i="5"/>
  <c r="AB124" i="5"/>
  <c r="AE268" i="5"/>
  <c r="AJ59" i="5"/>
  <c r="U215" i="5"/>
  <c r="U15" i="5" s="1"/>
  <c r="U8" i="5" s="1"/>
  <c r="Y120" i="5"/>
  <c r="Y115" i="5"/>
  <c r="N35" i="5"/>
  <c r="Y187" i="5"/>
  <c r="AH165" i="5"/>
  <c r="AN178" i="5"/>
  <c r="V117" i="5"/>
  <c r="AB114" i="5"/>
  <c r="X31" i="5"/>
  <c r="X44" i="5"/>
  <c r="T50" i="5"/>
  <c r="V92" i="5"/>
  <c r="AE205" i="5"/>
  <c r="AE148" i="5"/>
  <c r="AE139" i="5"/>
  <c r="V192" i="5"/>
  <c r="P29" i="5"/>
  <c r="P86" i="5"/>
  <c r="P12" i="5" s="1"/>
  <c r="AJ193" i="5"/>
  <c r="AJ21" i="5" s="1"/>
  <c r="AH99" i="5"/>
  <c r="AF57" i="5"/>
  <c r="X57" i="5"/>
  <c r="AB127" i="5"/>
  <c r="AE162" i="5"/>
  <c r="AK178" i="5"/>
  <c r="P258" i="5"/>
  <c r="P16" i="5" s="1"/>
  <c r="P9" i="5" s="1"/>
  <c r="AN122" i="5"/>
  <c r="AE149" i="5"/>
  <c r="AH186" i="5"/>
  <c r="L33" i="5"/>
  <c r="AK126" i="5"/>
  <c r="S157" i="5"/>
  <c r="Y158" i="5"/>
  <c r="V170" i="5"/>
  <c r="AM53" i="5"/>
  <c r="S162" i="5"/>
  <c r="O236" i="5"/>
  <c r="O22" i="5" s="1"/>
  <c r="N279" i="5"/>
  <c r="N23" i="5" s="1"/>
  <c r="Y75" i="5"/>
  <c r="W34" i="5"/>
  <c r="AA236" i="5"/>
  <c r="AA22" i="5" s="1"/>
  <c r="S122" i="5"/>
  <c r="X236" i="5"/>
  <c r="X22" i="5" s="1"/>
  <c r="S177" i="5"/>
  <c r="Q193" i="5"/>
  <c r="Q21" i="5" s="1"/>
  <c r="O30" i="5"/>
  <c r="Y170" i="5"/>
  <c r="L62" i="5"/>
  <c r="AG236" i="5"/>
  <c r="AG22" i="5" s="1"/>
  <c r="AH164" i="5"/>
  <c r="AE161" i="5"/>
  <c r="J258" i="5"/>
  <c r="J16" i="5" s="1"/>
  <c r="J9" i="5" s="1"/>
  <c r="AN84" i="5"/>
  <c r="AL43" i="5"/>
  <c r="Y126" i="5"/>
  <c r="X37" i="5"/>
  <c r="AC150" i="5"/>
  <c r="AC20" i="5" s="1"/>
  <c r="AE134" i="5"/>
  <c r="AE150" i="5" s="1"/>
  <c r="AE20" i="5" s="1"/>
  <c r="AC55" i="5"/>
  <c r="AE97" i="5"/>
  <c r="AD258" i="5"/>
  <c r="AD16" i="5" s="1"/>
  <c r="AC60" i="5"/>
  <c r="AE102" i="5"/>
  <c r="AN187" i="5"/>
  <c r="AN264" i="5"/>
  <c r="S83" i="5"/>
  <c r="Q42" i="5"/>
  <c r="Y253" i="5"/>
  <c r="J36" i="5"/>
  <c r="AH75" i="5"/>
  <c r="AF34" i="5"/>
  <c r="AK75" i="5"/>
  <c r="AI34" i="5"/>
  <c r="AB140" i="5"/>
  <c r="J38" i="5"/>
  <c r="S169" i="5"/>
  <c r="AK229" i="5"/>
  <c r="AC86" i="5"/>
  <c r="AC12" i="5" s="1"/>
  <c r="AE70" i="5"/>
  <c r="AC29" i="5"/>
  <c r="Y244" i="5"/>
  <c r="V128" i="5"/>
  <c r="X215" i="5"/>
  <c r="X15" i="5" s="1"/>
  <c r="X8" i="5" s="1"/>
  <c r="M31" i="9" s="1"/>
  <c r="R31" i="9" s="1"/>
  <c r="Y179" i="5"/>
  <c r="V233" i="5"/>
  <c r="J172" i="5"/>
  <c r="J14" i="5" s="1"/>
  <c r="J7" i="5" s="1"/>
  <c r="AH95" i="5"/>
  <c r="AF53" i="5"/>
  <c r="O50" i="5"/>
  <c r="AB126" i="5"/>
  <c r="AF59" i="5"/>
  <c r="AH101" i="5"/>
  <c r="AH93" i="5"/>
  <c r="AF51" i="5"/>
  <c r="AC36" i="5"/>
  <c r="AE77" i="5"/>
  <c r="AE270" i="5"/>
  <c r="Q63" i="5"/>
  <c r="S105" i="5"/>
  <c r="AA258" i="5"/>
  <c r="AA16" i="5" s="1"/>
  <c r="AA9" i="5" s="1"/>
  <c r="M51" i="9" s="1"/>
  <c r="R51" i="9" s="1"/>
  <c r="AA35" i="5"/>
  <c r="O55" i="5"/>
  <c r="Z55" i="5"/>
  <c r="AB97" i="5"/>
  <c r="AJ55" i="5"/>
  <c r="L54" i="5"/>
  <c r="R39" i="5"/>
  <c r="N31" i="5"/>
  <c r="AN165" i="5"/>
  <c r="AA36" i="5"/>
  <c r="V188" i="5"/>
  <c r="AJ41" i="5"/>
  <c r="AM32" i="5"/>
  <c r="AD30" i="5"/>
  <c r="S233" i="5"/>
  <c r="V80" i="5"/>
  <c r="T39" i="5"/>
  <c r="P32" i="5"/>
  <c r="AK76" i="5"/>
  <c r="AI35" i="5"/>
  <c r="AN114" i="5"/>
  <c r="S99" i="5"/>
  <c r="Q57" i="5"/>
  <c r="R236" i="5"/>
  <c r="R22" i="5" s="1"/>
  <c r="AN256" i="5"/>
  <c r="Y141" i="5"/>
  <c r="K59" i="5"/>
  <c r="O279" i="5"/>
  <c r="O23" i="5" s="1"/>
  <c r="AA53" i="5"/>
  <c r="AK161" i="5"/>
  <c r="Y139" i="5"/>
  <c r="AK140" i="5"/>
  <c r="AN192" i="5"/>
  <c r="AK277" i="5"/>
  <c r="W33" i="5"/>
  <c r="Y74" i="5"/>
  <c r="AB79" i="5"/>
  <c r="Z38" i="5"/>
  <c r="U55" i="5"/>
  <c r="AM150" i="5"/>
  <c r="AM20" i="5" s="1"/>
  <c r="J50" i="5"/>
  <c r="AE82" i="5"/>
  <c r="AC41" i="5"/>
  <c r="AK165" i="5"/>
  <c r="AB254" i="5"/>
  <c r="N37" i="5"/>
  <c r="AK203" i="5"/>
  <c r="Y71" i="5"/>
  <c r="W30" i="5"/>
  <c r="R56" i="5"/>
  <c r="AN121" i="5"/>
  <c r="P63" i="5"/>
  <c r="X129" i="5"/>
  <c r="X13" i="5" s="1"/>
  <c r="X6" i="5" s="1"/>
  <c r="M29" i="9" s="1"/>
  <c r="R29" i="9" s="1"/>
  <c r="V265" i="5"/>
  <c r="AB249" i="5"/>
  <c r="V225" i="5"/>
  <c r="AA107" i="5"/>
  <c r="AA19" i="5" s="1"/>
  <c r="AA18" i="5" s="1"/>
  <c r="AA49" i="5"/>
  <c r="AK162" i="5"/>
  <c r="R53" i="5"/>
  <c r="S96" i="5"/>
  <c r="Q54" i="5"/>
  <c r="AB191" i="5"/>
  <c r="AN115" i="5"/>
  <c r="AB77" i="5"/>
  <c r="AB36" i="5" s="1"/>
  <c r="Z36" i="5"/>
  <c r="AK186" i="5"/>
  <c r="AM236" i="5"/>
  <c r="AM22" i="5" s="1"/>
  <c r="AD41" i="5"/>
  <c r="AE115" i="5"/>
  <c r="AA59" i="5"/>
  <c r="AG39" i="5"/>
  <c r="M38" i="5"/>
  <c r="AF32" i="5"/>
  <c r="AH73" i="5"/>
  <c r="AH80" i="5"/>
  <c r="AF39" i="5"/>
  <c r="S137" i="5"/>
  <c r="AM50" i="5"/>
  <c r="AB222" i="5"/>
  <c r="AK163" i="5"/>
  <c r="V202" i="5"/>
  <c r="S270" i="5"/>
  <c r="S167" i="5"/>
  <c r="AE206" i="5"/>
  <c r="AB224" i="5"/>
  <c r="Y230" i="5"/>
  <c r="AH212" i="5"/>
  <c r="AE170" i="5"/>
  <c r="AK102" i="5"/>
  <c r="AI60" i="5"/>
  <c r="R59" i="5"/>
  <c r="AD44" i="5"/>
  <c r="S190" i="5"/>
  <c r="J42" i="5"/>
  <c r="AH275" i="5"/>
  <c r="AN277" i="5"/>
  <c r="AA86" i="5"/>
  <c r="AA12" i="5" s="1"/>
  <c r="AA29" i="5"/>
  <c r="K32" i="5"/>
  <c r="V144" i="5"/>
  <c r="X61" i="5"/>
  <c r="AA39" i="5"/>
  <c r="AC38" i="5"/>
  <c r="AE79" i="5"/>
  <c r="U107" i="5"/>
  <c r="U19" i="5" s="1"/>
  <c r="U18" i="5" s="1"/>
  <c r="U49" i="5"/>
  <c r="AM58" i="5"/>
  <c r="AK125" i="5"/>
  <c r="AM54" i="5"/>
  <c r="N56" i="5"/>
  <c r="R63" i="5"/>
  <c r="Y73" i="5"/>
  <c r="W32" i="5"/>
  <c r="AH97" i="5"/>
  <c r="AF55" i="5"/>
  <c r="AB251" i="5"/>
  <c r="AD51" i="5"/>
  <c r="O129" i="5"/>
  <c r="O13" i="5" s="1"/>
  <c r="O6" i="5" s="1"/>
  <c r="AH254" i="5"/>
  <c r="AH167" i="5"/>
  <c r="AD279" i="5"/>
  <c r="AD23" i="5" s="1"/>
  <c r="AG32" i="5"/>
  <c r="AK144" i="5"/>
  <c r="AE160" i="5"/>
  <c r="AH138" i="5"/>
  <c r="AH232" i="5"/>
  <c r="AJ86" i="5"/>
  <c r="AJ12" i="5" s="1"/>
  <c r="AJ29" i="5"/>
  <c r="Y169" i="5"/>
  <c r="V181" i="5"/>
  <c r="AH230" i="5"/>
  <c r="V105" i="5"/>
  <c r="T63" i="5"/>
  <c r="AN95" i="5"/>
  <c r="AN53" i="5" s="1"/>
  <c r="AL53" i="5"/>
  <c r="AI37" i="5"/>
  <c r="AK78" i="5"/>
  <c r="K43" i="5"/>
  <c r="V189" i="5"/>
  <c r="M51" i="5"/>
  <c r="AL36" i="5"/>
  <c r="AN77" i="5"/>
  <c r="AN36" i="5" s="1"/>
  <c r="L37" i="5"/>
  <c r="I51" i="5"/>
  <c r="AH269" i="5"/>
  <c r="AB71" i="5"/>
  <c r="Z30" i="5"/>
  <c r="T30" i="5"/>
  <c r="V71" i="5"/>
  <c r="AN278" i="5"/>
  <c r="V185" i="5"/>
  <c r="V127" i="5"/>
  <c r="AC50" i="5"/>
  <c r="AE92" i="5"/>
  <c r="AA34" i="5"/>
  <c r="N38" i="5"/>
  <c r="AE187" i="5"/>
  <c r="V74" i="5"/>
  <c r="T33" i="5"/>
  <c r="AK96" i="5"/>
  <c r="AI54" i="5"/>
  <c r="AB267" i="5"/>
  <c r="AM60" i="5"/>
  <c r="I35" i="5"/>
  <c r="AJ50" i="5"/>
  <c r="M54" i="5"/>
  <c r="V184" i="5"/>
  <c r="K40" i="5"/>
  <c r="AL150" i="5"/>
  <c r="AL20" i="5" s="1"/>
  <c r="AN134" i="5"/>
  <c r="U129" i="5"/>
  <c r="U13" i="5" s="1"/>
  <c r="U6" i="5" s="1"/>
  <c r="N58" i="5"/>
  <c r="AG56" i="5"/>
  <c r="K279" i="5"/>
  <c r="K23" i="5" s="1"/>
  <c r="AB169" i="5"/>
  <c r="U35" i="5"/>
  <c r="AE228" i="5"/>
  <c r="U33" i="5"/>
  <c r="I32" i="5"/>
  <c r="N54" i="5"/>
  <c r="AH134" i="5"/>
  <c r="AH150" i="5" s="1"/>
  <c r="AH20" i="5" s="1"/>
  <c r="AF150" i="5"/>
  <c r="AF20" i="5" s="1"/>
  <c r="Y82" i="5"/>
  <c r="W41" i="5"/>
  <c r="Y180" i="5"/>
  <c r="R49" i="5"/>
  <c r="R107" i="5"/>
  <c r="R19" i="5" s="1"/>
  <c r="R18" i="5" s="1"/>
  <c r="Q50" i="5"/>
  <c r="S92" i="5"/>
  <c r="S246" i="5"/>
  <c r="AH221" i="5"/>
  <c r="R32" i="5"/>
  <c r="S226" i="5"/>
  <c r="AD56" i="5"/>
  <c r="AE201" i="5"/>
  <c r="AK93" i="5"/>
  <c r="AI51" i="5"/>
  <c r="AM35" i="5"/>
  <c r="K42" i="5"/>
  <c r="J53" i="5"/>
  <c r="S106" i="5"/>
  <c r="Q64" i="5"/>
  <c r="U61" i="5"/>
  <c r="AH74" i="5"/>
  <c r="AF33" i="5"/>
  <c r="J58" i="5"/>
  <c r="Q59" i="5"/>
  <c r="S101" i="5"/>
  <c r="AB269" i="5"/>
  <c r="Z172" i="5"/>
  <c r="Z14" i="5" s="1"/>
  <c r="Z7" i="5" s="1"/>
  <c r="B49" i="9" s="1"/>
  <c r="G49" i="9" s="1"/>
  <c r="AB156" i="5"/>
  <c r="AB172" i="5" s="1"/>
  <c r="AB14" i="5" s="1"/>
  <c r="AA32" i="5"/>
  <c r="X58" i="5"/>
  <c r="I55" i="5"/>
  <c r="V166" i="5"/>
  <c r="AD53" i="5"/>
  <c r="AN225" i="5"/>
  <c r="S256" i="5"/>
  <c r="AM36" i="5"/>
  <c r="V134" i="5"/>
  <c r="V150" i="5" s="1"/>
  <c r="V20" i="5" s="1"/>
  <c r="T150" i="5"/>
  <c r="T20" i="5" s="1"/>
  <c r="AG41" i="5"/>
  <c r="AC43" i="5"/>
  <c r="AE84" i="5"/>
  <c r="AF279" i="5"/>
  <c r="AF23" i="5" s="1"/>
  <c r="AH263" i="5"/>
  <c r="Y140" i="5"/>
  <c r="AB135" i="5"/>
  <c r="Y96" i="5"/>
  <c r="Y54" i="5" s="1"/>
  <c r="W54" i="5"/>
  <c r="AD64" i="5"/>
  <c r="AH247" i="5"/>
  <c r="AN255" i="5"/>
  <c r="AH190" i="5"/>
  <c r="AA43" i="5"/>
  <c r="L215" i="5"/>
  <c r="L15" i="5" s="1"/>
  <c r="L8" i="5" s="1"/>
  <c r="AH204" i="5"/>
  <c r="R54" i="5"/>
  <c r="S123" i="5"/>
  <c r="X56" i="5"/>
  <c r="O42" i="5"/>
  <c r="Z31" i="5"/>
  <c r="AB72" i="5"/>
  <c r="Y166" i="5"/>
  <c r="V222" i="5"/>
  <c r="AB143" i="5"/>
  <c r="AB73" i="5"/>
  <c r="Z32" i="5"/>
  <c r="AK164" i="5"/>
  <c r="AH265" i="5"/>
  <c r="AE265" i="5"/>
  <c r="AB189" i="5"/>
  <c r="AN82" i="5"/>
  <c r="AL41" i="5"/>
  <c r="AH214" i="5"/>
  <c r="T43" i="5"/>
  <c r="V84" i="5"/>
  <c r="P52" i="5"/>
  <c r="S264" i="5"/>
  <c r="Y251" i="5"/>
  <c r="AE210" i="5"/>
  <c r="Y274" i="5"/>
  <c r="K64" i="5"/>
  <c r="V211" i="5"/>
  <c r="J40" i="5"/>
  <c r="AB247" i="5"/>
  <c r="M57" i="5"/>
  <c r="AH161" i="5"/>
  <c r="AE78" i="5"/>
  <c r="AC37" i="5"/>
  <c r="AB122" i="5"/>
  <c r="AN179" i="5"/>
  <c r="AN223" i="5"/>
  <c r="Q37" i="5"/>
  <c r="S78" i="5"/>
  <c r="AL59" i="5"/>
  <c r="AN101" i="5"/>
  <c r="Y242" i="5"/>
  <c r="W258" i="5"/>
  <c r="W16" i="5" s="1"/>
  <c r="W9" i="5" s="1"/>
  <c r="B32" i="9" s="1"/>
  <c r="G32" i="9" s="1"/>
  <c r="AB253" i="5"/>
  <c r="AB255" i="5"/>
  <c r="V208" i="5"/>
  <c r="AN214" i="5"/>
  <c r="O31" i="5"/>
  <c r="Z61" i="5"/>
  <c r="AB103" i="5"/>
  <c r="AN191" i="5"/>
  <c r="N43" i="5"/>
  <c r="AJ54" i="5"/>
  <c r="L59" i="5"/>
  <c r="AH267" i="5"/>
  <c r="AA41" i="5"/>
  <c r="W40" i="5"/>
  <c r="Y81" i="5"/>
  <c r="Y40" i="5" s="1"/>
  <c r="AE213" i="5"/>
  <c r="AC31" i="5"/>
  <c r="AE72" i="5"/>
  <c r="AH124" i="5"/>
  <c r="AF193" i="5"/>
  <c r="AF21" i="5" s="1"/>
  <c r="AH177" i="5"/>
  <c r="AH193" i="5" s="1"/>
  <c r="AH21" i="5" s="1"/>
  <c r="AB116" i="5"/>
  <c r="M35" i="5"/>
  <c r="W60" i="5"/>
  <c r="Y102" i="5"/>
  <c r="Y60" i="5" s="1"/>
  <c r="AE200" i="5"/>
  <c r="O40" i="5"/>
  <c r="AK201" i="5"/>
  <c r="AE209" i="5"/>
  <c r="M43" i="5"/>
  <c r="AN228" i="5"/>
  <c r="AE276" i="5"/>
  <c r="N55" i="5"/>
  <c r="Y223" i="5"/>
  <c r="J64" i="5"/>
  <c r="AB243" i="5"/>
  <c r="S249" i="5"/>
  <c r="S276" i="5"/>
  <c r="AE235" i="5"/>
  <c r="AI30" i="5"/>
  <c r="AK71" i="5"/>
  <c r="AN200" i="5"/>
  <c r="L58" i="5"/>
  <c r="AB250" i="5"/>
  <c r="AK213" i="5"/>
  <c r="AC32" i="5"/>
  <c r="AE73" i="5"/>
  <c r="AE32" i="5" s="1"/>
  <c r="AB271" i="5"/>
  <c r="AF63" i="5"/>
  <c r="AH105" i="5"/>
  <c r="L32" i="5"/>
  <c r="S118" i="5"/>
  <c r="Y250" i="5"/>
  <c r="P37" i="5"/>
  <c r="AN97" i="5"/>
  <c r="AL55" i="5"/>
  <c r="S127" i="5"/>
  <c r="AE278" i="5"/>
  <c r="AN266" i="5"/>
  <c r="U54" i="5"/>
  <c r="AE225" i="5"/>
  <c r="S156" i="5"/>
  <c r="S172" i="5" s="1"/>
  <c r="S14" i="5" s="1"/>
  <c r="Q172" i="5"/>
  <c r="Q14" i="5" s="1"/>
  <c r="Q7" i="5" s="1"/>
  <c r="B11" i="9" s="1"/>
  <c r="G11" i="9" s="1"/>
  <c r="AN127" i="5"/>
  <c r="M62" i="5"/>
  <c r="AE267" i="5"/>
  <c r="AJ63" i="5"/>
  <c r="AA42" i="5"/>
  <c r="Y204" i="5"/>
  <c r="K36" i="5"/>
  <c r="Y229" i="5"/>
  <c r="AK274" i="5"/>
  <c r="U51" i="5"/>
  <c r="AN79" i="5"/>
  <c r="AL38" i="5"/>
  <c r="N59" i="5"/>
  <c r="X38" i="5"/>
  <c r="AA55" i="5"/>
  <c r="R38" i="5"/>
  <c r="V78" i="5"/>
  <c r="T37" i="5"/>
  <c r="AN251" i="5"/>
  <c r="AK202" i="5"/>
  <c r="J59" i="5"/>
  <c r="N42" i="5"/>
  <c r="S204" i="5"/>
  <c r="AC236" i="5"/>
  <c r="AC22" i="5" s="1"/>
  <c r="AE220" i="5"/>
  <c r="Y142" i="5"/>
  <c r="V255" i="5"/>
  <c r="AB246" i="5"/>
  <c r="P51" i="5"/>
  <c r="L44" i="5"/>
  <c r="AF129" i="5"/>
  <c r="AF13" i="5" s="1"/>
  <c r="AF6" i="5" s="1"/>
  <c r="AH113" i="5"/>
  <c r="AH129" i="5" s="1"/>
  <c r="AH13" i="5" s="1"/>
  <c r="AH6" i="5" s="1"/>
  <c r="S229" i="5"/>
  <c r="L61" i="5"/>
  <c r="AA33" i="5"/>
  <c r="M30" i="5"/>
  <c r="S200" i="5"/>
  <c r="AJ62" i="5"/>
  <c r="O57" i="5"/>
  <c r="K35" i="5"/>
  <c r="AB270" i="5"/>
  <c r="R31" i="5"/>
  <c r="X60" i="5"/>
  <c r="K37" i="5"/>
  <c r="V73" i="5"/>
  <c r="T32" i="5"/>
  <c r="AE98" i="5"/>
  <c r="AE56" i="5" s="1"/>
  <c r="AC56" i="5"/>
  <c r="AB204" i="5"/>
  <c r="Y245" i="5"/>
  <c r="X35" i="5"/>
  <c r="T58" i="5"/>
  <c r="V100" i="5"/>
  <c r="J39" i="5"/>
  <c r="AK106" i="5"/>
  <c r="AI64" i="5"/>
  <c r="AE264" i="5"/>
  <c r="AK82" i="5"/>
  <c r="AI41" i="5"/>
  <c r="V273" i="5"/>
  <c r="R51" i="5"/>
  <c r="AH245" i="5"/>
  <c r="S253" i="5"/>
  <c r="V91" i="5"/>
  <c r="T49" i="5"/>
  <c r="T107" i="5"/>
  <c r="T19" i="5" s="1"/>
  <c r="AH249" i="5"/>
  <c r="AI62" i="5"/>
  <c r="AK104" i="5"/>
  <c r="Q43" i="5"/>
  <c r="S84" i="5"/>
  <c r="AM215" i="5"/>
  <c r="AM15" i="5" s="1"/>
  <c r="AM8" i="5" s="1"/>
  <c r="M107" i="9" s="1"/>
  <c r="R107" i="9" s="1"/>
  <c r="L40" i="5"/>
  <c r="AB202" i="5"/>
  <c r="T41" i="5"/>
  <c r="V82" i="5"/>
  <c r="V41" i="5" s="1"/>
  <c r="AK136" i="5"/>
  <c r="N215" i="5"/>
  <c r="N15" i="5" s="1"/>
  <c r="N8" i="5" s="1"/>
  <c r="AK265" i="5"/>
  <c r="AG61" i="5"/>
  <c r="M31" i="5"/>
  <c r="AB275" i="5"/>
  <c r="O44" i="5"/>
  <c r="AH200" i="5"/>
  <c r="R60" i="5"/>
  <c r="Z57" i="5"/>
  <c r="AB99" i="5"/>
  <c r="AB57" i="5" s="1"/>
  <c r="AK191" i="5"/>
  <c r="T54" i="5"/>
  <c r="V96" i="5"/>
  <c r="J44" i="5"/>
  <c r="AE275" i="5"/>
  <c r="Y77" i="5"/>
  <c r="W36" i="5"/>
  <c r="AN253" i="5"/>
  <c r="AE251" i="5"/>
  <c r="W215" i="5"/>
  <c r="W15" i="5" s="1"/>
  <c r="Y199" i="5"/>
  <c r="AN204" i="5"/>
  <c r="V224" i="5"/>
  <c r="AK267" i="5"/>
  <c r="Y76" i="5"/>
  <c r="W35" i="5"/>
  <c r="AJ34" i="5"/>
  <c r="AE203" i="5"/>
  <c r="V232" i="5"/>
  <c r="AM34" i="5"/>
  <c r="AB83" i="5"/>
  <c r="Z42" i="5"/>
  <c r="I54" i="5"/>
  <c r="AE211" i="5"/>
  <c r="AK235" i="5"/>
  <c r="AL57" i="5"/>
  <c r="AN99" i="5"/>
  <c r="AN57" i="5" s="1"/>
  <c r="L41" i="5"/>
  <c r="X41" i="5"/>
  <c r="AK80" i="5"/>
  <c r="AI39" i="5"/>
  <c r="K61" i="5"/>
  <c r="AA61" i="5"/>
  <c r="V263" i="5"/>
  <c r="T279" i="5"/>
  <c r="T23" i="5" s="1"/>
  <c r="M215" i="5"/>
  <c r="M15" i="5" s="1"/>
  <c r="AN210" i="5"/>
  <c r="N51" i="5"/>
  <c r="X62" i="5"/>
  <c r="AB265" i="5"/>
  <c r="AH224" i="5"/>
  <c r="V207" i="5"/>
  <c r="Y209" i="5"/>
  <c r="AC258" i="5"/>
  <c r="AC16" i="5" s="1"/>
  <c r="AC9" i="5" s="1"/>
  <c r="B70" i="9" s="1"/>
  <c r="G70" i="9" s="1"/>
  <c r="AE242" i="5"/>
  <c r="AL279" i="5"/>
  <c r="AL23" i="5" s="1"/>
  <c r="AN263" i="5"/>
  <c r="AE255" i="5"/>
  <c r="Y203" i="5"/>
  <c r="AK212" i="5"/>
  <c r="Y270" i="5"/>
  <c r="L52" i="5"/>
  <c r="M236" i="5"/>
  <c r="M22" i="5" s="1"/>
  <c r="AN235" i="5"/>
  <c r="AK214" i="5"/>
  <c r="AA31" i="5"/>
  <c r="AE75" i="5"/>
  <c r="AC34" i="5"/>
  <c r="AM52" i="5"/>
  <c r="AK72" i="5"/>
  <c r="AI31" i="5"/>
  <c r="K55" i="5"/>
  <c r="AE207" i="5"/>
  <c r="P150" i="5"/>
  <c r="P20" i="5" s="1"/>
  <c r="AE223" i="5"/>
  <c r="AC107" i="5"/>
  <c r="AC19" i="5" s="1"/>
  <c r="AC18" i="5" s="1"/>
  <c r="AE91" i="5"/>
  <c r="AC49" i="5"/>
  <c r="AE214" i="5"/>
  <c r="I34" i="5"/>
  <c r="O58" i="5"/>
  <c r="R30" i="5"/>
  <c r="AB273" i="5"/>
  <c r="U172" i="5"/>
  <c r="U14" i="5" s="1"/>
  <c r="U7" i="5" s="1"/>
  <c r="X34" i="5"/>
  <c r="Q51" i="5"/>
  <c r="S93" i="5"/>
  <c r="AE167" i="5"/>
  <c r="AJ32" i="5"/>
  <c r="AG59" i="5"/>
  <c r="Y200" i="5"/>
  <c r="AE266" i="5"/>
  <c r="AK226" i="5"/>
  <c r="AM43" i="5"/>
  <c r="J54" i="5"/>
  <c r="AG30" i="5"/>
  <c r="AJ64" i="5"/>
  <c r="AN106" i="5"/>
  <c r="AL64" i="5"/>
  <c r="V247" i="5"/>
  <c r="Q38" i="5"/>
  <c r="S79" i="5"/>
  <c r="Y267" i="5"/>
  <c r="AB74" i="5"/>
  <c r="Z33" i="5"/>
  <c r="AG129" i="5"/>
  <c r="AG13" i="5" s="1"/>
  <c r="AG6" i="5" s="1"/>
  <c r="AK207" i="5"/>
  <c r="Y101" i="5"/>
  <c r="W59" i="5"/>
  <c r="AH222" i="5"/>
  <c r="V228" i="5"/>
  <c r="M34" i="5"/>
  <c r="AE229" i="5"/>
  <c r="AE127" i="5"/>
  <c r="I42" i="5"/>
  <c r="V214" i="5"/>
  <c r="AH228" i="5"/>
  <c r="AL63" i="5"/>
  <c r="AN105" i="5"/>
  <c r="AN63" i="5" s="1"/>
  <c r="P30" i="5"/>
  <c r="V249" i="5"/>
  <c r="T236" i="5"/>
  <c r="T22" i="5" s="1"/>
  <c r="V220" i="5"/>
  <c r="Z54" i="5"/>
  <c r="AB96" i="5"/>
  <c r="AG53" i="5"/>
  <c r="Y255" i="5"/>
  <c r="P44" i="5"/>
  <c r="L38" i="5"/>
  <c r="S77" i="5"/>
  <c r="S36" i="5" s="1"/>
  <c r="Q36" i="5"/>
  <c r="V119" i="5"/>
  <c r="AB263" i="5"/>
  <c r="Z279" i="5"/>
  <c r="Z23" i="5" s="1"/>
  <c r="M64" i="5"/>
  <c r="AD36" i="5"/>
  <c r="AF30" i="5"/>
  <c r="AH71" i="5"/>
  <c r="AH30" i="5" s="1"/>
  <c r="O32" i="5"/>
  <c r="X42" i="5"/>
  <c r="AK209" i="5"/>
  <c r="AD58" i="5"/>
  <c r="Y277" i="5"/>
  <c r="AD55" i="5"/>
  <c r="AM258" i="5"/>
  <c r="AM16" i="5" s="1"/>
  <c r="S73" i="5"/>
  <c r="Q32" i="5"/>
  <c r="N62" i="5"/>
  <c r="AJ39" i="5"/>
  <c r="V213" i="5"/>
  <c r="L39" i="5"/>
  <c r="AE226" i="5"/>
  <c r="V248" i="5"/>
  <c r="I37" i="5"/>
  <c r="S265" i="5"/>
  <c r="V267" i="5"/>
  <c r="K86" i="5"/>
  <c r="K12" i="5" s="1"/>
  <c r="K29" i="5"/>
  <c r="S269" i="5"/>
  <c r="Y208" i="5"/>
  <c r="Y226" i="5"/>
  <c r="S72" i="5"/>
  <c r="Q31" i="5"/>
  <c r="W64" i="5"/>
  <c r="Y106" i="5"/>
  <c r="AK205" i="5"/>
  <c r="AK232" i="5"/>
  <c r="AN149" i="5"/>
  <c r="Q258" i="5"/>
  <c r="Q16" i="5" s="1"/>
  <c r="S242" i="5"/>
  <c r="AB200" i="5"/>
  <c r="P31" i="5"/>
  <c r="S225" i="5"/>
  <c r="J30" i="5"/>
  <c r="AG31" i="5"/>
  <c r="AK275" i="5"/>
  <c r="AJ31" i="5"/>
  <c r="U36" i="5"/>
  <c r="AA44" i="5"/>
  <c r="AH103" i="5"/>
  <c r="AH61" i="5" s="1"/>
  <c r="AF61" i="5"/>
  <c r="Y265" i="5"/>
  <c r="L30" i="5"/>
  <c r="AE81" i="5"/>
  <c r="AC40" i="5"/>
  <c r="AH202" i="5"/>
  <c r="AF64" i="5"/>
  <c r="AH106" i="5"/>
  <c r="P55" i="5"/>
  <c r="O39" i="5"/>
  <c r="AN103" i="5"/>
  <c r="AL61" i="5"/>
  <c r="O33" i="5"/>
  <c r="AE274" i="5"/>
  <c r="AN83" i="5"/>
  <c r="AL42" i="5"/>
  <c r="V203" i="5"/>
  <c r="AH78" i="5"/>
  <c r="AF37" i="5"/>
  <c r="M44" i="5"/>
  <c r="V201" i="5"/>
  <c r="AK269" i="5"/>
  <c r="S205" i="5"/>
  <c r="AB91" i="5"/>
  <c r="Z49" i="5"/>
  <c r="Z107" i="5"/>
  <c r="Z19" i="5" s="1"/>
  <c r="Z18" i="5" s="1"/>
  <c r="I63" i="5"/>
  <c r="AE271" i="5"/>
  <c r="AB232" i="5"/>
  <c r="AI86" i="5"/>
  <c r="AI12" i="5" s="1"/>
  <c r="AI29" i="5"/>
  <c r="AK70" i="5"/>
  <c r="Y249" i="5"/>
  <c r="AK278" i="5"/>
  <c r="Y256" i="5"/>
  <c r="Z37" i="5"/>
  <c r="AB78" i="5"/>
  <c r="AB37" i="5" s="1"/>
  <c r="Y254" i="5"/>
  <c r="AJ236" i="5"/>
  <c r="AJ22" i="5" s="1"/>
  <c r="AH274" i="5"/>
  <c r="AK206" i="5"/>
  <c r="AH271" i="5"/>
  <c r="AH246" i="5"/>
  <c r="AE208" i="5"/>
  <c r="S273" i="5"/>
  <c r="AH252" i="5"/>
  <c r="Y94" i="5"/>
  <c r="Y52" i="5" s="1"/>
  <c r="W52" i="5"/>
  <c r="Y247" i="5"/>
  <c r="AN268" i="5"/>
  <c r="AH72" i="5"/>
  <c r="AF31" i="5"/>
  <c r="AN257" i="5"/>
  <c r="AB208" i="5"/>
  <c r="V81" i="5"/>
  <c r="V40" i="5" s="1"/>
  <c r="T40" i="5"/>
  <c r="Z215" i="5"/>
  <c r="Z15" i="5" s="1"/>
  <c r="Z8" i="5" s="1"/>
  <c r="B50" i="9" s="1"/>
  <c r="G50" i="9" s="1"/>
  <c r="AB199" i="5"/>
  <c r="I236" i="5"/>
  <c r="I22" i="5" s="1"/>
  <c r="AE247" i="5"/>
  <c r="U52" i="5"/>
  <c r="V270" i="5"/>
  <c r="S232" i="5"/>
  <c r="AE253" i="5"/>
  <c r="AI61" i="5"/>
  <c r="AK103" i="5"/>
  <c r="AK61" i="5" s="1"/>
  <c r="AK273" i="5"/>
  <c r="AK243" i="5"/>
  <c r="S214" i="5"/>
  <c r="Y266" i="5"/>
  <c r="V209" i="5"/>
  <c r="S245" i="5"/>
  <c r="S247" i="5"/>
  <c r="AE243" i="5"/>
  <c r="V250" i="5"/>
  <c r="V277" i="5"/>
  <c r="V245" i="5"/>
  <c r="AL49" i="5"/>
  <c r="AN91" i="5"/>
  <c r="AL107" i="5"/>
  <c r="AL19" i="5" s="1"/>
  <c r="AL18" i="5" s="1"/>
  <c r="AK276" i="5"/>
  <c r="U32" i="5"/>
  <c r="AK94" i="5"/>
  <c r="AI52" i="5"/>
  <c r="S268" i="5"/>
  <c r="AE250" i="5"/>
  <c r="Q30" i="5"/>
  <c r="S71" i="5"/>
  <c r="S30" i="5" s="1"/>
  <c r="W44" i="5"/>
  <c r="Y85" i="5"/>
  <c r="S102" i="5"/>
  <c r="S60" i="5" s="1"/>
  <c r="Q60" i="5"/>
  <c r="S211" i="5"/>
  <c r="AN269" i="5"/>
  <c r="AH234" i="5"/>
  <c r="AB214" i="5"/>
  <c r="V223" i="5"/>
  <c r="AN71" i="5"/>
  <c r="AL30" i="5"/>
  <c r="S235" i="5"/>
  <c r="Y213" i="5"/>
  <c r="U53" i="5"/>
  <c r="V212" i="5"/>
  <c r="X52" i="5"/>
  <c r="AN81" i="5"/>
  <c r="AN40" i="5" s="1"/>
  <c r="AL40" i="5"/>
  <c r="K63" i="5"/>
  <c r="AE101" i="5"/>
  <c r="AC59" i="5"/>
  <c r="S257" i="5"/>
  <c r="V243" i="5"/>
  <c r="AN212" i="5"/>
  <c r="AE221" i="5"/>
  <c r="V204" i="5"/>
  <c r="V85" i="5"/>
  <c r="V44" i="5" s="1"/>
  <c r="T44" i="5"/>
  <c r="X63" i="5"/>
  <c r="AE269" i="5"/>
  <c r="AM41" i="5"/>
  <c r="M61" i="5"/>
  <c r="AH206" i="5"/>
  <c r="Y276" i="5"/>
  <c r="I38" i="5"/>
  <c r="Q53" i="5"/>
  <c r="S95" i="5"/>
  <c r="Z52" i="5"/>
  <c r="AB94" i="5"/>
  <c r="V251" i="5"/>
  <c r="AN276" i="5"/>
  <c r="M42" i="5"/>
  <c r="AN275" i="5"/>
  <c r="AK211" i="5"/>
  <c r="K50" i="5"/>
  <c r="AN243" i="5"/>
  <c r="AB234" i="5"/>
  <c r="AE277" i="5"/>
  <c r="AB252" i="5"/>
  <c r="AH256" i="5"/>
  <c r="Y214" i="5"/>
  <c r="S208" i="5"/>
  <c r="AE106" i="5"/>
  <c r="AE64" i="5" s="1"/>
  <c r="AC64" i="5"/>
  <c r="AK247" i="5"/>
  <c r="AB223" i="5"/>
  <c r="AN254" i="5"/>
  <c r="Y220" i="5"/>
  <c r="W236" i="5"/>
  <c r="W22" i="5" s="1"/>
  <c r="Z40" i="5"/>
  <c r="AB81" i="5"/>
  <c r="AB40" i="5" s="1"/>
  <c r="AK99" i="5"/>
  <c r="AI57" i="5"/>
  <c r="AC215" i="5"/>
  <c r="AC15" i="5" s="1"/>
  <c r="AC8" i="5" s="1"/>
  <c r="B69" i="9" s="1"/>
  <c r="G69" i="9" s="1"/>
  <c r="AE199" i="5"/>
  <c r="Y278" i="5"/>
  <c r="Y273" i="5"/>
  <c r="O43" i="5"/>
  <c r="AE272" i="5"/>
  <c r="V256" i="5"/>
  <c r="AB230" i="5"/>
  <c r="W55" i="5"/>
  <c r="Y97" i="5"/>
  <c r="AK264" i="5"/>
  <c r="Y211" i="5"/>
  <c r="Y271" i="5"/>
  <c r="AD54" i="5"/>
  <c r="AK97" i="5"/>
  <c r="AK55" i="5" s="1"/>
  <c r="AI55" i="5"/>
  <c r="O59" i="5"/>
  <c r="I58" i="5"/>
  <c r="S201" i="5"/>
  <c r="AM42" i="5"/>
  <c r="AB276" i="5"/>
  <c r="AH268" i="5"/>
  <c r="AM64" i="5"/>
  <c r="Q215" i="5"/>
  <c r="Q15" i="5" s="1"/>
  <c r="S199" i="5"/>
  <c r="AJ44" i="5"/>
  <c r="M279" i="5"/>
  <c r="M23" i="5" s="1"/>
  <c r="AK231" i="5"/>
  <c r="AM279" i="5"/>
  <c r="AM23" i="5" s="1"/>
  <c r="AH255" i="5"/>
  <c r="AE95" i="5"/>
  <c r="AC53" i="5"/>
  <c r="AK230" i="5"/>
  <c r="I56" i="5"/>
  <c r="K34" i="5"/>
  <c r="V252" i="5"/>
  <c r="V266" i="5"/>
  <c r="I172" i="5"/>
  <c r="I14" i="5" s="1"/>
  <c r="I7" i="5" s="1"/>
  <c r="AB256" i="5"/>
  <c r="AN75" i="5"/>
  <c r="AL34" i="5"/>
  <c r="AC33" i="5"/>
  <c r="AE74" i="5"/>
  <c r="AE33" i="5" s="1"/>
  <c r="S277" i="5"/>
  <c r="AN211" i="5"/>
  <c r="X64" i="5"/>
  <c r="W37" i="5"/>
  <c r="Y78" i="5"/>
  <c r="Y37" i="5" s="1"/>
  <c r="S212" i="5"/>
  <c r="AF258" i="5"/>
  <c r="AF16" i="5" s="1"/>
  <c r="AF9" i="5" s="1"/>
  <c r="AH242" i="5"/>
  <c r="AH277" i="5"/>
  <c r="M41" i="5"/>
  <c r="AK225" i="5"/>
  <c r="Y207" i="5"/>
  <c r="V274" i="5"/>
  <c r="AN221" i="5"/>
  <c r="Y235" i="5"/>
  <c r="O53" i="5"/>
  <c r="I258" i="5"/>
  <c r="I16" i="5" s="1"/>
  <c r="I9" i="5" s="1"/>
  <c r="AB209" i="5"/>
  <c r="I59" i="5"/>
  <c r="AB201" i="5"/>
  <c r="AB211" i="5"/>
  <c r="AH201" i="5"/>
  <c r="S207" i="5"/>
  <c r="M40" i="5"/>
  <c r="AK98" i="5"/>
  <c r="AK56" i="5" s="1"/>
  <c r="AI56" i="5"/>
  <c r="S267" i="5"/>
  <c r="AE85" i="5"/>
  <c r="AC44" i="5"/>
  <c r="M55" i="5"/>
  <c r="AK245" i="5"/>
  <c r="AF41" i="5"/>
  <c r="AH82" i="5"/>
  <c r="AB212" i="5"/>
  <c r="K39" i="5"/>
  <c r="T51" i="5"/>
  <c r="V93" i="5"/>
  <c r="V51" i="5" s="1"/>
  <c r="Y224" i="5"/>
  <c r="AN252" i="5"/>
  <c r="V97" i="5"/>
  <c r="V55" i="5" s="1"/>
  <c r="T55" i="5"/>
  <c r="AK270" i="5"/>
  <c r="S227" i="5"/>
  <c r="AK100" i="5"/>
  <c r="AI58" i="5"/>
  <c r="AK101" i="5"/>
  <c r="AK59" i="5" s="1"/>
  <c r="AI59" i="5"/>
  <c r="T56" i="5"/>
  <c r="V98" i="5"/>
  <c r="Y222" i="5"/>
  <c r="AH220" i="5"/>
  <c r="AF236" i="5"/>
  <c r="AF22" i="5" s="1"/>
  <c r="AK248" i="5"/>
  <c r="W39" i="5"/>
  <c r="Y80" i="5"/>
  <c r="AK91" i="5"/>
  <c r="AI107" i="5"/>
  <c r="AI19" i="5" s="1"/>
  <c r="AI49" i="5"/>
  <c r="K215" i="5"/>
  <c r="K15" i="5" s="1"/>
  <c r="K8" i="5" s="1"/>
  <c r="V231" i="5"/>
  <c r="AN209" i="5"/>
  <c r="S250" i="5"/>
  <c r="AN98" i="5"/>
  <c r="AN56" i="5" s="1"/>
  <c r="AL56" i="5"/>
  <c r="O54" i="5"/>
  <c r="V278" i="5"/>
  <c r="Y252" i="5"/>
  <c r="AB221" i="5"/>
  <c r="AH244" i="5"/>
  <c r="AH207" i="5"/>
  <c r="AH272" i="5"/>
  <c r="AK95" i="5"/>
  <c r="AI53" i="5"/>
  <c r="S222" i="5"/>
  <c r="AE273" i="5"/>
  <c r="AB203" i="5"/>
  <c r="O56" i="5"/>
  <c r="I53" i="5"/>
  <c r="AK266" i="5"/>
  <c r="V264" i="5"/>
  <c r="AB227" i="5"/>
  <c r="AN201" i="5"/>
  <c r="V227" i="5"/>
  <c r="W53" i="5"/>
  <c r="Y95" i="5"/>
  <c r="Y53" i="5" s="1"/>
  <c r="AE105" i="5"/>
  <c r="AC63" i="5"/>
  <c r="AK200" i="5"/>
  <c r="AL58" i="5"/>
  <c r="AN100" i="5"/>
  <c r="K62" i="5"/>
  <c r="V206" i="5"/>
  <c r="AN248" i="5"/>
  <c r="K58" i="5"/>
  <c r="V104" i="5"/>
  <c r="V62" i="5" s="1"/>
  <c r="T62" i="5"/>
  <c r="AH250" i="5"/>
  <c r="Y243" i="5"/>
  <c r="AB266" i="5"/>
  <c r="S254" i="5"/>
  <c r="S244" i="5"/>
  <c r="Y246" i="5"/>
  <c r="AL50" i="5"/>
  <c r="AN92" i="5"/>
  <c r="AN50" i="5" s="1"/>
  <c r="Y201" i="5"/>
  <c r="AL54" i="5"/>
  <c r="AN96" i="5"/>
  <c r="AN54" i="5" s="1"/>
  <c r="AE230" i="5"/>
  <c r="Y103" i="5"/>
  <c r="W61" i="5"/>
  <c r="S228" i="5"/>
  <c r="AH209" i="5"/>
  <c r="AB102" i="5"/>
  <c r="Z60" i="5"/>
  <c r="AH270" i="5"/>
  <c r="AK271" i="5"/>
  <c r="AN250" i="5"/>
  <c r="Y205" i="5"/>
  <c r="AK223" i="5"/>
  <c r="I61" i="5"/>
  <c r="O258" i="5"/>
  <c r="O16" i="5" s="1"/>
  <c r="O9" i="5" s="1"/>
  <c r="I49" i="5"/>
  <c r="I107" i="5"/>
  <c r="I19" i="5" s="1"/>
  <c r="I18" i="5" s="1"/>
  <c r="S224" i="5"/>
  <c r="V268" i="5"/>
  <c r="AH81" i="5"/>
  <c r="AH40" i="5" s="1"/>
  <c r="AF40" i="5"/>
  <c r="AH248" i="5"/>
  <c r="Z50" i="5"/>
  <c r="AB92" i="5"/>
  <c r="AB272" i="5"/>
  <c r="V276" i="5"/>
  <c r="W107" i="5"/>
  <c r="W19" i="5" s="1"/>
  <c r="W18" i="5" s="1"/>
  <c r="W49" i="5"/>
  <c r="Y91" i="5"/>
  <c r="AN213" i="5"/>
  <c r="AB242" i="5"/>
  <c r="AB258" i="5" s="1"/>
  <c r="AB16" i="5" s="1"/>
  <c r="Z258" i="5"/>
  <c r="Z16" i="5" s="1"/>
  <c r="Z9" i="5" s="1"/>
  <c r="B51" i="9" s="1"/>
  <c r="G51" i="9" s="1"/>
  <c r="Q279" i="5"/>
  <c r="Q23" i="5" s="1"/>
  <c r="S263" i="5"/>
  <c r="Y257" i="5"/>
  <c r="K60" i="5"/>
  <c r="AK208" i="5"/>
  <c r="O64" i="5"/>
  <c r="K54" i="5"/>
  <c r="AN203" i="5"/>
  <c r="AE248" i="5"/>
  <c r="AH104" i="5"/>
  <c r="AF62" i="5"/>
  <c r="S203" i="5"/>
  <c r="AB278" i="5"/>
  <c r="T53" i="5"/>
  <c r="V95" i="5"/>
  <c r="V53" i="5" s="1"/>
  <c r="AH278" i="5"/>
  <c r="V235" i="5"/>
  <c r="Y228" i="5"/>
  <c r="AB268" i="5"/>
  <c r="AK246" i="5"/>
  <c r="AF54" i="5"/>
  <c r="AH96" i="5"/>
  <c r="AH54" i="5" s="1"/>
  <c r="AN205" i="5"/>
  <c r="S91" i="5"/>
  <c r="Q49" i="5"/>
  <c r="Q107" i="5"/>
  <c r="Q19" i="5" s="1"/>
  <c r="AK249" i="5"/>
  <c r="AH233" i="5"/>
  <c r="AN247" i="5"/>
  <c r="AN229" i="5"/>
  <c r="AB205" i="5"/>
  <c r="V106" i="5"/>
  <c r="T64" i="5"/>
  <c r="AH213" i="5"/>
  <c r="O215" i="5"/>
  <c r="O15" i="5" s="1"/>
  <c r="O8" i="5" s="1"/>
  <c r="Z64" i="5"/>
  <c r="AB106" i="5"/>
  <c r="AE252" i="5"/>
  <c r="AI279" i="5"/>
  <c r="AI23" i="5" s="1"/>
  <c r="AK263" i="5"/>
  <c r="O52" i="5"/>
  <c r="AL215" i="5"/>
  <c r="AL15" i="5" s="1"/>
  <c r="AL8" i="5" s="1"/>
  <c r="B107" i="9" s="1"/>
  <c r="G107" i="9" s="1"/>
  <c r="AN199" i="5"/>
  <c r="AK221" i="5"/>
  <c r="V272" i="5"/>
  <c r="Q39" i="5"/>
  <c r="S80" i="5"/>
  <c r="AK272" i="5"/>
  <c r="AB98" i="5"/>
  <c r="AB56" i="5" s="1"/>
  <c r="Z56" i="5"/>
  <c r="AF50" i="5"/>
  <c r="AH92" i="5"/>
  <c r="AH76" i="5"/>
  <c r="AF35" i="5"/>
  <c r="V94" i="5"/>
  <c r="V52" i="5" s="1"/>
  <c r="T52" i="5"/>
  <c r="V221" i="5"/>
  <c r="Q236" i="5"/>
  <c r="Q22" i="5" s="1"/>
  <c r="S220" i="5"/>
  <c r="S236" i="5" s="1"/>
  <c r="S22" i="5" s="1"/>
  <c r="I44" i="5"/>
  <c r="AK251" i="5"/>
  <c r="AH276" i="5"/>
  <c r="AK105" i="5"/>
  <c r="AI63" i="5"/>
  <c r="AN85" i="5"/>
  <c r="AN44" i="5" s="1"/>
  <c r="AL44" i="5"/>
  <c r="AK256" i="5"/>
  <c r="S251" i="5"/>
  <c r="Q61" i="5"/>
  <c r="S103" i="5"/>
  <c r="AE224" i="5"/>
  <c r="O62" i="5"/>
  <c r="V234" i="5"/>
  <c r="AH223" i="5"/>
  <c r="AH227" i="5"/>
  <c r="W57" i="5"/>
  <c r="Y99" i="5"/>
  <c r="Y57" i="5" s="1"/>
  <c r="I39" i="5"/>
  <c r="AN94" i="5"/>
  <c r="AN52" i="5" s="1"/>
  <c r="AL52" i="5"/>
  <c r="M53" i="5"/>
  <c r="AB213" i="5"/>
  <c r="V102" i="5"/>
  <c r="V60" i="5" s="1"/>
  <c r="T60" i="5"/>
  <c r="V70" i="5"/>
  <c r="T86" i="5"/>
  <c r="T12" i="5" s="1"/>
  <c r="T29" i="5"/>
  <c r="S275" i="5"/>
  <c r="Z62" i="5"/>
  <c r="AB104" i="5"/>
  <c r="AB264" i="5"/>
  <c r="AK253" i="5"/>
  <c r="AB100" i="5"/>
  <c r="Z58" i="5"/>
  <c r="AH264" i="5"/>
  <c r="AI215" i="5"/>
  <c r="AI15" i="5" s="1"/>
  <c r="AI8" i="5" s="1"/>
  <c r="B88" i="9" s="1"/>
  <c r="G88" i="9" s="1"/>
  <c r="AK199" i="5"/>
  <c r="AH100" i="5"/>
  <c r="AF58" i="5"/>
  <c r="AE254" i="5"/>
  <c r="AE244" i="5"/>
  <c r="M49" i="5"/>
  <c r="M107" i="5"/>
  <c r="M19" i="5" s="1"/>
  <c r="M18" i="5" s="1"/>
  <c r="AL39" i="5"/>
  <c r="AN80" i="5"/>
  <c r="AN39" i="5" s="1"/>
  <c r="Q41" i="5"/>
  <c r="S82" i="5"/>
  <c r="S41" i="5" s="1"/>
  <c r="AN246" i="5"/>
  <c r="AH205" i="5"/>
  <c r="AH203" i="5"/>
  <c r="AE80" i="5"/>
  <c r="AE39" i="5" s="1"/>
  <c r="AC39" i="5"/>
  <c r="AK224" i="5"/>
  <c r="AL60" i="5"/>
  <c r="AN102" i="5"/>
  <c r="AN60" i="5" s="1"/>
  <c r="S209" i="5"/>
  <c r="AL258" i="5"/>
  <c r="AL16" i="5" s="1"/>
  <c r="AL9" i="5" s="1"/>
  <c r="B108" i="9" s="1"/>
  <c r="G108" i="9" s="1"/>
  <c r="AN242" i="5"/>
  <c r="Y269" i="5"/>
  <c r="AH102" i="5"/>
  <c r="AF60" i="5"/>
  <c r="I41" i="5"/>
  <c r="AE257" i="5"/>
  <c r="AH211" i="5"/>
  <c r="AH229" i="5"/>
  <c r="AE232" i="5"/>
  <c r="K258" i="5"/>
  <c r="K16" i="5" s="1"/>
  <c r="K9" i="5" s="1"/>
  <c r="W29" i="5"/>
  <c r="Y70" i="5"/>
  <c r="W86" i="5"/>
  <c r="W12" i="5" s="1"/>
  <c r="AH266" i="5"/>
  <c r="AB231" i="5"/>
  <c r="AN233" i="5"/>
  <c r="AE204" i="5"/>
  <c r="AN104" i="5"/>
  <c r="AN62" i="5" s="1"/>
  <c r="AL62" i="5"/>
  <c r="M39" i="5"/>
  <c r="S248" i="5"/>
  <c r="AK234" i="5"/>
  <c r="T215" i="5"/>
  <c r="T15" i="5" s="1"/>
  <c r="T8" i="5" s="1"/>
  <c r="V199" i="5"/>
  <c r="V215" i="5" s="1"/>
  <c r="V15" i="5" s="1"/>
  <c r="AH94" i="5"/>
  <c r="AF52" i="5"/>
  <c r="W51" i="5"/>
  <c r="Y93" i="5"/>
  <c r="Y51" i="5" s="1"/>
  <c r="AH231" i="5"/>
  <c r="AK254" i="5"/>
  <c r="AK228" i="5"/>
  <c r="S252" i="5"/>
  <c r="V103" i="5"/>
  <c r="V61" i="5" s="1"/>
  <c r="T61" i="5"/>
  <c r="Y275" i="5"/>
  <c r="AC57" i="5"/>
  <c r="AE99" i="5"/>
  <c r="AE57" i="5" s="1"/>
  <c r="AN244" i="5"/>
  <c r="K56" i="5"/>
  <c r="AB233" i="5"/>
  <c r="S213" i="5"/>
  <c r="Y248" i="5"/>
  <c r="AN207" i="5"/>
  <c r="AK252" i="5"/>
  <c r="AH235" i="5"/>
  <c r="K52" i="5"/>
  <c r="AB235" i="5"/>
  <c r="AK244" i="5"/>
  <c r="T258" i="5"/>
  <c r="T16" i="5" s="1"/>
  <c r="T9" i="5" s="1"/>
  <c r="V242" i="5"/>
  <c r="V258" i="5" s="1"/>
  <c r="V16" i="5" s="1"/>
  <c r="AK210" i="5"/>
  <c r="AE234" i="5"/>
  <c r="I57" i="5"/>
  <c r="S85" i="5"/>
  <c r="S44" i="5" s="1"/>
  <c r="Q44" i="5"/>
  <c r="AH98" i="5"/>
  <c r="AH56" i="5" s="1"/>
  <c r="AF56" i="5"/>
  <c r="O60" i="5"/>
  <c r="AK268" i="5"/>
  <c r="AN273" i="5"/>
  <c r="AB229" i="5"/>
  <c r="AH52" i="5" l="1"/>
  <c r="AH60" i="5"/>
  <c r="AN258" i="5"/>
  <c r="AN16" i="5" s="1"/>
  <c r="AH58" i="5"/>
  <c r="AB62" i="5"/>
  <c r="S61" i="5"/>
  <c r="AH50" i="5"/>
  <c r="AK279" i="5"/>
  <c r="AK23" i="5" s="1"/>
  <c r="V64" i="5"/>
  <c r="Q18" i="5"/>
  <c r="AH62" i="5"/>
  <c r="S279" i="5"/>
  <c r="S23" i="5" s="1"/>
  <c r="AB50" i="5"/>
  <c r="AN58" i="5"/>
  <c r="AE63" i="5"/>
  <c r="AK53" i="5"/>
  <c r="AK58" i="5"/>
  <c r="AE44" i="5"/>
  <c r="AH258" i="5"/>
  <c r="AH16" i="5" s="1"/>
  <c r="AE53" i="5"/>
  <c r="S215" i="5"/>
  <c r="S15" i="5" s="1"/>
  <c r="S8" i="5" s="1"/>
  <c r="AK57" i="5"/>
  <c r="Y236" i="5"/>
  <c r="Y22" i="5" s="1"/>
  <c r="AE59" i="5"/>
  <c r="AN30" i="5"/>
  <c r="Y44" i="5"/>
  <c r="AB215" i="5"/>
  <c r="AB15" i="5" s="1"/>
  <c r="AH37" i="5"/>
  <c r="AH64" i="5"/>
  <c r="AE40" i="5"/>
  <c r="S258" i="5"/>
  <c r="S16" i="5" s="1"/>
  <c r="S9" i="5" s="1"/>
  <c r="S31" i="5"/>
  <c r="S32" i="5"/>
  <c r="Y59" i="5"/>
  <c r="AB33" i="5"/>
  <c r="S38" i="5"/>
  <c r="AN64" i="5"/>
  <c r="AK31" i="5"/>
  <c r="M8" i="5"/>
  <c r="V279" i="5"/>
  <c r="V23" i="5" s="1"/>
  <c r="V9" i="5" s="1"/>
  <c r="AK39" i="5"/>
  <c r="W8" i="5"/>
  <c r="B31" i="9" s="1"/>
  <c r="G31" i="9" s="1"/>
  <c r="Y36" i="5"/>
  <c r="S43" i="5"/>
  <c r="AK62" i="5"/>
  <c r="AK64" i="5"/>
  <c r="V58" i="5"/>
  <c r="V32" i="5"/>
  <c r="AE236" i="5"/>
  <c r="AE22" i="5" s="1"/>
  <c r="V37" i="5"/>
  <c r="AN38" i="5"/>
  <c r="AH63" i="5"/>
  <c r="AE31" i="5"/>
  <c r="AN59" i="5"/>
  <c r="S37" i="5"/>
  <c r="AE37" i="5"/>
  <c r="V43" i="5"/>
  <c r="AN41" i="5"/>
  <c r="AB32" i="5"/>
  <c r="AB31" i="5"/>
  <c r="S64" i="5"/>
  <c r="S50" i="5"/>
  <c r="Y41" i="5"/>
  <c r="V30" i="5"/>
  <c r="AK37" i="5"/>
  <c r="AK60" i="5"/>
  <c r="AH39" i="5"/>
  <c r="Y30" i="5"/>
  <c r="AE41" i="5"/>
  <c r="Y33" i="5"/>
  <c r="S57" i="5"/>
  <c r="V39" i="5"/>
  <c r="AB55" i="5"/>
  <c r="AE36" i="5"/>
  <c r="AH59" i="5"/>
  <c r="AK34" i="5"/>
  <c r="AH34" i="5"/>
  <c r="S42" i="5"/>
  <c r="AE55" i="5"/>
  <c r="S193" i="5"/>
  <c r="S21" i="5" s="1"/>
  <c r="S7" i="5" s="1"/>
  <c r="AH57" i="5"/>
  <c r="AK215" i="5"/>
  <c r="AK15" i="5" s="1"/>
  <c r="AB58" i="5"/>
  <c r="AK63" i="5"/>
  <c r="AH35" i="5"/>
  <c r="S39" i="5"/>
  <c r="AN215" i="5"/>
  <c r="AN15" i="5" s="1"/>
  <c r="AB64" i="5"/>
  <c r="AB60" i="5"/>
  <c r="Y61" i="5"/>
  <c r="AI18" i="5"/>
  <c r="Y39" i="5"/>
  <c r="AH236" i="5"/>
  <c r="AH22" i="5" s="1"/>
  <c r="V56" i="5"/>
  <c r="AH41" i="5"/>
  <c r="AN34" i="5"/>
  <c r="Q8" i="5"/>
  <c r="B12" i="9" s="1"/>
  <c r="G12" i="9" s="1"/>
  <c r="Y55" i="5"/>
  <c r="AE215" i="5"/>
  <c r="AE15" i="5" s="1"/>
  <c r="AE8" i="5" s="1"/>
  <c r="AB52" i="5"/>
  <c r="S53" i="5"/>
  <c r="AK52" i="5"/>
  <c r="AH31" i="5"/>
  <c r="AN42" i="5"/>
  <c r="AN61" i="5"/>
  <c r="Q9" i="5"/>
  <c r="B13" i="9" s="1"/>
  <c r="G13" i="9" s="1"/>
  <c r="Y64" i="5"/>
  <c r="AM9" i="5"/>
  <c r="M108" i="9" s="1"/>
  <c r="R108" i="9" s="1"/>
  <c r="AB279" i="5"/>
  <c r="AB23" i="5" s="1"/>
  <c r="AB9" i="5" s="1"/>
  <c r="AB54" i="5"/>
  <c r="V236" i="5"/>
  <c r="V22" i="5" s="1"/>
  <c r="V8" i="5" s="1"/>
  <c r="S51" i="5"/>
  <c r="AE34" i="5"/>
  <c r="AN279" i="5"/>
  <c r="AN23" i="5" s="1"/>
  <c r="AE258" i="5"/>
  <c r="AE16" i="5" s="1"/>
  <c r="AB42" i="5"/>
  <c r="Y35" i="5"/>
  <c r="Y215" i="5"/>
  <c r="Y15" i="5" s="1"/>
  <c r="Y8" i="5" s="1"/>
  <c r="V54" i="5"/>
  <c r="T18" i="5"/>
  <c r="AK41" i="5"/>
  <c r="AN55" i="5"/>
  <c r="AK30" i="5"/>
  <c r="AB61" i="5"/>
  <c r="Y258" i="5"/>
  <c r="Y16" i="5" s="1"/>
  <c r="Y9" i="5" s="1"/>
  <c r="AH279" i="5"/>
  <c r="AH23" i="5" s="1"/>
  <c r="AE43" i="5"/>
  <c r="S59" i="5"/>
  <c r="AH33" i="5"/>
  <c r="AK51" i="5"/>
  <c r="AN150" i="5"/>
  <c r="AN20" i="5" s="1"/>
  <c r="AK54" i="5"/>
  <c r="V33" i="5"/>
  <c r="AE50" i="5"/>
  <c r="AB30" i="5"/>
  <c r="V63" i="5"/>
  <c r="AH55" i="5"/>
  <c r="Y32" i="5"/>
  <c r="AE38" i="5"/>
  <c r="AH32" i="5"/>
  <c r="S54" i="5"/>
  <c r="AB38" i="5"/>
  <c r="AK35" i="5"/>
  <c r="S63" i="5"/>
  <c r="AH51" i="5"/>
  <c r="AH53" i="5"/>
  <c r="AE60" i="5"/>
  <c r="AD9" i="5"/>
  <c r="M70" i="9" s="1"/>
  <c r="R70" i="9" s="1"/>
  <c r="AN43" i="5"/>
  <c r="Y34" i="5"/>
  <c r="V50" i="5"/>
  <c r="Y279" i="5"/>
  <c r="Y23" i="5" s="1"/>
  <c r="AN33" i="5"/>
  <c r="S33" i="5"/>
  <c r="AB129" i="5"/>
  <c r="AB13" i="5" s="1"/>
  <c r="Y42" i="5"/>
  <c r="T6" i="5"/>
  <c r="AB43" i="5"/>
  <c r="AH172" i="5"/>
  <c r="AH14" i="5" s="1"/>
  <c r="AH7" i="5" s="1"/>
  <c r="AN37" i="5"/>
  <c r="S52" i="5"/>
  <c r="V42" i="5"/>
  <c r="AK43" i="5"/>
  <c r="AH38" i="5"/>
  <c r="Y63" i="5"/>
  <c r="AJ8" i="5"/>
  <c r="M88" i="9" s="1"/>
  <c r="R88" i="9" s="1"/>
  <c r="AK150" i="5"/>
  <c r="AK20" i="5" s="1"/>
  <c r="S56" i="5"/>
  <c r="AB39" i="5"/>
  <c r="AK38" i="5"/>
  <c r="AE42" i="5"/>
  <c r="AK42" i="5"/>
  <c r="AE51" i="5"/>
  <c r="AI6" i="5"/>
  <c r="B86" i="9" s="1"/>
  <c r="G86" i="9" s="1"/>
  <c r="Y31" i="5"/>
  <c r="AH36" i="5"/>
  <c r="AE58" i="5"/>
  <c r="AL6" i="5"/>
  <c r="B105" i="9" s="1"/>
  <c r="G105" i="9" s="1"/>
  <c r="AG8" i="5"/>
  <c r="AN31" i="5"/>
  <c r="AB236" i="5"/>
  <c r="AB22" i="5" s="1"/>
  <c r="V193" i="5"/>
  <c r="V21" i="5" s="1"/>
  <c r="V59" i="5"/>
  <c r="R8" i="5"/>
  <c r="M12" i="9" s="1"/>
  <c r="R12" i="9" s="1"/>
  <c r="AK33" i="5"/>
  <c r="AD6" i="5"/>
  <c r="M67" i="9" s="1"/>
  <c r="R67" i="9" s="1"/>
  <c r="AN236" i="5"/>
  <c r="AN22" i="5" s="1"/>
  <c r="AN8" i="5" s="1"/>
  <c r="AA7" i="5"/>
  <c r="M49" i="9" s="1"/>
  <c r="R49" i="9" s="1"/>
  <c r="AA8" i="5"/>
  <c r="M50" i="9" s="1"/>
  <c r="R50" i="9" s="1"/>
  <c r="Y150" i="5"/>
  <c r="Y20" i="5" s="1"/>
  <c r="N18" i="5"/>
  <c r="AK236" i="5"/>
  <c r="AK22" i="5" s="1"/>
  <c r="AB63" i="5"/>
  <c r="S55" i="5"/>
  <c r="AB44" i="5"/>
  <c r="J6" i="5"/>
  <c r="Y43" i="5"/>
  <c r="AI9" i="5"/>
  <c r="B89" i="9" s="1"/>
  <c r="G89" i="9" s="1"/>
  <c r="AD18" i="5"/>
  <c r="V57" i="5"/>
  <c r="AM18" i="5"/>
  <c r="AK44" i="5"/>
  <c r="S150" i="5"/>
  <c r="S20" i="5" s="1"/>
  <c r="AK193" i="5"/>
  <c r="AK21" i="5" s="1"/>
  <c r="V38" i="5"/>
  <c r="AJ18" i="5"/>
  <c r="AC6" i="5"/>
  <c r="B67" i="9" s="1"/>
  <c r="G67" i="9" s="1"/>
  <c r="S35" i="5"/>
  <c r="AB150" i="5"/>
  <c r="AB20" i="5" s="1"/>
  <c r="AH42" i="5"/>
  <c r="AF8" i="5"/>
  <c r="AE61" i="5"/>
  <c r="AH44" i="5"/>
  <c r="AB35" i="5"/>
  <c r="J8" i="5"/>
  <c r="AB51" i="5"/>
  <c r="O18" i="5"/>
  <c r="Y62" i="5"/>
  <c r="S58" i="5"/>
  <c r="K18" i="5"/>
  <c r="AK36" i="5"/>
  <c r="V31" i="5"/>
  <c r="AK50" i="5"/>
  <c r="AB193" i="5"/>
  <c r="AB21" i="5" s="1"/>
  <c r="AB7" i="5" s="1"/>
  <c r="R7" i="5"/>
  <c r="M11" i="9" s="1"/>
  <c r="R11" i="9" s="1"/>
  <c r="AE35" i="5"/>
  <c r="AB41" i="5"/>
  <c r="S129" i="5"/>
  <c r="S13" i="5" s="1"/>
  <c r="S6" i="5" s="1"/>
  <c r="W7" i="5"/>
  <c r="B30" i="9" s="1"/>
  <c r="G30" i="9" s="1"/>
  <c r="P7" i="5"/>
  <c r="I8" i="5"/>
  <c r="V35" i="5"/>
  <c r="AJ6" i="5"/>
  <c r="M86" i="9" s="1"/>
  <c r="R86" i="9" s="1"/>
  <c r="AN51" i="5"/>
  <c r="N7" i="5"/>
  <c r="Y38" i="5"/>
  <c r="V34" i="5"/>
  <c r="P18" i="5"/>
  <c r="AE279" i="5"/>
  <c r="AE23" i="5" s="1"/>
  <c r="V129" i="5"/>
  <c r="V13" i="5" s="1"/>
  <c r="V6" i="5" s="1"/>
  <c r="AN172" i="5"/>
  <c r="AN14" i="5" s="1"/>
  <c r="AF7" i="5"/>
  <c r="M9" i="5"/>
  <c r="Y58" i="5"/>
  <c r="AB53" i="5"/>
  <c r="AB59" i="5"/>
  <c r="AK172" i="5"/>
  <c r="AK14" i="5" s="1"/>
  <c r="AK7" i="5" s="1"/>
  <c r="P6" i="5"/>
  <c r="AN35" i="5"/>
  <c r="AK40" i="5"/>
  <c r="AN193" i="5"/>
  <c r="AN21" i="5" s="1"/>
  <c r="I6" i="5"/>
  <c r="AG18" i="5"/>
  <c r="AH43" i="5"/>
  <c r="L9" i="5"/>
  <c r="V172" i="5"/>
  <c r="V14" i="5" s="1"/>
  <c r="V7" i="5" s="1"/>
  <c r="AK129" i="5"/>
  <c r="AK13" i="5" s="1"/>
  <c r="AK6" i="5" s="1"/>
  <c r="AJ7" i="5"/>
  <c r="M87" i="9" s="1"/>
  <c r="R87" i="9" s="1"/>
  <c r="Y50" i="5"/>
  <c r="Y56" i="5"/>
  <c r="L18" i="5"/>
  <c r="AN129" i="5"/>
  <c r="AN13" i="5" s="1"/>
  <c r="AN6" i="5" s="1"/>
  <c r="AN32" i="5"/>
  <c r="AE52" i="5"/>
  <c r="Y129" i="5"/>
  <c r="Y13" i="5" s="1"/>
  <c r="Y6" i="5" s="1"/>
  <c r="AE30" i="5"/>
  <c r="AB34" i="5"/>
  <c r="AM6" i="5"/>
  <c r="M105" i="9" s="1"/>
  <c r="R105" i="9" s="1"/>
  <c r="AE62" i="5"/>
  <c r="Y193" i="5"/>
  <c r="Y21" i="5" s="1"/>
  <c r="AK258" i="5"/>
  <c r="AK16" i="5" s="1"/>
  <c r="AK9" i="5" s="1"/>
  <c r="AG9" i="5"/>
  <c r="M7" i="5"/>
  <c r="AE129" i="5"/>
  <c r="AE13" i="5" s="1"/>
  <c r="AE6" i="5" s="1"/>
  <c r="AH215" i="5"/>
  <c r="AH15" i="5" s="1"/>
  <c r="AH8" i="5" s="1"/>
  <c r="S40" i="5"/>
  <c r="AF18" i="5"/>
  <c r="AE172" i="5"/>
  <c r="AE14" i="5" s="1"/>
  <c r="V36" i="5"/>
  <c r="AE54" i="5"/>
  <c r="N9" i="5"/>
  <c r="O7" i="5"/>
  <c r="X18" i="5"/>
  <c r="S62" i="5"/>
  <c r="Q6" i="5"/>
  <c r="B10" i="9" s="1"/>
  <c r="G10" i="9" s="1"/>
  <c r="Y172" i="5"/>
  <c r="Y14" i="5" s="1"/>
  <c r="Y7" i="5" s="1"/>
  <c r="X7" i="5"/>
  <c r="M30" i="9" s="1"/>
  <c r="R30" i="9" s="1"/>
  <c r="N6" i="5"/>
  <c r="AE193" i="5"/>
  <c r="AE21" i="5" s="1"/>
  <c r="S34" i="5"/>
  <c r="AK32" i="5"/>
  <c r="W11" i="5"/>
  <c r="W5" i="5"/>
  <c r="Y86" i="5"/>
  <c r="Y29" i="5"/>
  <c r="T11" i="5"/>
  <c r="T5" i="5"/>
  <c r="T4" i="5" s="1"/>
  <c r="V86" i="5"/>
  <c r="V12" i="5" s="1"/>
  <c r="V29" i="5"/>
  <c r="S49" i="5"/>
  <c r="S107" i="5"/>
  <c r="S19" i="5" s="1"/>
  <c r="S18" i="5" s="1"/>
  <c r="Y49" i="5"/>
  <c r="Y107" i="5"/>
  <c r="Y19" i="5" s="1"/>
  <c r="Y18" i="5" s="1"/>
  <c r="AK49" i="5"/>
  <c r="AK107" i="5"/>
  <c r="AK19" i="5" s="1"/>
  <c r="AK18" i="5" s="1"/>
  <c r="AN107" i="5"/>
  <c r="AN19" i="5" s="1"/>
  <c r="AN18" i="5" s="1"/>
  <c r="AN49" i="5"/>
  <c r="AK29" i="5"/>
  <c r="AK86" i="5"/>
  <c r="AI5" i="5"/>
  <c r="AI11" i="5"/>
  <c r="AB49" i="5"/>
  <c r="AB107" i="5"/>
  <c r="AB19" i="5" s="1"/>
  <c r="AB18" i="5" s="1"/>
  <c r="K11" i="5"/>
  <c r="K5" i="5"/>
  <c r="K4" i="5" s="1"/>
  <c r="AE107" i="5"/>
  <c r="AE19" i="5" s="1"/>
  <c r="AE18" i="5" s="1"/>
  <c r="AE49" i="5"/>
  <c r="V49" i="5"/>
  <c r="V107" i="5"/>
  <c r="V19" i="5" s="1"/>
  <c r="V18" i="5" s="1"/>
  <c r="AJ5" i="5"/>
  <c r="AJ11" i="5"/>
  <c r="AA5" i="5"/>
  <c r="AA11" i="5"/>
  <c r="AE29" i="5"/>
  <c r="AE86" i="5"/>
  <c r="AC11" i="5"/>
  <c r="AC5" i="5"/>
  <c r="P5" i="5"/>
  <c r="P4" i="5" s="1"/>
  <c r="P11" i="5"/>
  <c r="Z5" i="5"/>
  <c r="Z11" i="5"/>
  <c r="AB86" i="5"/>
  <c r="AB29" i="5"/>
  <c r="R5" i="5"/>
  <c r="R11" i="5"/>
  <c r="L11" i="5"/>
  <c r="L5" i="5"/>
  <c r="L4" i="5" s="1"/>
  <c r="AL11" i="5"/>
  <c r="AL5" i="5"/>
  <c r="AN86" i="5"/>
  <c r="AN29" i="5"/>
  <c r="AG11" i="5"/>
  <c r="AG5" i="5"/>
  <c r="AG4" i="5" s="1"/>
  <c r="Q5" i="5"/>
  <c r="Q11" i="5"/>
  <c r="S29" i="5"/>
  <c r="S86" i="5"/>
  <c r="AH29" i="5"/>
  <c r="AH86" i="5"/>
  <c r="AH12" i="5" s="1"/>
  <c r="AF11" i="5"/>
  <c r="AF5" i="5"/>
  <c r="AF4" i="5" s="1"/>
  <c r="O11" i="5"/>
  <c r="O5" i="5"/>
  <c r="O4" i="5" s="1"/>
  <c r="U11" i="5"/>
  <c r="U5" i="5"/>
  <c r="U4" i="5" s="1"/>
  <c r="AD5" i="5"/>
  <c r="AD11" i="5"/>
  <c r="M11" i="5"/>
  <c r="M5" i="5"/>
  <c r="M4" i="5" s="1"/>
  <c r="X11" i="5"/>
  <c r="X5" i="5"/>
  <c r="AM11" i="5"/>
  <c r="AM5" i="5"/>
  <c r="I5" i="5"/>
  <c r="I4" i="5" s="1"/>
  <c r="I11" i="5"/>
  <c r="AH107" i="5"/>
  <c r="AH19" i="5" s="1"/>
  <c r="AH18" i="5" s="1"/>
  <c r="AH49" i="5"/>
  <c r="J5" i="5"/>
  <c r="J4" i="5" s="1"/>
  <c r="J11" i="5"/>
  <c r="N5" i="5"/>
  <c r="N4" i="5" s="1"/>
  <c r="N11" i="5"/>
  <c r="AE7" i="5" l="1"/>
  <c r="AK8" i="5"/>
  <c r="AN7" i="5"/>
  <c r="AB6" i="5"/>
  <c r="AE9" i="5"/>
  <c r="AB8" i="5"/>
  <c r="AH9" i="5"/>
  <c r="AN9" i="5"/>
  <c r="AM4" i="5"/>
  <c r="M104" i="9"/>
  <c r="X4" i="5"/>
  <c r="M28" i="9"/>
  <c r="AD4" i="5"/>
  <c r="M66" i="9"/>
  <c r="AH11" i="5"/>
  <c r="AH5" i="5"/>
  <c r="H20" i="1"/>
  <c r="S12" i="5"/>
  <c r="H16" i="1"/>
  <c r="B9" i="9"/>
  <c r="Q4" i="5"/>
  <c r="J21" i="1"/>
  <c r="J33" i="1" s="1"/>
  <c r="AN12" i="5"/>
  <c r="J17" i="1"/>
  <c r="J32" i="1" s="1"/>
  <c r="B104" i="9"/>
  <c r="AL4" i="5"/>
  <c r="M9" i="9"/>
  <c r="R4" i="5"/>
  <c r="J20" i="1"/>
  <c r="J16" i="1"/>
  <c r="AB12" i="5"/>
  <c r="Z4" i="5"/>
  <c r="B47" i="9"/>
  <c r="B66" i="9"/>
  <c r="AC4" i="5"/>
  <c r="H17" i="1"/>
  <c r="H32" i="1" s="1"/>
  <c r="AE12" i="5"/>
  <c r="H21" i="1"/>
  <c r="H33" i="1" s="1"/>
  <c r="AA4" i="5"/>
  <c r="M47" i="9"/>
  <c r="M85" i="9"/>
  <c r="AJ4" i="5"/>
  <c r="AI4" i="5"/>
  <c r="B85" i="9"/>
  <c r="AK12" i="5"/>
  <c r="I21" i="1"/>
  <c r="I33" i="1" s="1"/>
  <c r="I17" i="1"/>
  <c r="I32" i="1" s="1"/>
  <c r="V5" i="5"/>
  <c r="V4" i="5" s="1"/>
  <c r="V11" i="5"/>
  <c r="I16" i="1"/>
  <c r="I20" i="1"/>
  <c r="Y12" i="5"/>
  <c r="W4" i="5"/>
  <c r="B28" i="9"/>
  <c r="AH4" i="5" l="1"/>
  <c r="G28" i="9"/>
  <c r="B35" i="9" s="1"/>
  <c r="B37" i="9" s="1"/>
  <c r="B38" i="9" s="1"/>
  <c r="B33" i="9"/>
  <c r="G33" i="9" s="1"/>
  <c r="Y5" i="5"/>
  <c r="Y4" i="5" s="1"/>
  <c r="Y11" i="5"/>
  <c r="AK11" i="5"/>
  <c r="AK5" i="5"/>
  <c r="AK4" i="5" s="1"/>
  <c r="B90" i="9"/>
  <c r="G90" i="9" s="1"/>
  <c r="G85" i="9"/>
  <c r="B92" i="9" s="1"/>
  <c r="B94" i="9" s="1"/>
  <c r="R85" i="9"/>
  <c r="M92" i="9" s="1"/>
  <c r="M94" i="9" s="1"/>
  <c r="M95" i="9" s="1"/>
  <c r="M90" i="9"/>
  <c r="R90" i="9" s="1"/>
  <c r="M52" i="9"/>
  <c r="R52" i="9" s="1"/>
  <c r="R47" i="9"/>
  <c r="M54" i="9" s="1"/>
  <c r="M56" i="9" s="1"/>
  <c r="AE11" i="5"/>
  <c r="AE5" i="5"/>
  <c r="AE4" i="5" s="1"/>
  <c r="B71" i="9"/>
  <c r="G71" i="9" s="1"/>
  <c r="G66" i="9"/>
  <c r="B73" i="9" s="1"/>
  <c r="B75" i="9" s="1"/>
  <c r="B76" i="9" s="1"/>
  <c r="G47" i="9"/>
  <c r="B54" i="9" s="1"/>
  <c r="B56" i="9" s="1"/>
  <c r="B57" i="9" s="1"/>
  <c r="B52" i="9"/>
  <c r="G52" i="9" s="1"/>
  <c r="AB5" i="5"/>
  <c r="AB4" i="5" s="1"/>
  <c r="AB11" i="5"/>
  <c r="M14" i="9"/>
  <c r="R14" i="9" s="1"/>
  <c r="R9" i="9"/>
  <c r="M16" i="9" s="1"/>
  <c r="M18" i="9" s="1"/>
  <c r="M19" i="9" s="1"/>
  <c r="B109" i="9"/>
  <c r="G109" i="9" s="1"/>
  <c r="G104" i="9"/>
  <c r="B111" i="9" s="1"/>
  <c r="B113" i="9" s="1"/>
  <c r="B114" i="9" s="1"/>
  <c r="AN5" i="5"/>
  <c r="AN4" i="5" s="1"/>
  <c r="AN11" i="5"/>
  <c r="G9" i="9"/>
  <c r="B16" i="9" s="1"/>
  <c r="B18" i="9" s="1"/>
  <c r="B14" i="9"/>
  <c r="G14" i="9" s="1"/>
  <c r="S11" i="5"/>
  <c r="S5" i="5"/>
  <c r="S4" i="5" s="1"/>
  <c r="M71" i="9"/>
  <c r="R71" i="9" s="1"/>
  <c r="R66" i="9"/>
  <c r="M73" i="9" s="1"/>
  <c r="M75" i="9" s="1"/>
  <c r="M76" i="9" s="1"/>
  <c r="R28" i="9"/>
  <c r="M35" i="9" s="1"/>
  <c r="M37" i="9" s="1"/>
  <c r="M33" i="9"/>
  <c r="R33" i="9" s="1"/>
  <c r="R104" i="9"/>
  <c r="M111" i="9" s="1"/>
  <c r="M113" i="9" s="1"/>
  <c r="M114" i="9" s="1"/>
  <c r="M109" i="9"/>
  <c r="R109" i="9" s="1"/>
  <c r="M38" i="9" l="1"/>
  <c r="I25" i="1" s="1"/>
  <c r="I26" i="1" s="1"/>
  <c r="B19" i="9"/>
  <c r="M57" i="9"/>
  <c r="J25" i="1" s="1"/>
  <c r="J26" i="1" s="1"/>
  <c r="B95" i="9"/>
  <c r="S115" i="9"/>
  <c r="J28" i="1"/>
  <c r="H28" i="1"/>
  <c r="H29" i="1" s="1"/>
  <c r="S77" i="9"/>
  <c r="H20" i="9"/>
  <c r="H24" i="1"/>
  <c r="J27" i="1"/>
  <c r="J29" i="1" s="1"/>
  <c r="H115" i="9"/>
  <c r="H25" i="1"/>
  <c r="H26" i="1" s="1"/>
  <c r="S20" i="9"/>
  <c r="H58" i="9"/>
  <c r="J24" i="1"/>
  <c r="H77" i="9"/>
  <c r="H27" i="1"/>
  <c r="S58" i="9"/>
  <c r="I28" i="1"/>
  <c r="I29" i="1" s="1"/>
  <c r="S96" i="9"/>
  <c r="H96" i="9"/>
  <c r="I27" i="1"/>
  <c r="H39" i="9"/>
  <c r="I24" i="1"/>
  <c r="S39" i="9" l="1"/>
</calcChain>
</file>

<file path=xl/comments1.xml><?xml version="1.0" encoding="utf-8"?>
<comments xmlns="http://schemas.openxmlformats.org/spreadsheetml/2006/main">
  <authors>
    <author>Martin Taulbut</author>
  </authors>
  <commentList>
    <comment ref="A267" authorId="0">
      <text>
        <r>
          <rPr>
            <b/>
            <sz val="9"/>
            <color indexed="81"/>
            <rFont val="Tahoma"/>
            <family val="2"/>
          </rPr>
          <t>Martin Taulbut:</t>
        </r>
        <r>
          <rPr>
            <sz val="9"/>
            <color indexed="81"/>
            <rFont val="Tahoma"/>
            <family val="2"/>
          </rPr>
          <t xml:space="preserve">
National prevalance: 24% men and 22% women</t>
        </r>
      </text>
    </comment>
  </commentList>
</comments>
</file>

<file path=xl/comments2.xml><?xml version="1.0" encoding="utf-8"?>
<comments xmlns="http://schemas.openxmlformats.org/spreadsheetml/2006/main">
  <authors>
    <author>Martin Taulbut</author>
  </authors>
  <commentList>
    <comment ref="C9" authorId="0">
      <text>
        <r>
          <rPr>
            <b/>
            <sz val="9"/>
            <color indexed="81"/>
            <rFont val="Tahoma"/>
            <family val="2"/>
          </rPr>
          <t>Martin Taulbut:</t>
        </r>
        <r>
          <rPr>
            <sz val="9"/>
            <color indexed="81"/>
            <rFont val="Tahoma"/>
            <family val="2"/>
          </rPr>
          <t xml:space="preserve">
We are assuming that the distribution of people  across quintiles remains the same.</t>
        </r>
      </text>
    </comment>
  </commentList>
</comments>
</file>

<file path=xl/sharedStrings.xml><?xml version="1.0" encoding="utf-8"?>
<sst xmlns="http://schemas.openxmlformats.org/spreadsheetml/2006/main" count="2903" uniqueCount="288">
  <si>
    <t>Targeting strategy</t>
  </si>
  <si>
    <t>Years of life gained</t>
  </si>
  <si>
    <t>Model Outcomes (comparative health inequalities)</t>
  </si>
  <si>
    <t>10 years</t>
  </si>
  <si>
    <t>20 years</t>
  </si>
  <si>
    <t>Model Outcomes (whole population)</t>
  </si>
  <si>
    <t>2 years</t>
  </si>
  <si>
    <t>Population Group</t>
  </si>
  <si>
    <t>All, by SIMD</t>
  </si>
  <si>
    <t>Total</t>
  </si>
  <si>
    <t>Q 1</t>
  </si>
  <si>
    <t>Q 2</t>
  </si>
  <si>
    <t>Q 3</t>
  </si>
  <si>
    <t>Q 4</t>
  </si>
  <si>
    <t>Q 5</t>
  </si>
  <si>
    <t>Males, by SIMD</t>
  </si>
  <si>
    <t>Males</t>
  </si>
  <si>
    <t>Females, by SIMD</t>
  </si>
  <si>
    <t>Females</t>
  </si>
  <si>
    <t>age/sex breakdown: All</t>
  </si>
  <si>
    <t>Male &lt;1</t>
  </si>
  <si>
    <t>Male 1-4</t>
  </si>
  <si>
    <t>Male 5-9</t>
  </si>
  <si>
    <t>Male 10-14</t>
  </si>
  <si>
    <t>Male 15-19</t>
  </si>
  <si>
    <t>Male 20-24</t>
  </si>
  <si>
    <t>Male 25-29</t>
  </si>
  <si>
    <t>Male 30-34</t>
  </si>
  <si>
    <t>Male 35-39</t>
  </si>
  <si>
    <t>Male 40-44</t>
  </si>
  <si>
    <t>Male 45-49</t>
  </si>
  <si>
    <t>Male 50-54</t>
  </si>
  <si>
    <t>Male 55-59</t>
  </si>
  <si>
    <t>Male 60-64</t>
  </si>
  <si>
    <t>Male 65-69</t>
  </si>
  <si>
    <t>Male 70-74</t>
  </si>
  <si>
    <t>Male 75-79</t>
  </si>
  <si>
    <t>Male 80-84</t>
  </si>
  <si>
    <t>Male 85+</t>
  </si>
  <si>
    <t>Female &lt;1</t>
  </si>
  <si>
    <t>Female 1-4</t>
  </si>
  <si>
    <t>Female 5-9</t>
  </si>
  <si>
    <t>Female 10-14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</si>
  <si>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</si>
  <si>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</si>
  <si>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</si>
  <si>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</si>
  <si>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</si>
  <si>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</si>
  <si>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</si>
  <si>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</si>
  <si>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</si>
  <si>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</si>
  <si>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</si>
  <si>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</si>
  <si>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</si>
  <si>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</si>
  <si>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Female 85+</t>
  </si>
  <si>
    <t>age/sex breakdown: Q1</t>
  </si>
  <si>
    <t>age/sex breakdown: Q2</t>
  </si>
  <si>
    <t>age/sex breakdown: Q3</t>
  </si>
  <si>
    <t>age/sex breakdown: Q4</t>
  </si>
  <si>
    <t>age/sex breakdown: Q5</t>
  </si>
  <si>
    <t>Y</t>
  </si>
  <si>
    <t>a</t>
  </si>
  <si>
    <t>b</t>
  </si>
  <si>
    <t>SIMD_Q</t>
  </si>
  <si>
    <t>Pop</t>
  </si>
  <si>
    <t>proportion of total  population</t>
  </si>
  <si>
    <t>Cumulative proportion</t>
  </si>
  <si>
    <t>Relative rank</t>
  </si>
  <si>
    <t>Y*√a</t>
  </si>
  <si>
    <t>√a</t>
  </si>
  <si>
    <t>b*√a</t>
  </si>
  <si>
    <t xml:space="preserve"> </t>
  </si>
  <si>
    <t>Regression =</t>
  </si>
  <si>
    <t>Slope Index Inequality =</t>
  </si>
  <si>
    <t>Relative Index Inequality =</t>
  </si>
  <si>
    <t>times higher than the average</t>
  </si>
  <si>
    <t>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</si>
  <si>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</si>
  <si>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</si>
  <si>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</si>
  <si>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</si>
  <si>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</si>
  <si>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</si>
  <si>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</si>
  <si>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</si>
  <si>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</si>
  <si>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</si>
  <si>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</si>
  <si>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</si>
  <si>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</si>
  <si>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</si>
  <si>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</si>
  <si>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</si>
  <si>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</si>
  <si>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</si>
  <si>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</si>
  <si>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</si>
  <si>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</si>
  <si>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</si>
  <si>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</si>
  <si>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</si>
  <si>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</si>
  <si>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</si>
  <si>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</si>
  <si>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</si>
  <si>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</si>
  <si>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</si>
  <si>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</si>
  <si>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</si>
  <si>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</si>
  <si>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</si>
  <si>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</si>
  <si>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</si>
  <si>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</si>
  <si>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</si>
  <si>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</si>
  <si>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</si>
  <si>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</si>
  <si>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</si>
  <si>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</si>
  <si>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</si>
  <si>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</si>
  <si>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</si>
  <si>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Death Rate (Scotland)</t>
  </si>
  <si>
    <t>Life expectancy, Scotland</t>
  </si>
  <si>
    <t>Population LookUp Reference</t>
  </si>
  <si>
    <t>National LE</t>
  </si>
  <si>
    <t>Based on average deaths for 2005-2009 inclusive, supplied by ISD Scotland</t>
  </si>
  <si>
    <t>LE calculated within spreadsheet using the Chiang method</t>
  </si>
  <si>
    <t>National death rate calcuated from population size and average number of deaths for 2005-2009 inclusive (supplied by ISD Scotland)</t>
  </si>
  <si>
    <t>n/a</t>
  </si>
  <si>
    <t>European Standard Population</t>
  </si>
  <si>
    <t>0-4</t>
  </si>
  <si>
    <t>5-9</t>
  </si>
  <si>
    <t>10-14</t>
  </si>
  <si>
    <t>15-19</t>
  </si>
  <si>
    <t>20-24</t>
  </si>
  <si>
    <t>25-29</t>
  </si>
  <si>
    <t>30-34</t>
  </si>
  <si>
    <t>35-39</t>
  </si>
  <si>
    <t>40-44</t>
  </si>
  <si>
    <t>45-49</t>
  </si>
  <si>
    <t>50-54</t>
  </si>
  <si>
    <t>55-59</t>
  </si>
  <si>
    <t>60-64</t>
  </si>
  <si>
    <t>65-69</t>
  </si>
  <si>
    <t>70-74</t>
  </si>
  <si>
    <t>75-79</t>
  </si>
  <si>
    <t>80-84</t>
  </si>
  <si>
    <t>85+</t>
  </si>
  <si>
    <t>Age</t>
  </si>
  <si>
    <t>Cumulative incidence: years 2, 5, 10 and 20</t>
  </si>
  <si>
    <t>Baseline-2</t>
  </si>
  <si>
    <t>SIMD</t>
  </si>
  <si>
    <t>mid-age</t>
  </si>
  <si>
    <t>Sex</t>
  </si>
  <si>
    <t>YEAR START</t>
  </si>
  <si>
    <t>male</t>
  </si>
  <si>
    <t>Policy-2</t>
  </si>
  <si>
    <t>Number treated at base</t>
  </si>
  <si>
    <t>Additional number treated under policy</t>
  </si>
  <si>
    <t>female</t>
  </si>
  <si>
    <t>Baseline-5</t>
  </si>
  <si>
    <t>Policy-5</t>
  </si>
  <si>
    <t>Baseline-10</t>
  </si>
  <si>
    <t>Policy-10</t>
  </si>
  <si>
    <t>Baseline-20</t>
  </si>
  <si>
    <t>Policy-20</t>
  </si>
  <si>
    <t>Years of life lost: years 2,5,10 and 20</t>
  </si>
  <si>
    <t>Diff YLL-2</t>
  </si>
  <si>
    <t>Diff YLL-5</t>
  </si>
  <si>
    <t>Diff YLL-10</t>
  </si>
  <si>
    <t>Diff YLL-20</t>
  </si>
  <si>
    <t>TOTAL</t>
  </si>
  <si>
    <t>Number treated at baseline</t>
  </si>
  <si>
    <t>Hospitalisations: years 2,5,10 and 20</t>
  </si>
  <si>
    <t>Diff hosp-2 years</t>
  </si>
  <si>
    <t>Diff hosp - 5 years</t>
  </si>
  <si>
    <t>Diff hosp - 10 years</t>
  </si>
  <si>
    <t>Diff hosp - 20 years</t>
  </si>
  <si>
    <t>Even distribution</t>
  </si>
  <si>
    <t>all</t>
  </si>
  <si>
    <t>both</t>
  </si>
  <si>
    <t>Overall prevalence (aged 16+)</t>
  </si>
  <si>
    <t>Crude weights</t>
  </si>
  <si>
    <t>Men</t>
  </si>
  <si>
    <t>Women</t>
  </si>
  <si>
    <t>YEARS OF LIFE LOST: Both sexes combined - 2 YEARS, baseline</t>
  </si>
  <si>
    <t>years of life lost</t>
  </si>
  <si>
    <t xml:space="preserve">Years of life lost difference between the top and bottom positions </t>
  </si>
  <si>
    <t xml:space="preserve">According to the regresion equation the YOLL among those at the bottom is </t>
  </si>
  <si>
    <t>YEARS OF LIFE LOST: Both sexes combined - 10 YEARS, baseline</t>
  </si>
  <si>
    <t>YEARS OF LIFE LOST: Both sexes combined - 20 YEARS, baseline</t>
  </si>
  <si>
    <t>Hospital admissions: Both sexes combined - 2 YEARS, baseline</t>
  </si>
  <si>
    <t>Hospital admissions: Both sexes combined - 2 YEARS, policy</t>
  </si>
  <si>
    <t>YEARS OF LIFE LOST: Both sexes combined - 2 YEARS, policy</t>
  </si>
  <si>
    <t>YEARS OF LIFE LOST: Both sexes combined - 10 YEARS, policy</t>
  </si>
  <si>
    <t>YEARS OF LIFE LOST: Both sexes combined - 20 YEARS, policy</t>
  </si>
  <si>
    <t>Hospital admissions:  Both sexes combined - 10 YEARS, baseline</t>
  </si>
  <si>
    <t>Hospital admissions: Both sexes combined - 10 YEARS, policy</t>
  </si>
  <si>
    <t>Hospital admissions: Both sexes combined - 20 YEARS, baseline</t>
  </si>
  <si>
    <t>Hospital admissions: Both sexes combined - 20 YEARS, policy</t>
  </si>
  <si>
    <t>Of which, Q1 only:</t>
  </si>
  <si>
    <t>Of which, Q1 &amp; Q2:</t>
  </si>
  <si>
    <t>hospital admissions</t>
  </si>
  <si>
    <t>Male 85-89</t>
  </si>
  <si>
    <t>Male 90+</t>
  </si>
  <si>
    <t>Female 85-89</t>
  </si>
  <si>
    <t>Female 90+</t>
  </si>
  <si>
    <t>AGE GROUP</t>
  </si>
  <si>
    <t>Age group</t>
  </si>
  <si>
    <t>RII: Years of life lost (without intervention)</t>
  </si>
  <si>
    <t>RII: Years of life lost (with intervention)</t>
  </si>
  <si>
    <t>RII: years of life lost (difference)</t>
  </si>
  <si>
    <t>Smoking cessation</t>
  </si>
  <si>
    <t>16+</t>
  </si>
  <si>
    <t>Population aged 16+ 2007-11</t>
  </si>
  <si>
    <t>Prevalence exposure (smokers)</t>
  </si>
  <si>
    <t>Male 15-19 (16+)</t>
  </si>
  <si>
    <t>Female 15-19 (16+)</t>
  </si>
  <si>
    <t>Total number of smokers - 16+</t>
  </si>
  <si>
    <t>Smokers, Q1</t>
  </si>
  <si>
    <t>Smoker, Q1 &amp; Q2</t>
  </si>
  <si>
    <t>all admissions, 16+</t>
  </si>
  <si>
    <t>Intervention name</t>
  </si>
  <si>
    <t>Baseline Information: Smoking Cessation</t>
  </si>
  <si>
    <t>all admissions, 16+: Q1 only</t>
  </si>
  <si>
    <t>all admissions, 16+: Q1 &amp; Q2</t>
  </si>
  <si>
    <t>Additional number of people treated</t>
  </si>
  <si>
    <t>Q1 only</t>
  </si>
  <si>
    <t>Q1 &amp; Q2</t>
  </si>
  <si>
    <t>Informing Investment to tackle health Inequalities in Scotland (III) - Smoking Cessation</t>
  </si>
  <si>
    <r>
      <t xml:space="preserve">What is the nature of the intervention? </t>
    </r>
    <r>
      <rPr>
        <sz val="11"/>
        <rFont val="Arial"/>
        <family val="2"/>
      </rPr>
      <t xml:space="preserve">Scotland’s national smoking cessation programme, which delivers universal smoking cessation services across all NHS Boards.  The model assumes that the maximum number of smokers who could be reached is 74% (all those smokers who want to quit) </t>
    </r>
    <r>
      <rPr>
        <i/>
        <sz val="11"/>
        <rFont val="Arial"/>
        <family val="2"/>
      </rPr>
      <t>(Source: Knowledge Attitudes and Motivations to health module of the Scottish Health Survey, 2008-2011)</t>
    </r>
    <r>
      <rPr>
        <sz val="11"/>
        <rFont val="Arial"/>
        <family val="2"/>
      </rPr>
      <t>.</t>
    </r>
  </si>
  <si>
    <t>Cost per intervention (£, 2012 prices)</t>
  </si>
  <si>
    <t>Direct financial savings</t>
  </si>
  <si>
    <r>
      <t>Continuous inpatient stays prevented</t>
    </r>
    <r>
      <rPr>
        <sz val="10"/>
        <rFont val="Arial"/>
        <family val="2"/>
      </rPr>
      <t/>
    </r>
  </si>
  <si>
    <t>RII: continuous inpatient stays (without intervention)</t>
  </si>
  <si>
    <t>RII: continuous inpatient stays (with intervention)</t>
  </si>
  <si>
    <t>How are costs and financial savings estimated?</t>
  </si>
  <si>
    <t>Direct financial costs of intervention</t>
  </si>
  <si>
    <t>Total direct cost of intervention (£m, 2012 prices)</t>
  </si>
  <si>
    <t>Reduced continuous inpatient stays (£m) - all</t>
  </si>
  <si>
    <t>Reduced continuous inpatient stays (£m) - MDQ</t>
  </si>
  <si>
    <t>Estimated no. smokers who want to quit</t>
  </si>
  <si>
    <t>Geography</t>
  </si>
  <si>
    <t>Baseline year</t>
  </si>
  <si>
    <t>Smoking prevalence (2012), by local authority and new health board.</t>
  </si>
  <si>
    <t>Proportionate to need</t>
  </si>
  <si>
    <t>The cost per smoking cessation intervention was estimated at £98 in 2011, based on Evaluation of quit4u, NHS Health Scotland 2012 (available at http://www.healthscotland.com/documents/5827.aspx).   This has been adjusted to 2012 prices.  Geue et al. (2012) estimated the cost of a continuous inpatient stay at £2113 in 2006/07 - this has been adjusted to 2012/13 prices.</t>
  </si>
  <si>
    <t>Total number of smokers - 15+</t>
  </si>
  <si>
    <t>Number of quit attempts made/quit dates set, annualised average, 2008-12</t>
  </si>
  <si>
    <t>Estimated no. of smokers (2012)</t>
  </si>
  <si>
    <t>RII: continuous inpatient stays (difference)</t>
  </si>
  <si>
    <t>Model Outcomes (Most deprived SIMD quintile)</t>
  </si>
  <si>
    <t>Geographies</t>
  </si>
  <si>
    <t>Targeting to Q1</t>
  </si>
  <si>
    <t>Targeting to Q1 &amp; Q2</t>
  </si>
  <si>
    <t>POPULATION (2007-2011 average data)</t>
  </si>
  <si>
    <t>Annual cessation service quit attempts: (2008-12)</t>
  </si>
  <si>
    <t>http://www.scotpho.org.uk/downloads/scotphoreports/scotpho071009_measuringinequalities_rep.pdf</t>
  </si>
  <si>
    <t xml:space="preserve">For more information on measuring inequalities in health, please see: </t>
  </si>
  <si>
    <t>This sheet calculates the Relative Index of Inequality for the III Tool Overview page.</t>
  </si>
  <si>
    <t>THESE TABLES CALCULATE THE RII FOR YEARS OF LIFE LOST, BEFORE AND AFTER THE POLICY</t>
  </si>
  <si>
    <t>THESE TABLES CALCULATE THE RII FOR HOSPITAL ADMISSIONS, BEFORE AND AFTER THE POLICY</t>
  </si>
  <si>
    <t>Estimated number of smokers in the population (2012)</t>
  </si>
  <si>
    <t>Estimated number of smokers in the population who want to quit</t>
  </si>
  <si>
    <t>Worksheet name</t>
  </si>
  <si>
    <t>What it does</t>
  </si>
  <si>
    <t>III Tool Overview</t>
  </si>
  <si>
    <t xml:space="preserve">• Gives the nature of the intervention (e.g. smoking cessation, changes in income distribution) and relevant baseline information (size of the target population, maximum number who might feasibly gain, hospitalisation data).  Where appropriate it also provides cost per intervention and historic statistics on service provision. 
• Allows users to modify inputs (e.g. the geography being targeted, and where appropriate, the number of interventions and targeting strategy).
• Reports on key outcomes: years of life gained and hospitalisations prevented due to the intervention; and changes in the relative index of inequality (for years of life lost and hospitalisations).
</t>
  </si>
  <si>
    <t>Based on user inputs, the prevalence and population data in this workbook, and macros that run behind the scenes (incorporating assumptions about mortality, hospitalisations and the impact of interventions), this sheet calculates years of life lost and hospitalisations before and after the intervention, and the difference between the two scenarios.</t>
  </si>
  <si>
    <t>Calculations</t>
  </si>
  <si>
    <t>Targeting</t>
  </si>
  <si>
    <t>Provides the background information for allocating the total number of interventions by age group, sex and deprivation quintile.  The current options are for even distribution, targeting to Q1 only, targeting to Q1 &amp; Q2 only, and targeting according to the distribution of ‘need’ (e.g. the population distribution of smokers).</t>
  </si>
  <si>
    <t>Baseline_Data_2012</t>
  </si>
  <si>
    <t>Prevalence</t>
  </si>
  <si>
    <t>LookUpData_Pop</t>
  </si>
  <si>
    <t>Provides aggregate five-year population data by age/sex/SIMD quintile for 2007-2011, used to calculate the before and after impact of interventions.  Five years of data was used to improve robustness of results and avoid disclosure issues.</t>
  </si>
  <si>
    <t>RII</t>
  </si>
  <si>
    <t xml:space="preserve">Calculates the Relative Index of Inequality for the III Tool Overview page.  
For more information on measuring inequalities in health, please see:    
http://www.scotpho.org.uk/downloads/scotphoreports/scotpho071009_measuringinequalities_rep.pdf
</t>
  </si>
  <si>
    <t xml:space="preserve">Provides baseline data on the size of the target population, maximum number who might feasibly gain, hospitalisation data and historic statistics on service provision where available.  
The size of the target population is calculated for Scotland by applying age/sex/SIMD decile prevalence rates (e.g. for smoking) to the age/sex/SIMD distribution of the total population.  Local estimates are derived by weighting national age/sex/SIMD decile prevalence rates by the difference between local and national prevalence rates (separately for men and women).
The number who might feasibly gain (as a proportion of the target population) varies by intervention – see commentary for more details.
</t>
  </si>
  <si>
    <r>
      <t xml:space="preserve">Provides national and local prevalence rates of the at risk population by age/sex/SIMD decile, used in the calculations and baseline data.  National estimates come from relevant national surveys (see commentary).  Local estimates are derived by weighting national age/sex/SIMD decile prevalence rates by the difference between local and national prevalence rates (separately for men and women).
</t>
    </r>
    <r>
      <rPr>
        <sz val="10"/>
        <color rgb="FFFF0000"/>
        <rFont val="Arial"/>
        <family val="2"/>
      </rPr>
      <t xml:space="preserve">Please note:
For nine local authority areas the sample size was not considered large enough to produce robust results for hazardous/harmful drinking and obesity. As a second-best solution, and for completeness, we used prevalence rates for ‘aggregate geographies’ for these local authorities.  These aggregate areas combined results from the relevant local authority with a second local authority defined as most similar to it according to the ONS 2001 Census classification.  The aggregate geographies were as follows:
• Argyll &amp; Bute Local Authority: Argyll &amp; Bute &amp; Perth &amp; Kinross 
• Clackmannanshire Local Authority: Clackmannanshire &amp; Falkirk 
• East Dunbartonshire Local Authority: East Renfrewshire &amp; East Dunbartonshire
• East Lothian Local Authority: East Lothian &amp; Midlothian
• East Renfrewshire Local Authority: East Renfrewshire &amp; East Dunbartonshire
• Inverclyde Local Authority: West Dunbartonshire &amp; Inverclyde
• Midlothian Local Authority: East Lothian &amp; Midlothian
• Stirling Local Authority: Stirling &amp; Perth &amp; Kinross 
• West Dunbartonshire Local Authority: West Dunbartonshire &amp; Inverclyde
Users should note that the prevalence estimates shown are indicative only and included to inform modelling at a local level.  As such, they should not be considered as representative of the ‘true’ prevalence of obesity and/or hazardous or harmful drinking for individual local authorities within each aggregate geography.
Users should note that the prevalence estimates shown are indicative only and included to inform modelling at a local level.  As such, they should not be considered as representative of the ‘true’ prevalence of obesity and/or hazardous or harmful drinking for individual local authorities within each aggregate geography. 
</t>
    </r>
  </si>
  <si>
    <t>Mid-year population estimates (2012) - aged 16+</t>
  </si>
  <si>
    <t>Annual continuous inpatient stays (2012)</t>
  </si>
  <si>
    <t>Number of continuous inpatient stays,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</si>
</sst>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
    <numFmt numFmtId="165" formatCode="0.000000"/>
    <numFmt numFmtId="166" formatCode="0.000"/>
    <numFmt numFmtId="167" formatCode="0.0"/>
    <numFmt numFmtId="168" formatCode="#,##0.0"/>
    <numFmt numFmtId="169" formatCode="#,##0.000000"/>
    <numFmt numFmtId="170" formatCode="0.00000000"/>
    <numFmt numFmtId="171" formatCode="#,##0.0000"/>
  </numFmts>
  <fonts count="42" x14ac:knownFonts="1">
    <font>
      <sz val="10"/>
      <name val="Arial"/>
    </font>
    <font>
      <sz val="11"/>
      <color theme="1"/>
      <name val="Calibri"/>
      <family val="2"/>
      <scheme val="minor"/>
    </font>
    <font>
      <sz val="10"/>
      <name val="Arial"/>
      <family val="2"/>
    </font>
    <font>
      <sz val="8"/>
      <name val="Arial"/>
      <family val="2"/>
    </font>
    <font>
      <b/>
      <i/>
      <sz val="10"/>
      <name val="Arial"/>
      <family val="2"/>
    </font>
    <font>
      <sz val="12"/>
      <name val="Arial"/>
      <family val="2"/>
    </font>
    <font>
      <i/>
      <sz val="12"/>
      <name val="Arial"/>
      <family val="2"/>
    </font>
    <font>
      <sz val="12"/>
      <color indexed="23"/>
      <name val="Arial"/>
      <family val="2"/>
    </font>
    <font>
      <sz val="20"/>
      <name val="Arial"/>
      <family val="2"/>
    </font>
    <font>
      <sz val="11"/>
      <name val="Arial"/>
      <family val="2"/>
    </font>
    <font>
      <b/>
      <i/>
      <sz val="11"/>
      <name val="Arial"/>
      <family val="2"/>
    </font>
    <font>
      <b/>
      <i/>
      <sz val="12"/>
      <name val="Arial"/>
      <family val="2"/>
    </font>
    <font>
      <b/>
      <sz val="16"/>
      <color indexed="18"/>
      <name val="Arial"/>
      <family val="2"/>
    </font>
    <font>
      <b/>
      <sz val="18"/>
      <name val="Arial"/>
      <family val="2"/>
    </font>
    <font>
      <sz val="11"/>
      <color indexed="23"/>
      <name val="Arial"/>
      <family val="2"/>
    </font>
    <font>
      <b/>
      <sz val="10"/>
      <name val="Arial Narrow"/>
      <family val="2"/>
    </font>
    <font>
      <b/>
      <sz val="10"/>
      <name val="Arial"/>
      <family val="2"/>
    </font>
    <font>
      <b/>
      <sz val="8"/>
      <name val="Arial"/>
      <family val="2"/>
    </font>
    <font>
      <sz val="8"/>
      <name val="Arial"/>
      <family val="2"/>
    </font>
    <font>
      <b/>
      <sz val="8"/>
      <color indexed="10"/>
      <name val="Arial"/>
      <family val="2"/>
    </font>
    <font>
      <sz val="10"/>
      <color indexed="55"/>
      <name val="Arial"/>
      <family val="2"/>
    </font>
    <font>
      <sz val="8"/>
      <color indexed="22"/>
      <name val="Arial"/>
      <family val="2"/>
    </font>
    <font>
      <b/>
      <i/>
      <sz val="10"/>
      <name val="Arial Narrow"/>
      <family val="2"/>
    </font>
    <font>
      <b/>
      <sz val="10"/>
      <color indexed="23"/>
      <name val="Arial Narrow"/>
      <family val="2"/>
    </font>
    <font>
      <sz val="10"/>
      <color indexed="12"/>
      <name val="Arial"/>
      <family val="2"/>
    </font>
    <font>
      <sz val="10"/>
      <color indexed="52"/>
      <name val="Arial"/>
      <family val="2"/>
    </font>
    <font>
      <sz val="10"/>
      <color indexed="23"/>
      <name val="Arial"/>
      <family val="2"/>
    </font>
    <font>
      <b/>
      <sz val="10"/>
      <color indexed="12"/>
      <name val="Arial"/>
      <family val="2"/>
    </font>
    <font>
      <b/>
      <sz val="10"/>
      <color indexed="12"/>
      <name val="Arial"/>
      <family val="2"/>
    </font>
    <font>
      <sz val="9"/>
      <color indexed="81"/>
      <name val="Tahoma"/>
      <family val="2"/>
    </font>
    <font>
      <b/>
      <sz val="9"/>
      <color indexed="81"/>
      <name val="Tahoma"/>
      <family val="2"/>
    </font>
    <font>
      <b/>
      <sz val="10"/>
      <color theme="1"/>
      <name val="Arial"/>
      <family val="2"/>
    </font>
    <font>
      <sz val="10"/>
      <color rgb="FFFF0000"/>
      <name val="Arial"/>
      <family val="2"/>
    </font>
    <font>
      <sz val="12"/>
      <color rgb="FFFF0000"/>
      <name val="Arial"/>
      <family val="2"/>
    </font>
    <font>
      <sz val="10"/>
      <name val="Arial Narrow"/>
      <family val="2"/>
    </font>
    <font>
      <sz val="10"/>
      <color theme="1"/>
      <name val="Arial"/>
      <family val="2"/>
    </font>
    <font>
      <b/>
      <sz val="11"/>
      <name val="Arial"/>
      <family val="2"/>
    </font>
    <font>
      <b/>
      <sz val="12"/>
      <name val="Arial"/>
      <family val="2"/>
    </font>
    <font>
      <i/>
      <sz val="11"/>
      <name val="Arial"/>
      <family val="2"/>
    </font>
    <font>
      <sz val="12"/>
      <name val="Calibri"/>
      <family val="2"/>
    </font>
    <font>
      <sz val="10"/>
      <name val="Arial"/>
      <family val="2"/>
    </font>
    <font>
      <u/>
      <sz val="10"/>
      <color theme="10"/>
      <name val="Arial"/>
      <family val="2"/>
    </font>
  </fonts>
  <fills count="1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0"/>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6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right style="thin">
        <color auto="1"/>
      </right>
      <top/>
      <bottom/>
      <diagonal/>
    </border>
    <border>
      <left style="thin">
        <color indexed="64"/>
      </left>
      <right/>
      <top/>
      <bottom/>
      <diagonal/>
    </border>
    <border>
      <left style="thin">
        <color auto="1"/>
      </left>
      <right/>
      <top style="thin">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auto="1"/>
      </top>
      <bottom/>
      <diagonal/>
    </border>
    <border>
      <left/>
      <right style="thin">
        <color auto="1"/>
      </right>
      <top style="thin">
        <color auto="1"/>
      </top>
      <bottom/>
      <diagonal/>
    </border>
  </borders>
  <cellStyleXfs count="6">
    <xf numFmtId="0" fontId="0" fillId="0" borderId="0"/>
    <xf numFmtId="9" fontId="2" fillId="0" borderId="0" applyFont="0" applyFill="0" applyBorder="0" applyAlignment="0" applyProtection="0"/>
    <xf numFmtId="0" fontId="34" fillId="0" borderId="0"/>
    <xf numFmtId="0" fontId="1" fillId="0" borderId="0"/>
    <xf numFmtId="0" fontId="40" fillId="0" borderId="0"/>
    <xf numFmtId="0" fontId="41" fillId="0" borderId="0" applyNumberFormat="0" applyFill="0" applyBorder="0" applyAlignment="0" applyProtection="0"/>
  </cellStyleXfs>
  <cellXfs count="325">
    <xf numFmtId="0" fontId="0" fillId="0" borderId="0" xfId="0"/>
    <xf numFmtId="0" fontId="0" fillId="0" borderId="0" xfId="0" applyAlignment="1">
      <alignment vertical="top" wrapText="1"/>
    </xf>
    <xf numFmtId="0" fontId="5" fillId="2" borderId="1" xfId="0" applyFont="1" applyFill="1" applyBorder="1"/>
    <xf numFmtId="0" fontId="5" fillId="3" borderId="1" xfId="0" applyFont="1" applyFill="1" applyBorder="1"/>
    <xf numFmtId="0" fontId="5" fillId="2" borderId="1" xfId="0" applyFont="1" applyFill="1" applyBorder="1" applyAlignment="1">
      <alignment horizontal="center"/>
    </xf>
    <xf numFmtId="0" fontId="0" fillId="0" borderId="0" xfId="0" applyFill="1"/>
    <xf numFmtId="0" fontId="7" fillId="4" borderId="0" xfId="0" applyFont="1" applyFill="1" applyBorder="1"/>
    <xf numFmtId="0" fontId="5" fillId="4" borderId="0" xfId="0" applyFont="1" applyFill="1" applyBorder="1" applyAlignment="1"/>
    <xf numFmtId="0" fontId="0" fillId="4" borderId="0" xfId="0" applyFill="1" applyBorder="1" applyAlignment="1"/>
    <xf numFmtId="0" fontId="0" fillId="5" borderId="0" xfId="0" applyFill="1"/>
    <xf numFmtId="0" fontId="11" fillId="2" borderId="1" xfId="0" applyFont="1" applyFill="1" applyBorder="1" applyAlignment="1">
      <alignment horizontal="center" wrapText="1"/>
    </xf>
    <xf numFmtId="0" fontId="10" fillId="4" borderId="0" xfId="0" applyFont="1" applyFill="1" applyBorder="1" applyAlignment="1">
      <alignment horizontal="center"/>
    </xf>
    <xf numFmtId="0" fontId="9" fillId="4" borderId="0" xfId="0" applyFont="1" applyFill="1" applyBorder="1"/>
    <xf numFmtId="0" fontId="8" fillId="4" borderId="0" xfId="0" applyFont="1" applyFill="1" applyBorder="1" applyAlignment="1">
      <alignment vertical="top"/>
    </xf>
    <xf numFmtId="0" fontId="0" fillId="4" borderId="0" xfId="0" applyFill="1" applyBorder="1"/>
    <xf numFmtId="0" fontId="5" fillId="4" borderId="0" xfId="0" applyFont="1" applyFill="1" applyBorder="1"/>
    <xf numFmtId="0" fontId="12" fillId="4" borderId="0" xfId="0" applyFont="1" applyFill="1" applyBorder="1" applyAlignment="1">
      <alignment horizontal="center"/>
    </xf>
    <xf numFmtId="0" fontId="6" fillId="4" borderId="0" xfId="0" applyFont="1" applyFill="1" applyBorder="1"/>
    <xf numFmtId="0" fontId="0" fillId="4" borderId="2" xfId="0" applyFill="1" applyBorder="1"/>
    <xf numFmtId="0" fontId="0" fillId="4" borderId="3" xfId="0" applyFill="1" applyBorder="1"/>
    <xf numFmtId="0" fontId="0" fillId="7" borderId="7" xfId="0" applyFill="1" applyBorder="1"/>
    <xf numFmtId="0" fontId="0" fillId="7" borderId="8" xfId="0" applyFill="1" applyBorder="1"/>
    <xf numFmtId="0" fontId="0" fillId="5" borderId="3" xfId="0" applyFill="1" applyBorder="1"/>
    <xf numFmtId="0" fontId="9" fillId="5" borderId="0" xfId="0" applyFont="1" applyFill="1"/>
    <xf numFmtId="0" fontId="9" fillId="4" borderId="2" xfId="0" applyFont="1" applyFill="1" applyBorder="1"/>
    <xf numFmtId="0" fontId="9" fillId="4" borderId="3" xfId="0" applyFont="1" applyFill="1" applyBorder="1"/>
    <xf numFmtId="0" fontId="9" fillId="0" borderId="0" xfId="0" applyFont="1"/>
    <xf numFmtId="0" fontId="15" fillId="8" borderId="9" xfId="0" applyFont="1" applyFill="1" applyBorder="1" applyAlignment="1">
      <alignment vertical="top" wrapText="1"/>
    </xf>
    <xf numFmtId="0" fontId="15" fillId="8" borderId="10" xfId="0" applyFont="1" applyFill="1" applyBorder="1" applyAlignment="1">
      <alignment vertical="top"/>
    </xf>
    <xf numFmtId="0" fontId="0" fillId="0" borderId="11" xfId="0" applyBorder="1"/>
    <xf numFmtId="0" fontId="0" fillId="0" borderId="12" xfId="0" applyBorder="1"/>
    <xf numFmtId="0" fontId="0" fillId="0" borderId="13" xfId="0" applyBorder="1"/>
    <xf numFmtId="0" fontId="16" fillId="8" borderId="13" xfId="0" applyFont="1" applyFill="1" applyBorder="1"/>
    <xf numFmtId="0" fontId="16" fillId="8" borderId="14" xfId="0" applyFont="1" applyFill="1" applyBorder="1" applyAlignment="1">
      <alignment horizontal="center"/>
    </xf>
    <xf numFmtId="0" fontId="0" fillId="0" borderId="15" xfId="0" applyBorder="1"/>
    <xf numFmtId="0" fontId="0" fillId="0" borderId="0" xfId="0" applyAlignment="1">
      <alignment wrapText="1"/>
    </xf>
    <xf numFmtId="0" fontId="16" fillId="0" borderId="0" xfId="0" applyFont="1" applyAlignment="1">
      <alignment wrapText="1"/>
    </xf>
    <xf numFmtId="0" fontId="17" fillId="0" borderId="0" xfId="0" applyFont="1"/>
    <xf numFmtId="166" fontId="17" fillId="0" borderId="0" xfId="0" applyNumberFormat="1" applyFont="1"/>
    <xf numFmtId="0" fontId="18" fillId="0" borderId="0" xfId="0" applyFont="1"/>
    <xf numFmtId="166" fontId="18" fillId="0" borderId="0" xfId="0" applyNumberFormat="1" applyFont="1"/>
    <xf numFmtId="0" fontId="18" fillId="0" borderId="0" xfId="0" applyFont="1" applyAlignment="1">
      <alignment horizontal="left"/>
    </xf>
    <xf numFmtId="4" fontId="18" fillId="0" borderId="0" xfId="0" applyNumberFormat="1" applyFont="1"/>
    <xf numFmtId="3" fontId="18" fillId="0" borderId="0" xfId="0" applyNumberFormat="1" applyFont="1"/>
    <xf numFmtId="0" fontId="19" fillId="9" borderId="0" xfId="0" applyFont="1" applyFill="1"/>
    <xf numFmtId="0" fontId="18" fillId="9" borderId="0" xfId="0" applyFont="1" applyFill="1"/>
    <xf numFmtId="0" fontId="0" fillId="0" borderId="23" xfId="0" applyBorder="1"/>
    <xf numFmtId="0" fontId="0" fillId="0" borderId="22" xfId="0" applyBorder="1"/>
    <xf numFmtId="0" fontId="0" fillId="8" borderId="0" xfId="0" applyFill="1"/>
    <xf numFmtId="166" fontId="21" fillId="0" borderId="0" xfId="0" applyNumberFormat="1" applyFont="1"/>
    <xf numFmtId="3" fontId="15" fillId="10" borderId="14" xfId="0" applyNumberFormat="1" applyFont="1" applyFill="1" applyBorder="1" applyAlignment="1">
      <alignment horizontal="left" vertical="top" wrapText="1"/>
    </xf>
    <xf numFmtId="3" fontId="15" fillId="0" borderId="0" xfId="0" applyNumberFormat="1" applyFont="1" applyAlignment="1">
      <alignment horizontal="left" vertical="top" wrapText="1"/>
    </xf>
    <xf numFmtId="3" fontId="15" fillId="0" borderId="19" xfId="0" applyNumberFormat="1"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164" fontId="15" fillId="7" borderId="9" xfId="0" applyNumberFormat="1" applyFont="1" applyFill="1" applyBorder="1" applyAlignment="1">
      <alignment horizontal="left" vertical="top" wrapText="1"/>
    </xf>
    <xf numFmtId="0" fontId="22" fillId="7" borderId="24" xfId="0" applyFont="1" applyFill="1" applyBorder="1" applyAlignment="1">
      <alignment horizontal="left" vertical="top" wrapText="1"/>
    </xf>
    <xf numFmtId="0" fontId="15" fillId="7" borderId="24" xfId="0" applyFont="1" applyFill="1" applyBorder="1" applyAlignment="1">
      <alignment horizontal="left" vertical="top" wrapText="1"/>
    </xf>
    <xf numFmtId="0" fontId="22" fillId="7" borderId="25" xfId="0" applyFont="1" applyFill="1" applyBorder="1" applyAlignment="1">
      <alignment horizontal="left" vertical="top" wrapText="1"/>
    </xf>
    <xf numFmtId="3" fontId="15" fillId="0" borderId="0" xfId="0" applyNumberFormat="1" applyFont="1"/>
    <xf numFmtId="1" fontId="23" fillId="11" borderId="14" xfId="0" applyNumberFormat="1" applyFont="1" applyFill="1" applyBorder="1" applyAlignment="1">
      <alignment horizontal="center" vertical="top" wrapText="1"/>
    </xf>
    <xf numFmtId="3" fontId="15" fillId="8" borderId="14" xfId="0" applyNumberFormat="1" applyFont="1" applyFill="1" applyBorder="1" applyAlignment="1">
      <alignment vertical="top"/>
    </xf>
    <xf numFmtId="3" fontId="15" fillId="10" borderId="17" xfId="0" applyNumberFormat="1" applyFont="1" applyFill="1" applyBorder="1" applyAlignment="1">
      <alignment vertical="top"/>
    </xf>
    <xf numFmtId="3" fontId="15" fillId="10" borderId="10" xfId="0" applyNumberFormat="1" applyFont="1" applyFill="1" applyBorder="1" applyAlignment="1">
      <alignment vertical="top"/>
    </xf>
    <xf numFmtId="3" fontId="15" fillId="10" borderId="18" xfId="0" applyNumberFormat="1" applyFont="1" applyFill="1" applyBorder="1" applyAlignment="1">
      <alignment vertical="top"/>
    </xf>
    <xf numFmtId="164" fontId="15" fillId="10" borderId="10" xfId="0" applyNumberFormat="1" applyFont="1" applyFill="1" applyBorder="1" applyAlignment="1">
      <alignment vertical="top"/>
    </xf>
    <xf numFmtId="0" fontId="22" fillId="10" borderId="17" xfId="0" applyFont="1" applyFill="1" applyBorder="1" applyAlignment="1">
      <alignment horizontal="left" vertical="top"/>
    </xf>
    <xf numFmtId="0" fontId="15" fillId="10" borderId="17" xfId="0" applyFont="1" applyFill="1" applyBorder="1" applyAlignment="1">
      <alignment horizontal="left" vertical="top"/>
    </xf>
    <xf numFmtId="0" fontId="22" fillId="10" borderId="18" xfId="0" applyFont="1" applyFill="1" applyBorder="1" applyAlignment="1">
      <alignment horizontal="left" vertical="top"/>
    </xf>
    <xf numFmtId="1" fontId="23" fillId="10" borderId="11" xfId="0" applyNumberFormat="1" applyFont="1" applyFill="1" applyBorder="1" applyAlignment="1">
      <alignment horizontal="center" vertical="top"/>
    </xf>
    <xf numFmtId="3" fontId="0" fillId="0" borderId="0" xfId="0" applyNumberFormat="1"/>
    <xf numFmtId="3" fontId="0" fillId="0" borderId="11" xfId="0" applyNumberFormat="1" applyBorder="1"/>
    <xf numFmtId="3" fontId="24" fillId="0" borderId="17" xfId="0" applyNumberFormat="1" applyFont="1" applyBorder="1"/>
    <xf numFmtId="164" fontId="2" fillId="0" borderId="10" xfId="0" applyNumberFormat="1" applyFont="1" applyBorder="1"/>
    <xf numFmtId="10" fontId="25" fillId="12" borderId="17" xfId="0" applyNumberFormat="1" applyFont="1" applyFill="1" applyBorder="1" applyAlignment="1">
      <alignment horizontal="center" shrinkToFit="1"/>
    </xf>
    <xf numFmtId="3" fontId="2" fillId="0" borderId="17" xfId="0" applyNumberFormat="1" applyFont="1" applyFill="1" applyBorder="1" applyAlignment="1">
      <alignment horizontal="left"/>
    </xf>
    <xf numFmtId="10" fontId="25" fillId="12" borderId="18" xfId="0" applyNumberFormat="1" applyFont="1" applyFill="1" applyBorder="1" applyAlignment="1">
      <alignment horizontal="center" shrinkToFit="1"/>
    </xf>
    <xf numFmtId="1" fontId="26" fillId="0" borderId="11" xfId="0" applyNumberFormat="1" applyFont="1" applyFill="1" applyBorder="1" applyAlignment="1">
      <alignment horizontal="center"/>
    </xf>
    <xf numFmtId="3" fontId="0" fillId="0" borderId="12" xfId="0" applyNumberFormat="1" applyBorder="1"/>
    <xf numFmtId="3" fontId="24" fillId="0" borderId="0" xfId="0" applyNumberFormat="1" applyFont="1" applyBorder="1"/>
    <xf numFmtId="164" fontId="2" fillId="0" borderId="19" xfId="0" applyNumberFormat="1" applyFont="1" applyBorder="1"/>
    <xf numFmtId="10" fontId="25" fillId="12" borderId="0" xfId="0" applyNumberFormat="1" applyFont="1" applyFill="1" applyBorder="1" applyAlignment="1">
      <alignment horizontal="center" shrinkToFit="1"/>
    </xf>
    <xf numFmtId="3" fontId="2" fillId="0" borderId="0" xfId="0" applyNumberFormat="1" applyFont="1" applyFill="1" applyBorder="1" applyAlignment="1">
      <alignment horizontal="left"/>
    </xf>
    <xf numFmtId="10" fontId="25" fillId="12" borderId="15" xfId="0" applyNumberFormat="1" applyFont="1" applyFill="1" applyBorder="1" applyAlignment="1">
      <alignment horizontal="center" shrinkToFit="1"/>
    </xf>
    <xf numFmtId="1" fontId="26" fillId="0" borderId="12" xfId="0" applyNumberFormat="1" applyFont="1" applyFill="1" applyBorder="1" applyAlignment="1">
      <alignment horizontal="center"/>
    </xf>
    <xf numFmtId="3" fontId="0" fillId="0" borderId="13" xfId="0" applyNumberFormat="1" applyBorder="1"/>
    <xf numFmtId="3" fontId="24" fillId="0" borderId="21" xfId="0" applyNumberFormat="1" applyFont="1" applyBorder="1"/>
    <xf numFmtId="164" fontId="2" fillId="0" borderId="20" xfId="0" applyNumberFormat="1" applyFont="1" applyBorder="1"/>
    <xf numFmtId="10" fontId="25" fillId="12" borderId="21" xfId="0" applyNumberFormat="1" applyFont="1" applyFill="1" applyBorder="1" applyAlignment="1">
      <alignment horizontal="center" shrinkToFit="1"/>
    </xf>
    <xf numFmtId="3" fontId="2" fillId="0" borderId="21" xfId="0" applyNumberFormat="1" applyFont="1" applyFill="1" applyBorder="1" applyAlignment="1">
      <alignment horizontal="left"/>
    </xf>
    <xf numFmtId="10" fontId="25" fillId="12" borderId="16" xfId="0" applyNumberFormat="1" applyFont="1" applyFill="1" applyBorder="1" applyAlignment="1">
      <alignment horizontal="center" shrinkToFit="1"/>
    </xf>
    <xf numFmtId="1" fontId="26" fillId="0" borderId="13" xfId="0" applyNumberFormat="1" applyFont="1" applyFill="1" applyBorder="1" applyAlignment="1">
      <alignment horizontal="center"/>
    </xf>
    <xf numFmtId="3" fontId="16" fillId="8" borderId="13" xfId="0" applyNumberFormat="1" applyFont="1" applyFill="1" applyBorder="1"/>
    <xf numFmtId="3" fontId="24" fillId="10" borderId="21" xfId="0" applyNumberFormat="1" applyFont="1" applyFill="1" applyBorder="1"/>
    <xf numFmtId="164" fontId="2" fillId="10" borderId="20" xfId="0" applyNumberFormat="1" applyFont="1" applyFill="1" applyBorder="1"/>
    <xf numFmtId="10" fontId="25" fillId="10" borderId="21" xfId="0" applyNumberFormat="1" applyFont="1" applyFill="1" applyBorder="1" applyAlignment="1">
      <alignment horizontal="center" shrinkToFit="1"/>
    </xf>
    <xf numFmtId="3" fontId="2" fillId="10" borderId="21" xfId="0" applyNumberFormat="1" applyFont="1" applyFill="1" applyBorder="1" applyAlignment="1">
      <alignment horizontal="left"/>
    </xf>
    <xf numFmtId="10" fontId="25" fillId="10" borderId="16" xfId="0" applyNumberFormat="1" applyFont="1" applyFill="1" applyBorder="1" applyAlignment="1">
      <alignment horizontal="center" shrinkToFit="1"/>
    </xf>
    <xf numFmtId="1" fontId="26" fillId="10" borderId="13" xfId="0" applyNumberFormat="1" applyFont="1" applyFill="1" applyBorder="1" applyAlignment="1">
      <alignment horizontal="center"/>
    </xf>
    <xf numFmtId="165" fontId="0" fillId="0" borderId="0" xfId="0" applyNumberFormat="1"/>
    <xf numFmtId="169" fontId="2" fillId="0" borderId="0" xfId="0" applyNumberFormat="1" applyFont="1" applyFill="1" applyBorder="1" applyAlignment="1">
      <alignment horizontal="left"/>
    </xf>
    <xf numFmtId="169" fontId="2" fillId="0" borderId="21" xfId="0" applyNumberFormat="1" applyFont="1" applyFill="1" applyBorder="1" applyAlignment="1">
      <alignment horizontal="left"/>
    </xf>
    <xf numFmtId="3" fontId="24" fillId="10" borderId="24" xfId="0" applyNumberFormat="1" applyFont="1" applyFill="1" applyBorder="1"/>
    <xf numFmtId="169" fontId="2" fillId="10" borderId="21" xfId="0" applyNumberFormat="1" applyFont="1" applyFill="1" applyBorder="1" applyAlignment="1">
      <alignment horizontal="left"/>
    </xf>
    <xf numFmtId="3" fontId="16" fillId="8" borderId="14" xfId="0" applyNumberFormat="1" applyFont="1" applyFill="1" applyBorder="1" applyAlignment="1">
      <alignment horizontal="center"/>
    </xf>
    <xf numFmtId="3" fontId="27" fillId="10" borderId="24" xfId="0" applyNumberFormat="1" applyFont="1" applyFill="1" applyBorder="1" applyAlignment="1"/>
    <xf numFmtId="3" fontId="28" fillId="10" borderId="24" xfId="0" applyNumberFormat="1" applyFont="1" applyFill="1" applyBorder="1" applyAlignment="1"/>
    <xf numFmtId="3" fontId="28" fillId="10" borderId="9" xfId="0" applyNumberFormat="1" applyFont="1" applyFill="1" applyBorder="1" applyAlignment="1"/>
    <xf numFmtId="3" fontId="28" fillId="10" borderId="25" xfId="0" applyNumberFormat="1" applyFont="1" applyFill="1" applyBorder="1" applyAlignment="1"/>
    <xf numFmtId="164" fontId="2" fillId="10" borderId="9" xfId="0" applyNumberFormat="1" applyFont="1" applyFill="1" applyBorder="1" applyAlignment="1"/>
    <xf numFmtId="0" fontId="16" fillId="10" borderId="24" xfId="0" applyFont="1" applyFill="1" applyBorder="1" applyAlignment="1"/>
    <xf numFmtId="0" fontId="2" fillId="10" borderId="24" xfId="0" applyFont="1" applyFill="1" applyBorder="1" applyAlignment="1">
      <alignment horizontal="left"/>
    </xf>
    <xf numFmtId="0" fontId="16" fillId="10" borderId="25" xfId="0" applyFont="1" applyFill="1" applyBorder="1" applyAlignment="1"/>
    <xf numFmtId="1" fontId="26" fillId="10" borderId="14" xfId="0" applyNumberFormat="1" applyFont="1" applyFill="1" applyBorder="1" applyAlignment="1">
      <alignment horizontal="center"/>
    </xf>
    <xf numFmtId="3" fontId="0" fillId="0" borderId="15" xfId="0" applyNumberFormat="1" applyBorder="1"/>
    <xf numFmtId="164" fontId="2" fillId="0" borderId="19" xfId="0" applyNumberFormat="1" applyFont="1" applyFill="1" applyBorder="1"/>
    <xf numFmtId="168" fontId="2" fillId="0" borderId="0" xfId="0" applyNumberFormat="1" applyFont="1" applyFill="1" applyBorder="1" applyAlignment="1">
      <alignment horizontal="left"/>
    </xf>
    <xf numFmtId="164" fontId="2" fillId="0" borderId="20" xfId="0" applyNumberFormat="1" applyFont="1" applyFill="1" applyBorder="1"/>
    <xf numFmtId="168" fontId="2" fillId="0" borderId="21" xfId="0" applyNumberFormat="1" applyFont="1" applyFill="1" applyBorder="1" applyAlignment="1">
      <alignment horizontal="left"/>
    </xf>
    <xf numFmtId="164" fontId="2" fillId="0" borderId="0" xfId="0" applyNumberFormat="1" applyFont="1"/>
    <xf numFmtId="0" fontId="2" fillId="0" borderId="0" xfId="0" applyFont="1" applyAlignment="1">
      <alignment horizontal="left"/>
    </xf>
    <xf numFmtId="3" fontId="0" fillId="12" borderId="0" xfId="0" applyNumberFormat="1" applyFill="1"/>
    <xf numFmtId="1" fontId="26" fillId="0" borderId="0" xfId="0" applyNumberFormat="1" applyFont="1" applyAlignment="1">
      <alignment horizontal="center"/>
    </xf>
    <xf numFmtId="164" fontId="15" fillId="7" borderId="10" xfId="0" applyNumberFormat="1" applyFont="1" applyFill="1" applyBorder="1" applyAlignment="1">
      <alignment horizontal="left" vertical="top" wrapText="1"/>
    </xf>
    <xf numFmtId="0" fontId="22" fillId="7" borderId="17" xfId="0" applyFont="1" applyFill="1" applyBorder="1" applyAlignment="1">
      <alignment horizontal="left" vertical="top" wrapText="1"/>
    </xf>
    <xf numFmtId="0" fontId="15" fillId="7" borderId="17" xfId="0" applyFont="1" applyFill="1" applyBorder="1" applyAlignment="1">
      <alignment horizontal="left" vertical="top" wrapText="1"/>
    </xf>
    <xf numFmtId="0" fontId="22" fillId="7" borderId="18" xfId="0" applyFont="1" applyFill="1" applyBorder="1" applyAlignment="1">
      <alignment horizontal="left" vertical="top" wrapText="1"/>
    </xf>
    <xf numFmtId="1" fontId="23" fillId="11" borderId="11" xfId="0" applyNumberFormat="1" applyFont="1" applyFill="1" applyBorder="1" applyAlignment="1">
      <alignment horizontal="center" vertical="top" wrapText="1"/>
    </xf>
    <xf numFmtId="166" fontId="0" fillId="0" borderId="0" xfId="0" applyNumberFormat="1"/>
    <xf numFmtId="167" fontId="0" fillId="0" borderId="0" xfId="0" applyNumberFormat="1"/>
    <xf numFmtId="3" fontId="0" fillId="0" borderId="10" xfId="0" applyNumberFormat="1" applyBorder="1"/>
    <xf numFmtId="0" fontId="0" fillId="0" borderId="19" xfId="0" applyBorder="1"/>
    <xf numFmtId="1" fontId="20" fillId="0" borderId="15" xfId="0" applyNumberFormat="1" applyFont="1" applyFill="1" applyBorder="1" applyAlignment="1">
      <alignment horizontal="right"/>
    </xf>
    <xf numFmtId="16" fontId="0" fillId="0" borderId="19" xfId="0" quotePrefix="1" applyNumberFormat="1" applyBorder="1"/>
    <xf numFmtId="1" fontId="20" fillId="0" borderId="15" xfId="0" applyNumberFormat="1" applyFont="1" applyFill="1" applyBorder="1" applyAlignment="1" applyProtection="1">
      <alignment horizontal="right"/>
      <protection locked="0"/>
    </xf>
    <xf numFmtId="17" fontId="0" fillId="0" borderId="19" xfId="0" quotePrefix="1" applyNumberFormat="1" applyBorder="1"/>
    <xf numFmtId="0" fontId="0" fillId="0" borderId="20" xfId="0" applyBorder="1"/>
    <xf numFmtId="1" fontId="20" fillId="0" borderId="16" xfId="0" applyNumberFormat="1" applyFont="1" applyFill="1" applyBorder="1" applyAlignment="1" applyProtection="1">
      <alignment horizontal="right"/>
      <protection locked="0"/>
    </xf>
    <xf numFmtId="3" fontId="0" fillId="0" borderId="11" xfId="0" applyNumberFormat="1" applyBorder="1" applyAlignment="1">
      <alignment horizontal="right"/>
    </xf>
    <xf numFmtId="166" fontId="15" fillId="10" borderId="17" xfId="0" applyNumberFormat="1" applyFont="1" applyFill="1" applyBorder="1" applyAlignment="1">
      <alignment vertical="top"/>
    </xf>
    <xf numFmtId="166" fontId="24" fillId="0" borderId="17" xfId="0" applyNumberFormat="1" applyFont="1" applyBorder="1"/>
    <xf numFmtId="166" fontId="24" fillId="10" borderId="21" xfId="0" applyNumberFormat="1" applyFont="1" applyFill="1" applyBorder="1"/>
    <xf numFmtId="166" fontId="24" fillId="10" borderId="24" xfId="0" applyNumberFormat="1" applyFont="1" applyFill="1" applyBorder="1"/>
    <xf numFmtId="166" fontId="27" fillId="10" borderId="24" xfId="0" applyNumberFormat="1" applyFont="1" applyFill="1" applyBorder="1" applyAlignment="1"/>
    <xf numFmtId="166" fontId="24" fillId="0" borderId="17" xfId="0" applyNumberFormat="1" applyFont="1" applyFill="1" applyBorder="1"/>
    <xf numFmtId="166" fontId="24" fillId="0" borderId="0" xfId="0" applyNumberFormat="1" applyFont="1" applyFill="1" applyBorder="1"/>
    <xf numFmtId="166" fontId="24" fillId="10" borderId="17" xfId="0" applyNumberFormat="1" applyFont="1" applyFill="1" applyBorder="1" applyAlignment="1">
      <alignment horizontal="right"/>
    </xf>
    <xf numFmtId="166" fontId="24" fillId="10" borderId="0" xfId="0" applyNumberFormat="1" applyFont="1" applyFill="1" applyBorder="1" applyAlignment="1">
      <alignment horizontal="right"/>
    </xf>
    <xf numFmtId="3" fontId="0" fillId="0" borderId="0" xfId="0" applyNumberFormat="1" applyFill="1" applyBorder="1"/>
    <xf numFmtId="170" fontId="0" fillId="0" borderId="0" xfId="0" applyNumberFormat="1"/>
    <xf numFmtId="0" fontId="0" fillId="0" borderId="0" xfId="0" applyNumberFormat="1"/>
    <xf numFmtId="0" fontId="0" fillId="13" borderId="0" xfId="0" applyNumberFormat="1" applyFill="1"/>
    <xf numFmtId="0" fontId="15" fillId="8" borderId="0" xfId="0" applyFont="1" applyFill="1" applyBorder="1" applyAlignment="1">
      <alignment vertical="top"/>
    </xf>
    <xf numFmtId="0" fontId="0" fillId="0" borderId="0" xfId="0" applyBorder="1"/>
    <xf numFmtId="0" fontId="16" fillId="8" borderId="0" xfId="0" applyFont="1" applyFill="1" applyBorder="1"/>
    <xf numFmtId="0" fontId="16" fillId="8" borderId="0" xfId="0" applyFont="1" applyFill="1" applyBorder="1" applyAlignment="1">
      <alignment horizontal="center"/>
    </xf>
    <xf numFmtId="0" fontId="2" fillId="0" borderId="0" xfId="0" applyFont="1" applyBorder="1"/>
    <xf numFmtId="0" fontId="0" fillId="0" borderId="0" xfId="0" applyFill="1" applyBorder="1"/>
    <xf numFmtId="2" fontId="0" fillId="0" borderId="0" xfId="0" applyNumberFormat="1"/>
    <xf numFmtId="0" fontId="2" fillId="0" borderId="0" xfId="0" applyFont="1" applyFill="1" applyBorder="1"/>
    <xf numFmtId="2" fontId="0" fillId="0" borderId="0" xfId="0" applyNumberFormat="1" applyBorder="1"/>
    <xf numFmtId="0" fontId="2" fillId="0" borderId="30" xfId="0" applyFont="1" applyBorder="1"/>
    <xf numFmtId="0" fontId="0" fillId="0" borderId="28" xfId="0" applyBorder="1"/>
    <xf numFmtId="0" fontId="2" fillId="0" borderId="28" xfId="0" applyFont="1" applyBorder="1"/>
    <xf numFmtId="2" fontId="0" fillId="0" borderId="22" xfId="0" applyNumberFormat="1" applyBorder="1"/>
    <xf numFmtId="0" fontId="2" fillId="0" borderId="0" xfId="0" applyFont="1" applyAlignment="1">
      <alignment wrapText="1"/>
    </xf>
    <xf numFmtId="1" fontId="5" fillId="2" borderId="1" xfId="0" applyNumberFormat="1" applyFont="1" applyFill="1" applyBorder="1"/>
    <xf numFmtId="0" fontId="2" fillId="0" borderId="0" xfId="0" applyFont="1"/>
    <xf numFmtId="0" fontId="2" fillId="0" borderId="0" xfId="0" applyFont="1" applyFill="1"/>
    <xf numFmtId="0" fontId="16" fillId="8" borderId="9" xfId="0" applyFont="1" applyFill="1" applyBorder="1" applyAlignment="1">
      <alignment vertical="top" wrapText="1"/>
    </xf>
    <xf numFmtId="0" fontId="16" fillId="8" borderId="10" xfId="0" applyFont="1" applyFill="1" applyBorder="1" applyAlignment="1">
      <alignment vertical="top"/>
    </xf>
    <xf numFmtId="0" fontId="16" fillId="8" borderId="0" xfId="0" applyFont="1" applyFill="1" applyBorder="1" applyAlignment="1">
      <alignment vertical="top"/>
    </xf>
    <xf numFmtId="0" fontId="2" fillId="0" borderId="11" xfId="0" applyFont="1" applyBorder="1"/>
    <xf numFmtId="167" fontId="2" fillId="0" borderId="0" xfId="0" applyNumberFormat="1" applyFont="1"/>
    <xf numFmtId="0" fontId="2" fillId="0" borderId="12" xfId="0" applyFont="1" applyBorder="1"/>
    <xf numFmtId="0" fontId="2" fillId="0" borderId="13" xfId="0" applyFont="1" applyBorder="1"/>
    <xf numFmtId="0" fontId="2" fillId="0" borderId="15" xfId="0" applyFont="1" applyBorder="1"/>
    <xf numFmtId="0" fontId="2" fillId="0" borderId="22" xfId="0" applyFont="1" applyBorder="1"/>
    <xf numFmtId="1" fontId="2" fillId="0" borderId="0" xfId="0" applyNumberFormat="1" applyFont="1"/>
    <xf numFmtId="2" fontId="2" fillId="0" borderId="0" xfId="0" applyNumberFormat="1" applyFont="1"/>
    <xf numFmtId="167" fontId="2" fillId="0" borderId="0" xfId="0" applyNumberFormat="1" applyFont="1" applyBorder="1"/>
    <xf numFmtId="1" fontId="2" fillId="0" borderId="0" xfId="0" applyNumberFormat="1" applyFont="1" applyBorder="1"/>
    <xf numFmtId="166" fontId="2" fillId="0" borderId="28" xfId="0" applyNumberFormat="1" applyFont="1" applyBorder="1"/>
    <xf numFmtId="1" fontId="2" fillId="0" borderId="28" xfId="0" applyNumberFormat="1" applyFont="1" applyBorder="1"/>
    <xf numFmtId="0" fontId="2" fillId="0" borderId="22" xfId="0" applyFont="1" applyFill="1" applyBorder="1"/>
    <xf numFmtId="2" fontId="2" fillId="0" borderId="0" xfId="0" applyNumberFormat="1" applyFont="1" applyBorder="1"/>
    <xf numFmtId="0" fontId="31" fillId="0" borderId="0" xfId="0" applyFont="1"/>
    <xf numFmtId="0" fontId="31" fillId="0" borderId="0" xfId="0" applyFont="1" applyFill="1"/>
    <xf numFmtId="2" fontId="24" fillId="0" borderId="0" xfId="0" applyNumberFormat="1" applyFont="1" applyBorder="1" applyAlignment="1">
      <alignment horizontal="right"/>
    </xf>
    <xf numFmtId="2" fontId="24" fillId="0" borderId="0" xfId="0" applyNumberFormat="1" applyFont="1" applyBorder="1"/>
    <xf numFmtId="2" fontId="24" fillId="0" borderId="21" xfId="0" applyNumberFormat="1" applyFont="1" applyBorder="1"/>
    <xf numFmtId="3" fontId="0" fillId="0" borderId="0" xfId="0" applyNumberFormat="1" applyBorder="1"/>
    <xf numFmtId="0" fontId="0" fillId="0" borderId="0" xfId="0" applyNumberFormat="1" applyBorder="1"/>
    <xf numFmtId="0" fontId="0" fillId="0" borderId="0" xfId="0" applyNumberFormat="1" applyFill="1" applyBorder="1"/>
    <xf numFmtId="2" fontId="32" fillId="0" borderId="0" xfId="0" applyNumberFormat="1" applyFont="1"/>
    <xf numFmtId="1" fontId="0" fillId="0" borderId="0" xfId="0" applyNumberFormat="1"/>
    <xf numFmtId="166" fontId="3" fillId="0" borderId="0" xfId="0" applyNumberFormat="1" applyFont="1"/>
    <xf numFmtId="0" fontId="9" fillId="6" borderId="27" xfId="0" applyFont="1" applyFill="1" applyBorder="1" applyAlignment="1">
      <alignment horizontal="center"/>
    </xf>
    <xf numFmtId="0" fontId="10" fillId="6" borderId="1" xfId="0" applyFont="1" applyFill="1" applyBorder="1" applyAlignment="1">
      <alignment horizontal="center"/>
    </xf>
    <xf numFmtId="171" fontId="0" fillId="0" borderId="0" xfId="0" applyNumberFormat="1"/>
    <xf numFmtId="0" fontId="34" fillId="0" borderId="0" xfId="0" applyFont="1" applyAlignment="1">
      <alignment horizontal="left" vertical="top"/>
    </xf>
    <xf numFmtId="0" fontId="34" fillId="0" borderId="15" xfId="0" applyFont="1" applyBorder="1" applyAlignment="1">
      <alignment horizontal="left" vertical="top"/>
    </xf>
    <xf numFmtId="1" fontId="24" fillId="0" borderId="0" xfId="0" applyNumberFormat="1" applyFont="1" applyBorder="1"/>
    <xf numFmtId="164" fontId="2" fillId="0" borderId="0" xfId="0" applyNumberFormat="1" applyFont="1" applyFill="1" applyBorder="1"/>
    <xf numFmtId="3" fontId="2" fillId="0" borderId="15" xfId="0" applyNumberFormat="1" applyFont="1" applyBorder="1"/>
    <xf numFmtId="3" fontId="2" fillId="0" borderId="16" xfId="0" applyNumberFormat="1" applyFont="1" applyBorder="1"/>
    <xf numFmtId="0" fontId="2" fillId="0" borderId="33" xfId="0" applyFont="1" applyBorder="1"/>
    <xf numFmtId="0" fontId="2" fillId="0" borderId="32" xfId="0" applyFont="1" applyBorder="1"/>
    <xf numFmtId="0" fontId="2" fillId="0" borderId="31" xfId="0" applyFont="1" applyFill="1" applyBorder="1"/>
    <xf numFmtId="0" fontId="2" fillId="0" borderId="34" xfId="0" applyFont="1" applyBorder="1"/>
    <xf numFmtId="0" fontId="2" fillId="0" borderId="19" xfId="0" applyFont="1" applyBorder="1"/>
    <xf numFmtId="1" fontId="9" fillId="6" borderId="1" xfId="0" applyNumberFormat="1" applyFont="1" applyFill="1" applyBorder="1"/>
    <xf numFmtId="2" fontId="24" fillId="0" borderId="0" xfId="0" applyNumberFormat="1" applyFont="1" applyFill="1" applyBorder="1"/>
    <xf numFmtId="2" fontId="35" fillId="0" borderId="0" xfId="0" applyNumberFormat="1" applyFont="1" applyFill="1" applyBorder="1"/>
    <xf numFmtId="2" fontId="0" fillId="0" borderId="0" xfId="0" applyNumberFormat="1" applyFont="1"/>
    <xf numFmtId="2" fontId="0" fillId="0" borderId="19" xfId="0" applyNumberFormat="1" applyBorder="1"/>
    <xf numFmtId="0" fontId="2" fillId="0" borderId="0" xfId="0" applyNumberFormat="1" applyFont="1"/>
    <xf numFmtId="0" fontId="2" fillId="0" borderId="0" xfId="0" applyNumberFormat="1" applyFont="1" applyFill="1"/>
    <xf numFmtId="0" fontId="2" fillId="14" borderId="0" xfId="0" applyNumberFormat="1" applyFont="1" applyFill="1"/>
    <xf numFmtId="1" fontId="9" fillId="6" borderId="27" xfId="0" applyNumberFormat="1" applyFont="1" applyFill="1" applyBorder="1" applyAlignment="1">
      <alignment horizontal="center"/>
    </xf>
    <xf numFmtId="0" fontId="36" fillId="6" borderId="1" xfId="0" applyFont="1" applyFill="1" applyBorder="1" applyAlignment="1">
      <alignment horizontal="left"/>
    </xf>
    <xf numFmtId="1" fontId="36" fillId="6" borderId="27" xfId="0" applyNumberFormat="1" applyFont="1" applyFill="1" applyBorder="1" applyAlignment="1">
      <alignment horizontal="center"/>
    </xf>
    <xf numFmtId="0" fontId="36" fillId="6" borderId="1" xfId="0" applyFont="1" applyFill="1" applyBorder="1"/>
    <xf numFmtId="0" fontId="9" fillId="14" borderId="0" xfId="0" applyFont="1" applyFill="1" applyBorder="1"/>
    <xf numFmtId="1" fontId="36" fillId="6" borderId="1" xfId="0" applyNumberFormat="1" applyFont="1" applyFill="1" applyBorder="1"/>
    <xf numFmtId="0" fontId="37" fillId="2" borderId="1" xfId="0" applyFont="1" applyFill="1" applyBorder="1"/>
    <xf numFmtId="0" fontId="0" fillId="5" borderId="0" xfId="0" applyFill="1" applyBorder="1"/>
    <xf numFmtId="0" fontId="0" fillId="14" borderId="2" xfId="0" applyFill="1" applyBorder="1"/>
    <xf numFmtId="0" fontId="0" fillId="14" borderId="3" xfId="0" applyFill="1" applyBorder="1"/>
    <xf numFmtId="0" fontId="14" fillId="14" borderId="0" xfId="0" applyFont="1" applyFill="1" applyBorder="1"/>
    <xf numFmtId="0" fontId="11" fillId="2" borderId="1" xfId="0" applyFont="1" applyFill="1" applyBorder="1" applyAlignment="1">
      <alignment horizontal="left" wrapText="1"/>
    </xf>
    <xf numFmtId="0" fontId="5" fillId="2" borderId="1" xfId="0" applyFont="1" applyFill="1" applyBorder="1" applyAlignment="1">
      <alignment horizontal="left" wrapText="1"/>
    </xf>
    <xf numFmtId="0" fontId="5" fillId="4" borderId="39" xfId="0" applyFont="1" applyFill="1" applyBorder="1"/>
    <xf numFmtId="0" fontId="0" fillId="4" borderId="40" xfId="0" applyFill="1" applyBorder="1"/>
    <xf numFmtId="0" fontId="36" fillId="4" borderId="35" xfId="0" applyFont="1" applyFill="1" applyBorder="1"/>
    <xf numFmtId="0" fontId="5" fillId="14" borderId="0" xfId="0" applyFont="1" applyFill="1" applyBorder="1"/>
    <xf numFmtId="0" fontId="5" fillId="14" borderId="0" xfId="0" applyFont="1" applyFill="1" applyBorder="1" applyAlignment="1"/>
    <xf numFmtId="0" fontId="0" fillId="14" borderId="0" xfId="0" applyFill="1" applyBorder="1" applyAlignment="1"/>
    <xf numFmtId="0" fontId="33" fillId="14" borderId="0" xfId="0" applyFont="1" applyFill="1" applyBorder="1" applyAlignment="1"/>
    <xf numFmtId="0" fontId="9" fillId="14" borderId="0" xfId="0" applyFont="1" applyFill="1"/>
    <xf numFmtId="1" fontId="2" fillId="0" borderId="0" xfId="0" applyNumberFormat="1" applyFont="1" applyAlignment="1">
      <alignment wrapText="1"/>
    </xf>
    <xf numFmtId="1" fontId="16" fillId="8" borderId="0" xfId="0" applyNumberFormat="1" applyFont="1" applyFill="1" applyBorder="1" applyAlignment="1">
      <alignment vertical="top"/>
    </xf>
    <xf numFmtId="1" fontId="16" fillId="8" borderId="0" xfId="0" applyNumberFormat="1" applyFont="1" applyFill="1" applyBorder="1"/>
    <xf numFmtId="1" fontId="16" fillId="8" borderId="0" xfId="0" applyNumberFormat="1" applyFont="1" applyFill="1" applyBorder="1" applyAlignment="1">
      <alignment horizontal="center"/>
    </xf>
    <xf numFmtId="1" fontId="2" fillId="0" borderId="0" xfId="0" applyNumberFormat="1" applyFont="1" applyAlignment="1">
      <alignment vertical="center"/>
    </xf>
    <xf numFmtId="0" fontId="39" fillId="0" borderId="0" xfId="0" applyNumberFormat="1" applyFont="1" applyBorder="1" applyAlignment="1">
      <alignment horizontal="right"/>
    </xf>
    <xf numFmtId="0" fontId="39" fillId="0" borderId="0" xfId="0" applyNumberFormat="1" applyFont="1" applyBorder="1"/>
    <xf numFmtId="0" fontId="2" fillId="0" borderId="0" xfId="0" applyNumberFormat="1" applyFont="1" applyBorder="1"/>
    <xf numFmtId="0" fontId="37" fillId="3" borderId="1" xfId="0" applyFont="1" applyFill="1" applyBorder="1"/>
    <xf numFmtId="0" fontId="37" fillId="3" borderId="1" xfId="0" applyFont="1" applyFill="1" applyBorder="1" applyAlignment="1"/>
    <xf numFmtId="0" fontId="37" fillId="3" borderId="1" xfId="0" applyFont="1" applyFill="1" applyBorder="1" applyAlignment="1">
      <alignment horizontal="center"/>
    </xf>
    <xf numFmtId="0" fontId="1" fillId="0" borderId="0" xfId="3"/>
    <xf numFmtId="3" fontId="1" fillId="0" borderId="0" xfId="3" applyNumberFormat="1"/>
    <xf numFmtId="0" fontId="11" fillId="2" borderId="1" xfId="2" applyFont="1" applyFill="1" applyBorder="1" applyAlignment="1">
      <alignment horizontal="center" wrapText="1"/>
    </xf>
    <xf numFmtId="0" fontId="34" fillId="0" borderId="0" xfId="2"/>
    <xf numFmtId="0" fontId="2" fillId="0" borderId="0" xfId="2" applyFont="1"/>
    <xf numFmtId="0" fontId="34" fillId="0" borderId="0" xfId="2" applyFont="1" applyAlignment="1">
      <alignment horizontal="left" vertical="top"/>
    </xf>
    <xf numFmtId="0" fontId="34" fillId="0" borderId="15" xfId="2" applyFont="1" applyBorder="1" applyAlignment="1">
      <alignment horizontal="left" vertical="top"/>
    </xf>
    <xf numFmtId="0" fontId="0" fillId="14" borderId="0" xfId="0" applyFill="1" applyBorder="1" applyAlignment="1"/>
    <xf numFmtId="0" fontId="0" fillId="5" borderId="34" xfId="0" applyFill="1" applyBorder="1"/>
    <xf numFmtId="0" fontId="0" fillId="5" borderId="31" xfId="0" applyFill="1" applyBorder="1"/>
    <xf numFmtId="0" fontId="9" fillId="5" borderId="34" xfId="0" applyFont="1" applyFill="1" applyBorder="1"/>
    <xf numFmtId="0" fontId="7" fillId="14" borderId="0" xfId="0" applyFont="1" applyFill="1" applyBorder="1"/>
    <xf numFmtId="0" fontId="0" fillId="14" borderId="0" xfId="0" applyFill="1" applyBorder="1"/>
    <xf numFmtId="0" fontId="9" fillId="14" borderId="3" xfId="0" applyFont="1" applyFill="1" applyBorder="1"/>
    <xf numFmtId="0" fontId="0" fillId="14" borderId="6" xfId="0" applyFill="1" applyBorder="1"/>
    <xf numFmtId="0" fontId="9" fillId="0" borderId="2" xfId="0" applyFont="1" applyBorder="1"/>
    <xf numFmtId="0" fontId="0" fillId="14" borderId="4" xfId="0" applyFill="1" applyBorder="1"/>
    <xf numFmtId="0" fontId="0" fillId="14" borderId="5" xfId="0" applyFill="1" applyBorder="1"/>
    <xf numFmtId="0" fontId="0" fillId="0" borderId="21" xfId="0" applyBorder="1"/>
    <xf numFmtId="0" fontId="3" fillId="14" borderId="10" xfId="0" applyFont="1" applyFill="1" applyBorder="1"/>
    <xf numFmtId="166" fontId="3" fillId="14" borderId="17" xfId="0" applyNumberFormat="1" applyFont="1" applyFill="1" applyBorder="1"/>
    <xf numFmtId="0" fontId="3" fillId="14" borderId="17" xfId="0" applyFont="1" applyFill="1" applyBorder="1"/>
    <xf numFmtId="0" fontId="18" fillId="14" borderId="17" xfId="0" applyFont="1" applyFill="1" applyBorder="1"/>
    <xf numFmtId="0" fontId="18" fillId="14" borderId="18" xfId="0" applyFont="1" applyFill="1" applyBorder="1"/>
    <xf numFmtId="0" fontId="18" fillId="14" borderId="19" xfId="0" applyFont="1" applyFill="1" applyBorder="1"/>
    <xf numFmtId="164" fontId="3" fillId="14" borderId="0" xfId="1" applyNumberFormat="1" applyFont="1" applyFill="1" applyBorder="1"/>
    <xf numFmtId="0" fontId="3" fillId="14" borderId="0" xfId="0" applyFont="1" applyFill="1" applyBorder="1"/>
    <xf numFmtId="0" fontId="18" fillId="14" borderId="0" xfId="0" applyFont="1" applyFill="1" applyBorder="1"/>
    <xf numFmtId="0" fontId="18" fillId="14" borderId="15" xfId="0" applyFont="1" applyFill="1" applyBorder="1"/>
    <xf numFmtId="0" fontId="17" fillId="14" borderId="20" xfId="0" applyFont="1" applyFill="1" applyBorder="1"/>
    <xf numFmtId="0" fontId="16" fillId="14" borderId="21" xfId="0" applyFont="1" applyFill="1" applyBorder="1"/>
    <xf numFmtId="2" fontId="17" fillId="14" borderId="21" xfId="0" applyNumberFormat="1" applyFont="1" applyFill="1" applyBorder="1"/>
    <xf numFmtId="0" fontId="17" fillId="14" borderId="21" xfId="0" applyFont="1" applyFill="1" applyBorder="1"/>
    <xf numFmtId="0" fontId="17" fillId="14" borderId="16" xfId="0" applyFont="1" applyFill="1" applyBorder="1"/>
    <xf numFmtId="0" fontId="41" fillId="0" borderId="0" xfId="5"/>
    <xf numFmtId="0" fontId="16" fillId="0" borderId="0" xfId="0" applyFont="1"/>
    <xf numFmtId="166" fontId="15" fillId="10" borderId="0" xfId="0" applyNumberFormat="1" applyFont="1" applyFill="1" applyBorder="1" applyAlignment="1">
      <alignment vertical="top"/>
    </xf>
    <xf numFmtId="0" fontId="16" fillId="14" borderId="26" xfId="0" applyFont="1" applyFill="1" applyBorder="1"/>
    <xf numFmtId="0" fontId="0" fillId="14" borderId="28" xfId="0" applyFill="1" applyBorder="1"/>
    <xf numFmtId="0" fontId="0" fillId="14" borderId="27" xfId="0" applyFill="1" applyBorder="1"/>
    <xf numFmtId="0" fontId="16" fillId="13" borderId="26" xfId="0" applyFont="1" applyFill="1" applyBorder="1"/>
    <xf numFmtId="0" fontId="0" fillId="13" borderId="28" xfId="0" applyFill="1" applyBorder="1"/>
    <xf numFmtId="0" fontId="0" fillId="13" borderId="27" xfId="0" applyFill="1" applyBorder="1"/>
    <xf numFmtId="0" fontId="16" fillId="13" borderId="26" xfId="0" applyNumberFormat="1" applyFont="1" applyFill="1" applyBorder="1"/>
    <xf numFmtId="1" fontId="16" fillId="13" borderId="28" xfId="0" applyNumberFormat="1" applyFont="1" applyFill="1" applyBorder="1"/>
    <xf numFmtId="1" fontId="16" fillId="13" borderId="27" xfId="0" applyNumberFormat="1" applyFont="1" applyFill="1" applyBorder="1"/>
    <xf numFmtId="166" fontId="5" fillId="3" borderId="1" xfId="0" applyNumberFormat="1" applyFont="1" applyFill="1" applyBorder="1" applyAlignment="1">
      <alignment horizontal="center"/>
    </xf>
    <xf numFmtId="0" fontId="36" fillId="4" borderId="0" xfId="0" applyFont="1" applyFill="1" applyBorder="1"/>
    <xf numFmtId="0" fontId="4" fillId="0" borderId="1" xfId="0" applyFont="1" applyBorder="1" applyAlignment="1">
      <alignment vertical="top" wrapText="1"/>
    </xf>
    <xf numFmtId="0" fontId="4" fillId="0" borderId="1" xfId="0" applyFont="1" applyBorder="1"/>
    <xf numFmtId="0" fontId="2" fillId="0" borderId="1" xfId="0" applyFont="1" applyBorder="1" applyAlignment="1">
      <alignment vertical="top" wrapText="1"/>
    </xf>
    <xf numFmtId="0" fontId="2" fillId="0" borderId="1" xfId="0" applyFont="1" applyBorder="1" applyAlignment="1">
      <alignment wrapText="1"/>
    </xf>
    <xf numFmtId="166" fontId="5" fillId="2" borderId="1" xfId="0" applyNumberFormat="1" applyFont="1" applyFill="1" applyBorder="1"/>
    <xf numFmtId="164" fontId="37" fillId="2" borderId="1" xfId="0" applyNumberFormat="1" applyFont="1" applyFill="1" applyBorder="1"/>
    <xf numFmtId="164" fontId="5" fillId="2" borderId="1" xfId="0" applyNumberFormat="1" applyFont="1" applyFill="1" applyBorder="1"/>
    <xf numFmtId="167" fontId="5" fillId="2" borderId="1" xfId="0" applyNumberFormat="1" applyFont="1" applyFill="1" applyBorder="1" applyAlignment="1">
      <alignment horizontal="center"/>
    </xf>
    <xf numFmtId="0" fontId="9" fillId="4" borderId="0" xfId="0" applyFont="1" applyFill="1" applyBorder="1" applyAlignment="1">
      <alignment horizontal="left" vertical="top" wrapText="1"/>
    </xf>
    <xf numFmtId="0" fontId="9" fillId="14" borderId="0" xfId="0" applyFont="1" applyFill="1" applyBorder="1" applyAlignment="1"/>
    <xf numFmtId="0" fontId="13" fillId="7" borderId="29" xfId="0" applyFont="1" applyFill="1" applyBorder="1" applyAlignment="1">
      <alignment horizontal="center" vertical="center"/>
    </xf>
    <xf numFmtId="0" fontId="11" fillId="6" borderId="26" xfId="0" applyFont="1" applyFill="1" applyBorder="1" applyAlignment="1">
      <alignment horizontal="center"/>
    </xf>
    <xf numFmtId="0" fontId="11" fillId="6" borderId="27" xfId="0" applyFont="1" applyFill="1" applyBorder="1" applyAlignment="1">
      <alignment horizontal="center"/>
    </xf>
    <xf numFmtId="0" fontId="5" fillId="14" borderId="0" xfId="0" applyFont="1" applyFill="1" applyBorder="1" applyAlignment="1"/>
    <xf numFmtId="0" fontId="0" fillId="14" borderId="0" xfId="0" applyFill="1" applyBorder="1" applyAlignment="1"/>
    <xf numFmtId="0" fontId="36" fillId="14" borderId="36" xfId="0" applyFont="1" applyFill="1" applyBorder="1" applyAlignment="1">
      <alignment horizontal="center" vertical="center" wrapText="1"/>
    </xf>
    <xf numFmtId="0" fontId="36" fillId="14" borderId="37" xfId="0" applyFont="1" applyFill="1" applyBorder="1" applyAlignment="1">
      <alignment horizontal="center" vertical="center" wrapText="1"/>
    </xf>
    <xf numFmtId="0" fontId="36" fillId="14" borderId="38"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6" fillId="14" borderId="6" xfId="0" applyFont="1" applyFill="1" applyBorder="1" applyAlignment="1">
      <alignment horizontal="center" vertical="center" wrapText="1"/>
    </xf>
    <xf numFmtId="0" fontId="9" fillId="4" borderId="34"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31" xfId="0" applyFont="1" applyFill="1" applyBorder="1" applyAlignment="1">
      <alignment horizontal="left" vertical="top" wrapText="1"/>
    </xf>
    <xf numFmtId="0" fontId="9" fillId="4" borderId="22" xfId="0" applyFont="1" applyFill="1" applyBorder="1" applyAlignment="1">
      <alignment horizontal="left" vertical="top" wrapText="1"/>
    </xf>
    <xf numFmtId="0" fontId="9" fillId="4" borderId="32" xfId="0" applyFont="1" applyFill="1" applyBorder="1" applyAlignment="1">
      <alignment horizontal="left" vertical="top" wrapText="1"/>
    </xf>
  </cellXfs>
  <cellStyles count="6">
    <cellStyle name="Hyperlink" xfId="5" builtinId="8"/>
    <cellStyle name="Normal" xfId="0" builtinId="0"/>
    <cellStyle name="Normal 2" xfId="2"/>
    <cellStyle name="Normal 2 2" xfId="4"/>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1767308</xdr:colOff>
      <xdr:row>21</xdr:row>
      <xdr:rowOff>11206</xdr:rowOff>
    </xdr:from>
    <xdr:to>
      <xdr:col>6</xdr:col>
      <xdr:colOff>2091158</xdr:colOff>
      <xdr:row>21</xdr:row>
      <xdr:rowOff>192181</xdr:rowOff>
    </xdr:to>
    <xdr:sp macro="" textlink="">
      <xdr:nvSpPr>
        <xdr:cNvPr id="1029" name="AutoShape 5"/>
        <xdr:cNvSpPr>
          <a:spLocks noChangeArrowheads="1"/>
        </xdr:cNvSpPr>
      </xdr:nvSpPr>
      <xdr:spPr bwMode="auto">
        <a:xfrm>
          <a:off x="6279777" y="4023612"/>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1730469</xdr:colOff>
      <xdr:row>17</xdr:row>
      <xdr:rowOff>19049</xdr:rowOff>
    </xdr:from>
    <xdr:to>
      <xdr:col>6</xdr:col>
      <xdr:colOff>2054319</xdr:colOff>
      <xdr:row>17</xdr:row>
      <xdr:rowOff>190499</xdr:rowOff>
    </xdr:to>
    <xdr:sp macro="" textlink="">
      <xdr:nvSpPr>
        <xdr:cNvPr id="1030" name="AutoShape 6"/>
        <xdr:cNvSpPr>
          <a:spLocks noChangeArrowheads="1"/>
        </xdr:cNvSpPr>
      </xdr:nvSpPr>
      <xdr:spPr bwMode="auto">
        <a:xfrm>
          <a:off x="6242938" y="3257549"/>
          <a:ext cx="323850" cy="1714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1739713</xdr:colOff>
      <xdr:row>11</xdr:row>
      <xdr:rowOff>22413</xdr:rowOff>
    </xdr:from>
    <xdr:to>
      <xdr:col>6</xdr:col>
      <xdr:colOff>2063563</xdr:colOff>
      <xdr:row>14</xdr:row>
      <xdr:rowOff>11205</xdr:rowOff>
    </xdr:to>
    <xdr:sp macro="" textlink="">
      <xdr:nvSpPr>
        <xdr:cNvPr id="1031" name="AutoShape 7"/>
        <xdr:cNvSpPr>
          <a:spLocks noChangeArrowheads="1"/>
        </xdr:cNvSpPr>
      </xdr:nvSpPr>
      <xdr:spPr bwMode="auto">
        <a:xfrm>
          <a:off x="5908301" y="1557619"/>
          <a:ext cx="323850" cy="40341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xdr:col>
      <xdr:colOff>2274094</xdr:colOff>
      <xdr:row>7</xdr:row>
      <xdr:rowOff>4764</xdr:rowOff>
    </xdr:from>
    <xdr:to>
      <xdr:col>3</xdr:col>
      <xdr:colOff>750092</xdr:colOff>
      <xdr:row>9</xdr:row>
      <xdr:rowOff>11906</xdr:rowOff>
    </xdr:to>
    <xdr:sp macro="" textlink="">
      <xdr:nvSpPr>
        <xdr:cNvPr id="1025" name="AutoShape 1"/>
        <xdr:cNvSpPr>
          <a:spLocks noChangeArrowheads="1"/>
        </xdr:cNvSpPr>
      </xdr:nvSpPr>
      <xdr:spPr bwMode="auto">
        <a:xfrm>
          <a:off x="2607469" y="1647827"/>
          <a:ext cx="1547811"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6</xdr:col>
      <xdr:colOff>1743496</xdr:colOff>
      <xdr:row>28</xdr:row>
      <xdr:rowOff>201706</xdr:rowOff>
    </xdr:from>
    <xdr:to>
      <xdr:col>6</xdr:col>
      <xdr:colOff>2067346</xdr:colOff>
      <xdr:row>30</xdr:row>
      <xdr:rowOff>1681</xdr:rowOff>
    </xdr:to>
    <xdr:sp macro="" textlink="">
      <xdr:nvSpPr>
        <xdr:cNvPr id="7" name="AutoShape 5"/>
        <xdr:cNvSpPr>
          <a:spLocks noChangeArrowheads="1"/>
        </xdr:cNvSpPr>
      </xdr:nvSpPr>
      <xdr:spPr bwMode="auto">
        <a:xfrm>
          <a:off x="6255965" y="5571425"/>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1</xdr:col>
      <xdr:colOff>130968</xdr:colOff>
      <xdr:row>5</xdr:row>
      <xdr:rowOff>23813</xdr:rowOff>
    </xdr:from>
    <xdr:to>
      <xdr:col>2</xdr:col>
      <xdr:colOff>2143125</xdr:colOff>
      <xdr:row>6</xdr:row>
      <xdr:rowOff>83344</xdr:rowOff>
    </xdr:to>
    <xdr:sp macro="" textlink="">
      <xdr:nvSpPr>
        <xdr:cNvPr id="2" name="TextBox 1"/>
        <xdr:cNvSpPr txBox="1"/>
      </xdr:nvSpPr>
      <xdr:spPr>
        <a:xfrm>
          <a:off x="250031" y="1262063"/>
          <a:ext cx="2226469" cy="2500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1. Choose geography</a:t>
          </a:r>
        </a:p>
      </xdr:txBody>
    </xdr:sp>
    <xdr:clientData/>
  </xdr:twoCellAnchor>
  <xdr:twoCellAnchor>
    <xdr:from>
      <xdr:col>1</xdr:col>
      <xdr:colOff>130968</xdr:colOff>
      <xdr:row>6</xdr:row>
      <xdr:rowOff>166684</xdr:rowOff>
    </xdr:from>
    <xdr:to>
      <xdr:col>2</xdr:col>
      <xdr:colOff>2166938</xdr:colOff>
      <xdr:row>9</xdr:row>
      <xdr:rowOff>23812</xdr:rowOff>
    </xdr:to>
    <xdr:sp macro="" textlink="">
      <xdr:nvSpPr>
        <xdr:cNvPr id="12" name="TextBox 11"/>
        <xdr:cNvSpPr txBox="1"/>
      </xdr:nvSpPr>
      <xdr:spPr>
        <a:xfrm>
          <a:off x="250031" y="1595434"/>
          <a:ext cx="2250282" cy="2857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latin typeface="Arial" panose="020B0604020202020204" pitchFamily="34" charset="0"/>
              <a:cs typeface="Arial" panose="020B0604020202020204" pitchFamily="34" charset="0"/>
            </a:rPr>
            <a:t>2. Enter number treated</a:t>
          </a:r>
          <a:endParaRPr lang="en-GB" sz="1200" b="1">
            <a:latin typeface="Arial" panose="020B0604020202020204" pitchFamily="34" charset="0"/>
            <a:cs typeface="Arial" panose="020B0604020202020204" pitchFamily="34" charset="0"/>
          </a:endParaRPr>
        </a:p>
      </xdr:txBody>
    </xdr:sp>
    <xdr:clientData/>
  </xdr:twoCellAnchor>
  <xdr:twoCellAnchor>
    <xdr:from>
      <xdr:col>1</xdr:col>
      <xdr:colOff>130968</xdr:colOff>
      <xdr:row>9</xdr:row>
      <xdr:rowOff>47623</xdr:rowOff>
    </xdr:from>
    <xdr:to>
      <xdr:col>2</xdr:col>
      <xdr:colOff>2166938</xdr:colOff>
      <xdr:row>10</xdr:row>
      <xdr:rowOff>119062</xdr:rowOff>
    </xdr:to>
    <xdr:sp macro="" textlink="">
      <xdr:nvSpPr>
        <xdr:cNvPr id="13" name="TextBox 12"/>
        <xdr:cNvSpPr txBox="1"/>
      </xdr:nvSpPr>
      <xdr:spPr>
        <a:xfrm>
          <a:off x="250031" y="1904998"/>
          <a:ext cx="2250282" cy="2619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3. Choose</a:t>
          </a:r>
          <a:r>
            <a:rPr lang="en-GB" sz="1200" b="1" baseline="0">
              <a:latin typeface="Arial" panose="020B0604020202020204" pitchFamily="34" charset="0"/>
              <a:cs typeface="Arial" panose="020B0604020202020204" pitchFamily="34" charset="0"/>
            </a:rPr>
            <a:t> targeting strategy</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2274094</xdr:colOff>
      <xdr:row>9</xdr:row>
      <xdr:rowOff>23812</xdr:rowOff>
    </xdr:from>
    <xdr:to>
      <xdr:col>3</xdr:col>
      <xdr:colOff>750092</xdr:colOff>
      <xdr:row>10</xdr:row>
      <xdr:rowOff>54766</xdr:rowOff>
    </xdr:to>
    <xdr:sp macro="" textlink="">
      <xdr:nvSpPr>
        <xdr:cNvPr id="14" name="AutoShape 1"/>
        <xdr:cNvSpPr>
          <a:spLocks noChangeArrowheads="1"/>
        </xdr:cNvSpPr>
      </xdr:nvSpPr>
      <xdr:spPr bwMode="auto">
        <a:xfrm>
          <a:off x="2607469" y="1881187"/>
          <a:ext cx="1547811"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2</xdr:col>
      <xdr:colOff>2286000</xdr:colOff>
      <xdr:row>5</xdr:row>
      <xdr:rowOff>0</xdr:rowOff>
    </xdr:from>
    <xdr:to>
      <xdr:col>3</xdr:col>
      <xdr:colOff>761998</xdr:colOff>
      <xdr:row>6</xdr:row>
      <xdr:rowOff>30954</xdr:rowOff>
    </xdr:to>
    <xdr:sp macro="" textlink="">
      <xdr:nvSpPr>
        <xdr:cNvPr id="15" name="AutoShape 1"/>
        <xdr:cNvSpPr>
          <a:spLocks noChangeArrowheads="1"/>
        </xdr:cNvSpPr>
      </xdr:nvSpPr>
      <xdr:spPr bwMode="auto">
        <a:xfrm>
          <a:off x="2619375" y="1238250"/>
          <a:ext cx="1547811"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editAs="oneCell">
    <xdr:from>
      <xdr:col>1</xdr:col>
      <xdr:colOff>35721</xdr:colOff>
      <xdr:row>38</xdr:row>
      <xdr:rowOff>136921</xdr:rowOff>
    </xdr:from>
    <xdr:to>
      <xdr:col>6</xdr:col>
      <xdr:colOff>0</xdr:colOff>
      <xdr:row>45</xdr:row>
      <xdr:rowOff>71442</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4" y="7602140"/>
          <a:ext cx="4822029" cy="934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3083719</xdr:colOff>
      <xdr:row>36</xdr:row>
      <xdr:rowOff>119063</xdr:rowOff>
    </xdr:from>
    <xdr:ext cx="184731" cy="264560"/>
    <xdr:sp macro="" textlink="">
      <xdr:nvSpPr>
        <xdr:cNvPr id="3" name="TextBox 2"/>
        <xdr:cNvSpPr txBox="1"/>
      </xdr:nvSpPr>
      <xdr:spPr>
        <a:xfrm>
          <a:off x="3417094" y="7322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5</xdr:col>
      <xdr:colOff>85724</xdr:colOff>
      <xdr:row>40</xdr:row>
      <xdr:rowOff>35718</xdr:rowOff>
    </xdr:from>
    <xdr:to>
      <xdr:col>10</xdr:col>
      <xdr:colOff>0</xdr:colOff>
      <xdr:row>45</xdr:row>
      <xdr:rowOff>35718</xdr:rowOff>
    </xdr:to>
    <xdr:sp macro="" textlink="">
      <xdr:nvSpPr>
        <xdr:cNvPr id="4" name="TextBox 3"/>
        <xdr:cNvSpPr txBox="1"/>
      </xdr:nvSpPr>
      <xdr:spPr>
        <a:xfrm>
          <a:off x="4962524" y="7770018"/>
          <a:ext cx="9642476"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Where do I get more</a:t>
          </a:r>
          <a:r>
            <a:rPr lang="en-GB" sz="1200" b="1" baseline="0">
              <a:solidFill>
                <a:schemeClr val="dk1"/>
              </a:solidFill>
              <a:effectLst/>
              <a:latin typeface="Arial" panose="020B0604020202020204" pitchFamily="34" charset="0"/>
              <a:ea typeface="+mn-ea"/>
              <a:cs typeface="Arial" panose="020B0604020202020204" pitchFamily="34" charset="0"/>
            </a:rPr>
            <a:t> information?</a:t>
          </a:r>
          <a:endParaRPr lang="en-GB" sz="12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The "Notes</a:t>
          </a:r>
          <a:r>
            <a:rPr lang="en-GB" sz="1200" baseline="0">
              <a:solidFill>
                <a:schemeClr val="dk1"/>
              </a:solidFill>
              <a:effectLst/>
              <a:latin typeface="Arial" panose="020B0604020202020204" pitchFamily="34" charset="0"/>
              <a:ea typeface="+mn-ea"/>
              <a:cs typeface="Arial" panose="020B0604020202020204" pitchFamily="34" charset="0"/>
            </a:rPr>
            <a:t>" tab describes the purpose of each worksheet.</a:t>
          </a: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For more details, including a commentary, user guide and technical  report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please see: </a:t>
          </a:r>
          <a:r>
            <a:rPr lang="en-GB" sz="12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http://www.scotpho.org.uk/</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www.scotpho.org.uk/downloads/scotphoreports/scotpho071009_measuringinequalities_rep.pdf"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60"/>
  <sheetViews>
    <sheetView tabSelected="1" zoomScale="75" zoomScaleNormal="75" workbookViewId="0">
      <selection activeCell="D39" sqref="D39:J39"/>
    </sheetView>
  </sheetViews>
  <sheetFormatPr defaultRowHeight="12.75" x14ac:dyDescent="0.2"/>
  <cols>
    <col min="1" max="1" width="1.7109375" customWidth="1"/>
    <col min="2" max="2" width="3.28515625" customWidth="1"/>
    <col min="3" max="3" width="53" customWidth="1"/>
    <col min="4" max="4" width="12.85546875" customWidth="1"/>
    <col min="5" max="5" width="2.28515625" customWidth="1"/>
    <col min="6" max="6" width="1.42578125" customWidth="1"/>
    <col min="7" max="7" width="60.140625" customWidth="1"/>
    <col min="8" max="8" width="30.85546875" customWidth="1"/>
    <col min="9" max="10" width="26.7109375" customWidth="1"/>
    <col min="11" max="11" width="3" customWidth="1"/>
    <col min="12" max="12" width="3.140625" customWidth="1"/>
    <col min="20" max="26" width="9.140625" hidden="1" customWidth="1"/>
  </cols>
  <sheetData>
    <row r="1" spans="1:23" ht="5.25" customHeight="1" thickBot="1" x14ac:dyDescent="0.25">
      <c r="A1" s="9"/>
      <c r="B1" s="9"/>
      <c r="C1" s="9"/>
      <c r="D1" s="9"/>
      <c r="E1" s="9"/>
      <c r="F1" s="9"/>
      <c r="G1" s="9"/>
      <c r="H1" s="9"/>
      <c r="I1" s="9"/>
      <c r="J1" s="9"/>
      <c r="K1" s="9"/>
      <c r="L1" s="9"/>
      <c r="M1" s="9"/>
      <c r="N1" s="9"/>
      <c r="O1" s="9"/>
      <c r="P1" s="9"/>
      <c r="Q1" s="9"/>
      <c r="R1" s="9"/>
      <c r="S1" s="9"/>
    </row>
    <row r="2" spans="1:23" ht="27.75" customHeight="1" thickTop="1" thickBot="1" x14ac:dyDescent="0.25">
      <c r="A2" s="22"/>
      <c r="B2" s="20"/>
      <c r="C2" s="309" t="s">
        <v>234</v>
      </c>
      <c r="D2" s="309"/>
      <c r="E2" s="309"/>
      <c r="F2" s="309"/>
      <c r="G2" s="309"/>
      <c r="H2" s="309"/>
      <c r="I2" s="309"/>
      <c r="J2" s="309"/>
      <c r="K2" s="21"/>
      <c r="L2" s="9"/>
      <c r="M2" s="9"/>
      <c r="N2" s="9"/>
      <c r="O2" s="9"/>
      <c r="P2" s="9"/>
      <c r="Q2" s="9"/>
      <c r="R2" s="9"/>
      <c r="S2" s="9"/>
    </row>
    <row r="3" spans="1:23" ht="27.75" customHeight="1" thickTop="1" x14ac:dyDescent="0.2">
      <c r="A3" s="226"/>
      <c r="B3" s="227"/>
      <c r="C3" s="314" t="s">
        <v>235</v>
      </c>
      <c r="D3" s="315"/>
      <c r="E3" s="315"/>
      <c r="F3" s="315"/>
      <c r="G3" s="315"/>
      <c r="H3" s="315"/>
      <c r="I3" s="315"/>
      <c r="J3" s="316"/>
      <c r="K3" s="228"/>
      <c r="L3" s="9"/>
      <c r="M3" s="9"/>
      <c r="N3" s="9"/>
      <c r="O3" s="9"/>
      <c r="P3" s="9"/>
      <c r="Q3" s="9"/>
      <c r="R3" s="9"/>
      <c r="S3" s="9"/>
      <c r="W3" s="254" t="s">
        <v>257</v>
      </c>
    </row>
    <row r="4" spans="1:23" ht="27.75" customHeight="1" thickBot="1" x14ac:dyDescent="0.25">
      <c r="A4" s="226"/>
      <c r="B4" s="227"/>
      <c r="C4" s="317"/>
      <c r="D4" s="318"/>
      <c r="E4" s="318"/>
      <c r="F4" s="318"/>
      <c r="G4" s="318"/>
      <c r="H4" s="318"/>
      <c r="I4" s="318"/>
      <c r="J4" s="319"/>
      <c r="K4" s="228"/>
      <c r="L4" s="9"/>
      <c r="M4" s="9"/>
      <c r="N4" s="9"/>
      <c r="O4" s="9"/>
      <c r="P4" s="9"/>
      <c r="Q4" s="9"/>
      <c r="R4" s="9"/>
      <c r="S4" s="9"/>
      <c r="W4" s="254" t="s">
        <v>79</v>
      </c>
    </row>
    <row r="5" spans="1:23" ht="7.5" customHeight="1" thickTop="1" x14ac:dyDescent="0.2">
      <c r="A5" s="9"/>
      <c r="B5" s="18"/>
      <c r="C5" s="13"/>
      <c r="D5" s="13"/>
      <c r="E5" s="13"/>
      <c r="F5" s="14"/>
      <c r="G5" s="14"/>
      <c r="H5" s="14"/>
      <c r="I5" s="14"/>
      <c r="J5" s="14"/>
      <c r="K5" s="19"/>
      <c r="L5" s="9"/>
      <c r="M5" s="9"/>
      <c r="N5" s="9"/>
      <c r="O5" s="9"/>
      <c r="P5" s="9"/>
      <c r="Q5" s="9"/>
      <c r="R5" s="9"/>
      <c r="S5" s="9"/>
      <c r="W5" s="254" t="s">
        <v>80</v>
      </c>
    </row>
    <row r="6" spans="1:23" ht="15.75" x14ac:dyDescent="0.25">
      <c r="A6" s="9"/>
      <c r="B6" s="18"/>
      <c r="C6" s="14"/>
      <c r="D6" s="14"/>
      <c r="E6" s="14"/>
      <c r="F6" s="15"/>
      <c r="G6" s="248" t="s">
        <v>247</v>
      </c>
      <c r="H6" s="249" t="s">
        <v>79</v>
      </c>
      <c r="I6" s="236"/>
      <c r="J6" s="236"/>
      <c r="K6" s="19"/>
      <c r="L6" s="9"/>
      <c r="M6" s="9"/>
      <c r="N6" s="9"/>
      <c r="O6" s="9"/>
      <c r="P6" s="9"/>
      <c r="Q6" s="9"/>
      <c r="R6" s="9"/>
      <c r="S6" s="9"/>
      <c r="W6" s="254" t="s">
        <v>81</v>
      </c>
    </row>
    <row r="7" spans="1:23" ht="17.25" customHeight="1" x14ac:dyDescent="0.3">
      <c r="A7" s="9"/>
      <c r="B7" s="18"/>
      <c r="C7" s="16"/>
      <c r="D7" s="14"/>
      <c r="E7" s="14"/>
      <c r="F7" s="15"/>
      <c r="G7" s="3" t="s">
        <v>227</v>
      </c>
      <c r="H7" s="3" t="s">
        <v>217</v>
      </c>
      <c r="I7" s="236"/>
      <c r="J7" s="237"/>
      <c r="K7" s="19"/>
      <c r="L7" s="9"/>
      <c r="M7" s="9"/>
      <c r="N7" s="9"/>
      <c r="O7" s="9"/>
      <c r="P7" s="9"/>
      <c r="Q7" s="9"/>
      <c r="R7" s="9"/>
      <c r="S7" s="9"/>
      <c r="W7" s="254" t="s">
        <v>82</v>
      </c>
    </row>
    <row r="8" spans="1:23" ht="17.25" customHeight="1" x14ac:dyDescent="0.3">
      <c r="A8" s="9"/>
      <c r="B8" s="18"/>
      <c r="C8" s="16"/>
      <c r="D8" s="14"/>
      <c r="E8" s="14"/>
      <c r="F8" s="15"/>
      <c r="G8" s="248" t="s">
        <v>231</v>
      </c>
      <c r="H8" s="250">
        <v>50000</v>
      </c>
      <c r="I8" s="238" t="str">
        <f>IF(H8&gt;D22,"Too high - please check &amp; re-enter","")</f>
        <v/>
      </c>
      <c r="J8" s="237"/>
      <c r="K8" s="19"/>
      <c r="L8" s="9"/>
      <c r="M8" s="9"/>
      <c r="N8" s="9"/>
      <c r="O8" s="9"/>
      <c r="P8" s="9"/>
      <c r="Q8" s="9"/>
      <c r="R8" s="9"/>
      <c r="S8" s="9"/>
      <c r="W8" s="254" t="s">
        <v>83</v>
      </c>
    </row>
    <row r="9" spans="1:23" ht="15.75" hidden="1" x14ac:dyDescent="0.25">
      <c r="A9" s="9"/>
      <c r="B9" s="18"/>
      <c r="C9" s="14"/>
      <c r="D9" s="14"/>
      <c r="E9" s="14"/>
      <c r="F9" s="15"/>
      <c r="G9" s="248" t="s">
        <v>177</v>
      </c>
      <c r="H9" s="250">
        <v>0</v>
      </c>
      <c r="I9" s="236"/>
      <c r="J9" s="237"/>
      <c r="K9" s="19"/>
      <c r="L9" s="9"/>
      <c r="M9" s="9"/>
      <c r="N9" s="9"/>
      <c r="O9" s="9"/>
      <c r="P9" s="9"/>
      <c r="Q9" s="9"/>
      <c r="R9" s="9"/>
      <c r="S9" s="9"/>
      <c r="W9" s="254" t="s">
        <v>84</v>
      </c>
    </row>
    <row r="10" spans="1:23" ht="15.75" x14ac:dyDescent="0.25">
      <c r="A10" s="9"/>
      <c r="B10" s="18"/>
      <c r="C10" s="14"/>
      <c r="D10" s="14"/>
      <c r="E10" s="14"/>
      <c r="F10" s="15"/>
      <c r="G10" s="248" t="s">
        <v>0</v>
      </c>
      <c r="H10" s="248" t="s">
        <v>250</v>
      </c>
      <c r="I10" s="312" t="str">
        <f>IF(H10="Even distribution","Interventions are divided evenly across all quintiles",IF(H10="Targeting to Q1","Interventions are targeted at Q1 only",IF(H10="Targeting to Q1 &amp; Q2","Interventions are targeted to Q1 &amp; Q2",IF(H10="Proportionate to need","Interventions target the pop. distribution of smokers"))))</f>
        <v>Interventions target the pop. distribution of smokers</v>
      </c>
      <c r="J10" s="313"/>
      <c r="K10" s="19"/>
      <c r="L10" s="9"/>
      <c r="M10" s="9"/>
      <c r="N10" s="9"/>
      <c r="O10" s="9"/>
      <c r="P10" s="9"/>
      <c r="Q10" s="9"/>
      <c r="R10" s="9"/>
      <c r="S10" s="9"/>
      <c r="W10" s="254" t="s">
        <v>85</v>
      </c>
    </row>
    <row r="11" spans="1:23" ht="15" x14ac:dyDescent="0.2">
      <c r="A11" s="9"/>
      <c r="B11" s="18"/>
      <c r="C11" s="14"/>
      <c r="D11" s="14"/>
      <c r="E11" s="14"/>
      <c r="F11" s="15"/>
      <c r="G11" s="3" t="s">
        <v>243</v>
      </c>
      <c r="H11" s="297">
        <f>(D35*H8)/1000000</f>
        <v>5</v>
      </c>
      <c r="I11" s="236"/>
      <c r="J11" s="237"/>
      <c r="K11" s="19"/>
      <c r="L11" s="9"/>
      <c r="M11" s="9"/>
      <c r="N11" s="9"/>
      <c r="O11" s="9"/>
      <c r="P11" s="9"/>
      <c r="Q11" s="9"/>
      <c r="R11" s="9"/>
      <c r="S11" s="9"/>
      <c r="W11" s="254" t="s">
        <v>86</v>
      </c>
    </row>
    <row r="12" spans="1:23" ht="15" x14ac:dyDescent="0.2">
      <c r="A12" s="9"/>
      <c r="B12" s="18"/>
      <c r="C12" s="14"/>
      <c r="D12" s="14"/>
      <c r="E12" s="14"/>
      <c r="F12" s="15"/>
      <c r="H12" s="6"/>
      <c r="I12" s="6"/>
      <c r="J12" s="6"/>
      <c r="K12" s="19"/>
      <c r="L12" s="9"/>
      <c r="M12" s="9"/>
      <c r="N12" s="9"/>
      <c r="O12" s="9"/>
      <c r="P12" s="9"/>
      <c r="Q12" s="9"/>
      <c r="R12" s="9"/>
      <c r="S12" s="9"/>
      <c r="W12" s="254" t="s">
        <v>87</v>
      </c>
    </row>
    <row r="13" spans="1:23" s="5" customFormat="1" ht="10.5" customHeight="1" x14ac:dyDescent="0.2">
      <c r="A13" s="9"/>
      <c r="B13" s="18"/>
      <c r="C13" s="14"/>
      <c r="D13" s="14"/>
      <c r="E13" s="14"/>
      <c r="F13" s="15"/>
      <c r="G13" s="6"/>
      <c r="H13" s="6"/>
      <c r="I13" s="7"/>
      <c r="J13" s="8"/>
      <c r="K13" s="19"/>
      <c r="L13" s="9"/>
      <c r="M13" s="9"/>
      <c r="N13" s="9"/>
      <c r="O13" s="9"/>
      <c r="P13" s="9"/>
      <c r="Q13" s="9"/>
      <c r="R13" s="9"/>
      <c r="S13" s="9"/>
      <c r="W13" s="254" t="s">
        <v>88</v>
      </c>
    </row>
    <row r="14" spans="1:23" ht="6.75" customHeight="1" x14ac:dyDescent="0.2">
      <c r="A14" s="9"/>
      <c r="B14" s="18"/>
      <c r="C14" s="14"/>
      <c r="D14" s="15"/>
      <c r="E14" s="15"/>
      <c r="F14" s="15"/>
      <c r="G14" s="15"/>
      <c r="H14" s="15"/>
      <c r="I14" s="15"/>
      <c r="J14" s="14"/>
      <c r="K14" s="19"/>
      <c r="L14" s="9"/>
      <c r="M14" s="9"/>
      <c r="N14" s="9"/>
      <c r="O14" s="9"/>
      <c r="P14" s="9"/>
      <c r="Q14" s="9"/>
      <c r="R14" s="9"/>
      <c r="S14" s="9"/>
      <c r="W14" s="254" t="s">
        <v>89</v>
      </c>
    </row>
    <row r="15" spans="1:23" ht="15" x14ac:dyDescent="0.2">
      <c r="A15" s="9"/>
      <c r="B15" s="18"/>
      <c r="C15" s="310" t="s">
        <v>228</v>
      </c>
      <c r="D15" s="311"/>
      <c r="E15" s="11"/>
      <c r="F15" s="17"/>
      <c r="G15" s="10" t="s">
        <v>5</v>
      </c>
      <c r="H15" s="4" t="s">
        <v>6</v>
      </c>
      <c r="I15" s="4" t="s">
        <v>3</v>
      </c>
      <c r="J15" s="4" t="s">
        <v>4</v>
      </c>
      <c r="K15" s="19"/>
      <c r="L15" s="9"/>
      <c r="M15" s="9"/>
      <c r="N15" s="9"/>
      <c r="O15" s="9"/>
      <c r="P15" s="9"/>
      <c r="Q15" s="9"/>
      <c r="R15" s="9"/>
      <c r="S15" s="9"/>
      <c r="W15" s="254" t="s">
        <v>90</v>
      </c>
    </row>
    <row r="16" spans="1:23" ht="15.75" x14ac:dyDescent="0.25">
      <c r="A16" s="9"/>
      <c r="B16" s="18"/>
      <c r="C16" s="220" t="s">
        <v>248</v>
      </c>
      <c r="D16" s="197">
        <v>2012</v>
      </c>
      <c r="E16" s="11"/>
      <c r="F16" s="17"/>
      <c r="G16" s="2" t="s">
        <v>1</v>
      </c>
      <c r="H16" s="166">
        <f>Calculations!S86+Calculations!S107+Calculations!S129+Calculations!S150+Calculations!S172+Calculations!S193+Calculations!S215+Calculations!S236+Calculations!S258+Calculations!S279</f>
        <v>320.18614045393315</v>
      </c>
      <c r="I16" s="166">
        <f>Calculations!Y86+Calculations!Y107+Calculations!Y129+Calculations!Y150+Calculations!Y172+Calculations!Y193+Calculations!Y215+Calculations!Y236+Calculations!Y258+Calculations!Y279</f>
        <v>2490.3531282935328</v>
      </c>
      <c r="J16" s="166">
        <f>Calculations!AB86+Calculations!AB107+Calculations!AB129+Calculations!AB150+Calculations!AB172+Calculations!AB193+Calculations!AB215+Calculations!AB236+Calculations!AB258+Calculations!AB279</f>
        <v>4519.1124177890906</v>
      </c>
      <c r="K16" s="19"/>
      <c r="L16" s="9"/>
      <c r="M16" s="9"/>
      <c r="N16" s="9"/>
      <c r="O16" s="9"/>
      <c r="P16" s="9"/>
      <c r="Q16" s="9"/>
      <c r="R16" s="9"/>
      <c r="S16" s="9"/>
      <c r="W16" s="254" t="s">
        <v>91</v>
      </c>
    </row>
    <row r="17" spans="1:23" ht="15.75" x14ac:dyDescent="0.25">
      <c r="A17" s="9"/>
      <c r="B17" s="18"/>
      <c r="C17" s="220" t="s">
        <v>213</v>
      </c>
      <c r="D17" s="197" t="s">
        <v>218</v>
      </c>
      <c r="E17" s="11"/>
      <c r="F17" s="17"/>
      <c r="G17" s="2" t="s">
        <v>238</v>
      </c>
      <c r="H17" s="166">
        <f>Calculations!AE86+Calculations!AE107+Calculations!AE129+Calculations!AE150+Calculations!AE172+Calculations!AE193+Calculations!AE215+Calculations!AE236+Calculations!AE258+Calculations!AE279</f>
        <v>191.33469634771382</v>
      </c>
      <c r="I17" s="166">
        <f>Calculations!AK86+Calculations!AK107+Calculations!AK129+Calculations!AK150+Calculations!AK172+Calculations!AK193+Calculations!AK215+Calculations!AK236+Calculations!AK258+Calculations!AK279</f>
        <v>1535.3340503378822</v>
      </c>
      <c r="J17" s="166">
        <f>Calculations!AN86+Calculations!AN107+Calculations!AN129+Calculations!AN150+Calculations!AN172+Calculations!AN193+Calculations!AN215+Calculations!AN236+Calculations!AN258+Calculations!AN279</f>
        <v>2845.4621051088416</v>
      </c>
      <c r="K17" s="19"/>
      <c r="L17" s="9"/>
      <c r="M17" s="9"/>
      <c r="N17" s="9"/>
      <c r="O17" s="9"/>
      <c r="P17" s="9"/>
      <c r="Q17" s="9"/>
      <c r="R17" s="9"/>
      <c r="S17" s="9"/>
      <c r="W17" s="254" t="s">
        <v>92</v>
      </c>
    </row>
    <row r="18" spans="1:23" ht="15.75" x14ac:dyDescent="0.25">
      <c r="A18" s="9"/>
      <c r="B18" s="18"/>
      <c r="C18" s="220" t="s">
        <v>254</v>
      </c>
      <c r="D18" s="221">
        <f>HLOOKUP('III Tool Overview'!$H$6,Baseline_Data_2012!$B$2:$AV$281,Baseline_Data_2012!AW273,FALSE)</f>
        <v>992424.57999999949</v>
      </c>
      <c r="E18" s="12"/>
      <c r="F18" s="15"/>
      <c r="K18" s="19"/>
      <c r="L18" s="9"/>
      <c r="M18" s="9"/>
      <c r="N18" s="9"/>
      <c r="O18" s="9"/>
      <c r="P18" s="9"/>
      <c r="Q18" s="9"/>
      <c r="R18" s="9"/>
      <c r="S18" s="9"/>
      <c r="W18" s="254" t="s">
        <v>93</v>
      </c>
    </row>
    <row r="19" spans="1:23" ht="15" x14ac:dyDescent="0.2">
      <c r="A19" s="9"/>
      <c r="B19" s="18"/>
      <c r="C19" s="198" t="s">
        <v>205</v>
      </c>
      <c r="D19" s="219">
        <f>HLOOKUP('III Tool Overview'!$H$6,Baseline_Data_2012!$B$2:$AV$281,Baseline_Data_2012!AW274,FALSE)</f>
        <v>298435.01</v>
      </c>
      <c r="E19" s="12"/>
      <c r="F19" s="15"/>
      <c r="G19" s="253" t="s">
        <v>256</v>
      </c>
      <c r="H19" s="4" t="s">
        <v>6</v>
      </c>
      <c r="I19" s="4" t="s">
        <v>3</v>
      </c>
      <c r="J19" s="4" t="s">
        <v>4</v>
      </c>
      <c r="K19" s="19"/>
      <c r="L19" s="9"/>
      <c r="M19" s="9"/>
      <c r="N19" s="9"/>
      <c r="O19" s="9"/>
      <c r="P19" s="9"/>
      <c r="Q19" s="9"/>
      <c r="R19" s="9"/>
      <c r="S19" s="9"/>
      <c r="W19" s="255" t="s">
        <v>94</v>
      </c>
    </row>
    <row r="20" spans="1:23" ht="15" x14ac:dyDescent="0.2">
      <c r="A20" s="9"/>
      <c r="B20" s="18"/>
      <c r="C20" s="198" t="s">
        <v>206</v>
      </c>
      <c r="D20" s="219">
        <f>HLOOKUP('III Tool Overview'!$H$6,Baseline_Data_2012!$B$2:$AV$281,Baseline_Data_2012!AW275,FALSE)</f>
        <v>539481.72999999975</v>
      </c>
      <c r="E20" s="12"/>
      <c r="F20" s="15"/>
      <c r="G20" s="2" t="s">
        <v>1</v>
      </c>
      <c r="H20" s="166">
        <f>Calculations!S86+Calculations!S107</f>
        <v>129.03624292304949</v>
      </c>
      <c r="I20" s="166">
        <f>Calculations!Y86+Calculations!Y107</f>
        <v>946.84602462030716</v>
      </c>
      <c r="J20" s="166">
        <f>Calculations!AB86+Calculations!AB107</f>
        <v>1638.4060340391711</v>
      </c>
      <c r="K20" s="19"/>
      <c r="L20" s="9"/>
      <c r="M20" s="9"/>
      <c r="N20" s="9"/>
      <c r="O20" s="9"/>
      <c r="P20" s="9"/>
      <c r="Q20" s="9"/>
      <c r="R20" s="9"/>
      <c r="S20" s="9"/>
      <c r="W20" s="256" t="s">
        <v>95</v>
      </c>
    </row>
    <row r="21" spans="1:23" ht="15" x14ac:dyDescent="0.2">
      <c r="A21" s="9"/>
      <c r="B21" s="18"/>
      <c r="E21" s="12"/>
      <c r="F21" s="15"/>
      <c r="G21" s="2" t="s">
        <v>238</v>
      </c>
      <c r="H21" s="166">
        <f>Calculations!AE86+Calculations!AE107</f>
        <v>69.491846837725461</v>
      </c>
      <c r="I21" s="166">
        <f>Calculations!AK86+Calculations!AK107</f>
        <v>527.72973601777085</v>
      </c>
      <c r="J21" s="166">
        <f>Calculations!AN86+Calculations!AN107</f>
        <v>932.9093389375339</v>
      </c>
      <c r="K21" s="19"/>
      <c r="L21" s="9"/>
      <c r="M21" s="9"/>
      <c r="N21" s="9"/>
      <c r="O21" s="9"/>
      <c r="P21" s="9"/>
      <c r="Q21" s="9"/>
      <c r="R21" s="9"/>
      <c r="S21" s="9"/>
      <c r="W21" s="256" t="s">
        <v>96</v>
      </c>
    </row>
    <row r="22" spans="1:23" ht="15.75" x14ac:dyDescent="0.25">
      <c r="A22" s="9"/>
      <c r="B22" s="18"/>
      <c r="C22" s="220" t="s">
        <v>246</v>
      </c>
      <c r="D22" s="221">
        <f>HLOOKUP('III Tool Overview'!$H$6,Baseline_Data_2012!$B$2:$AV$281,Baseline_Data_2012!AW278,FALSE)</f>
        <v>734394.18919999967</v>
      </c>
      <c r="E22" s="12"/>
      <c r="F22" s="15"/>
      <c r="K22" s="19"/>
      <c r="L22" s="9"/>
      <c r="M22" s="9"/>
      <c r="N22" s="9"/>
      <c r="O22" s="9"/>
      <c r="P22" s="9"/>
      <c r="Q22" s="9"/>
      <c r="R22" s="9"/>
      <c r="S22" s="9"/>
      <c r="W22" s="256" t="s">
        <v>97</v>
      </c>
    </row>
    <row r="23" spans="1:23" ht="15" customHeight="1" x14ac:dyDescent="0.2">
      <c r="A23" s="9"/>
      <c r="B23" s="18"/>
      <c r="C23" s="198" t="s">
        <v>205</v>
      </c>
      <c r="D23" s="219">
        <f>HLOOKUP('III Tool Overview'!$H$6,Baseline_Data_2012!$B$2:$AV$281,Baseline_Data_2012!AW279,FALSE)</f>
        <v>220841.9074</v>
      </c>
      <c r="E23" s="12"/>
      <c r="F23" s="15"/>
      <c r="G23" s="10" t="s">
        <v>2</v>
      </c>
      <c r="H23" s="4" t="s">
        <v>6</v>
      </c>
      <c r="I23" s="4" t="s">
        <v>3</v>
      </c>
      <c r="J23" s="4" t="s">
        <v>4</v>
      </c>
      <c r="K23" s="19"/>
      <c r="L23" s="9"/>
      <c r="M23" s="9"/>
      <c r="N23" s="9"/>
      <c r="O23" s="9"/>
      <c r="P23" s="9"/>
      <c r="Q23" s="9"/>
      <c r="R23" s="9"/>
      <c r="S23" s="9"/>
      <c r="W23" s="256" t="s">
        <v>98</v>
      </c>
    </row>
    <row r="24" spans="1:23" ht="15" x14ac:dyDescent="0.2">
      <c r="A24" s="9"/>
      <c r="B24" s="18"/>
      <c r="C24" s="198" t="s">
        <v>206</v>
      </c>
      <c r="D24" s="219">
        <f>HLOOKUP('III Tool Overview'!$H$6,Baseline_Data_2012!$B$2:$AV$281,Baseline_Data_2012!AW280,FALSE)</f>
        <v>399216.48019999982</v>
      </c>
      <c r="E24" s="12"/>
      <c r="F24" s="15"/>
      <c r="G24" s="2" t="s">
        <v>214</v>
      </c>
      <c r="H24" s="303">
        <f>RII!B19</f>
        <v>1.2102071346114671</v>
      </c>
      <c r="I24" s="303">
        <f>RII!B38</f>
        <v>1.0933748526873075</v>
      </c>
      <c r="J24" s="303">
        <f>RII!B57</f>
        <v>1.0042190212461968</v>
      </c>
      <c r="K24" s="19"/>
      <c r="L24" s="9"/>
      <c r="M24" s="9"/>
      <c r="N24" s="9"/>
      <c r="O24" s="9"/>
      <c r="P24" s="9"/>
      <c r="Q24" s="9"/>
      <c r="R24" s="9"/>
      <c r="S24" s="9"/>
      <c r="W24" s="256" t="s">
        <v>99</v>
      </c>
    </row>
    <row r="25" spans="1:23" ht="15" x14ac:dyDescent="0.2">
      <c r="A25" s="9"/>
      <c r="B25" s="18"/>
      <c r="E25" s="12"/>
      <c r="F25" s="15"/>
      <c r="G25" s="2" t="s">
        <v>215</v>
      </c>
      <c r="H25" s="303">
        <f>RII!M19</f>
        <v>1.209988724744735</v>
      </c>
      <c r="I25" s="303">
        <f>RII!M38</f>
        <v>1.0931955885624123</v>
      </c>
      <c r="J25" s="303">
        <f>RII!M57</f>
        <v>1.0040688321385882</v>
      </c>
      <c r="K25" s="19"/>
      <c r="L25" s="9"/>
      <c r="M25" s="9"/>
      <c r="N25" s="9"/>
      <c r="O25" s="9"/>
      <c r="P25" s="9"/>
      <c r="Q25" s="9"/>
      <c r="R25" s="9"/>
      <c r="S25" s="9"/>
      <c r="W25" s="256" t="s">
        <v>100</v>
      </c>
    </row>
    <row r="26" spans="1:23" ht="15.75" x14ac:dyDescent="0.25">
      <c r="A26" s="9"/>
      <c r="B26" s="18"/>
      <c r="C26" s="222" t="s">
        <v>286</v>
      </c>
      <c r="D26" s="224">
        <f>HLOOKUP('III Tool Overview'!$H$6,Baseline_Data_2012!$B$2:$AV$291,Baseline_Data_2012!AW289,FALSE)</f>
        <v>1082362</v>
      </c>
      <c r="E26" s="12"/>
      <c r="F26" s="15"/>
      <c r="G26" s="225" t="s">
        <v>216</v>
      </c>
      <c r="H26" s="304">
        <f>H25-H24</f>
        <v>-2.1840986673216101E-4</v>
      </c>
      <c r="I26" s="304">
        <f t="shared" ref="I26:J26" si="0">I25-I24</f>
        <v>-1.7926412489521759E-4</v>
      </c>
      <c r="J26" s="304">
        <f t="shared" si="0"/>
        <v>-1.5018910760855597E-4</v>
      </c>
      <c r="K26" s="19"/>
      <c r="L26" s="9"/>
      <c r="M26" s="9"/>
      <c r="N26" s="9"/>
      <c r="O26" s="9"/>
      <c r="P26" s="9"/>
      <c r="Q26" s="9"/>
      <c r="R26" s="9"/>
      <c r="S26" s="9"/>
      <c r="W26" s="256" t="s">
        <v>101</v>
      </c>
    </row>
    <row r="27" spans="1:23" ht="15" x14ac:dyDescent="0.2">
      <c r="A27" s="9"/>
      <c r="B27" s="18"/>
      <c r="C27" s="198" t="s">
        <v>205</v>
      </c>
      <c r="D27" s="211">
        <f>HLOOKUP('III Tool Overview'!$H$6,Baseline_Data_2012!$B$2:$AV$291,Baseline_Data_2012!AW290,FALSE)</f>
        <v>270251</v>
      </c>
      <c r="E27" s="12"/>
      <c r="F27" s="15"/>
      <c r="G27" s="2" t="s">
        <v>239</v>
      </c>
      <c r="H27" s="305">
        <f>RII!B76</f>
        <v>0.69879667940679424</v>
      </c>
      <c r="I27" s="305">
        <f>RII!B95</f>
        <v>0.58695003231174125</v>
      </c>
      <c r="J27" s="305">
        <f>RII!B114</f>
        <v>0.47349046238621079</v>
      </c>
      <c r="K27" s="19"/>
      <c r="L27" s="9"/>
      <c r="M27" s="9"/>
      <c r="N27" s="9"/>
      <c r="O27" s="9"/>
      <c r="P27" s="9"/>
      <c r="Q27" s="9"/>
      <c r="R27" s="9"/>
      <c r="S27" s="9"/>
      <c r="W27" s="256" t="s">
        <v>102</v>
      </c>
    </row>
    <row r="28" spans="1:23" ht="15" x14ac:dyDescent="0.2">
      <c r="A28" s="9"/>
      <c r="B28" s="18"/>
      <c r="C28" s="198" t="s">
        <v>206</v>
      </c>
      <c r="D28" s="211">
        <f>HLOOKUP('III Tool Overview'!$H$6,Baseline_Data_2012!$B$2:$AV$291,Baseline_Data_2012!AW291,FALSE)</f>
        <v>508745</v>
      </c>
      <c r="E28" s="12"/>
      <c r="F28" s="15"/>
      <c r="G28" s="2" t="s">
        <v>240</v>
      </c>
      <c r="H28" s="305">
        <f>RII!M76</f>
        <v>0.69861051865559909</v>
      </c>
      <c r="I28" s="305">
        <f>RII!M95</f>
        <v>0.58679606259350758</v>
      </c>
      <c r="J28" s="305">
        <f>RII!M114</f>
        <v>0.47336173694267308</v>
      </c>
      <c r="K28" s="19"/>
      <c r="L28" s="9"/>
      <c r="M28" s="9"/>
      <c r="N28" s="9"/>
      <c r="O28" s="9"/>
      <c r="P28" s="9"/>
      <c r="Q28" s="9"/>
      <c r="R28" s="9"/>
      <c r="S28" s="9"/>
      <c r="W28" s="256" t="s">
        <v>103</v>
      </c>
    </row>
    <row r="29" spans="1:23" ht="15.75" x14ac:dyDescent="0.25">
      <c r="A29" s="9"/>
      <c r="B29" s="18"/>
      <c r="C29" s="223"/>
      <c r="D29" s="223"/>
      <c r="E29" s="12"/>
      <c r="F29" s="15"/>
      <c r="G29" s="225" t="s">
        <v>255</v>
      </c>
      <c r="H29" s="304">
        <f>H28-H27</f>
        <v>-1.8616075119515241E-4</v>
      </c>
      <c r="I29" s="304">
        <f t="shared" ref="I29:J29" si="1">I28-I27</f>
        <v>-1.5396971823367078E-4</v>
      </c>
      <c r="J29" s="304">
        <f t="shared" si="1"/>
        <v>-1.2872544353770277E-4</v>
      </c>
      <c r="K29" s="19"/>
      <c r="L29" s="9"/>
      <c r="M29" s="9"/>
      <c r="N29" s="9"/>
      <c r="O29" s="9"/>
      <c r="P29" s="9"/>
      <c r="Q29" s="9"/>
      <c r="R29" s="9"/>
      <c r="S29" s="9"/>
      <c r="W29" s="256" t="s">
        <v>104</v>
      </c>
    </row>
    <row r="30" spans="1:23" ht="14.25" customHeight="1" x14ac:dyDescent="0.25">
      <c r="A30" s="9"/>
      <c r="B30" s="18"/>
      <c r="C30" s="222" t="s">
        <v>261</v>
      </c>
      <c r="D30" s="224">
        <f>HLOOKUP('III Tool Overview'!$H$6,Baseline_Data_2012!$B$2:$AW$291,Baseline_Data_2012!AW283,FALSE)</f>
        <v>87400</v>
      </c>
      <c r="E30" s="12"/>
      <c r="F30" s="15"/>
      <c r="K30" s="19"/>
      <c r="L30" s="9"/>
      <c r="M30" s="9"/>
      <c r="N30" s="9"/>
      <c r="O30" s="9"/>
      <c r="P30" s="9"/>
      <c r="Q30" s="9"/>
      <c r="R30" s="9"/>
      <c r="S30" s="9"/>
      <c r="W30" s="256" t="s">
        <v>105</v>
      </c>
    </row>
    <row r="31" spans="1:23" ht="15" x14ac:dyDescent="0.2">
      <c r="A31" s="9"/>
      <c r="B31" s="18"/>
      <c r="C31" s="198" t="s">
        <v>205</v>
      </c>
      <c r="D31" s="211">
        <f>HLOOKUP('III Tool Overview'!$H$6,Baseline_Data_2012!$B$2:$AW$291,Baseline_Data_2012!AW284,FALSE)</f>
        <v>32503</v>
      </c>
      <c r="E31" s="12"/>
      <c r="F31" s="15"/>
      <c r="G31" s="230" t="s">
        <v>237</v>
      </c>
      <c r="H31" s="4" t="s">
        <v>6</v>
      </c>
      <c r="I31" s="4" t="s">
        <v>3</v>
      </c>
      <c r="J31" s="4" t="s">
        <v>4</v>
      </c>
      <c r="K31" s="19"/>
      <c r="L31" s="9"/>
      <c r="M31" s="9"/>
      <c r="N31" s="9"/>
      <c r="O31" s="9"/>
      <c r="P31" s="9"/>
      <c r="Q31" s="9"/>
      <c r="R31" s="9"/>
      <c r="S31" s="9"/>
      <c r="W31" s="256" t="s">
        <v>106</v>
      </c>
    </row>
    <row r="32" spans="1:23" ht="15" x14ac:dyDescent="0.2">
      <c r="A32" s="9"/>
      <c r="B32" s="18"/>
      <c r="C32" s="198" t="s">
        <v>206</v>
      </c>
      <c r="D32" s="211">
        <f>HLOOKUP('III Tool Overview'!$H$6,Baseline_Data_2012!$B$2:$AW$291,Baseline_Data_2012!AW285,FALSE)</f>
        <v>54269</v>
      </c>
      <c r="E32" s="12"/>
      <c r="F32" s="15"/>
      <c r="G32" s="231" t="s">
        <v>244</v>
      </c>
      <c r="H32" s="306">
        <f>(H17*2445)/1000000</f>
        <v>0.46781333257016028</v>
      </c>
      <c r="I32" s="306">
        <f>(I17*2445)/1000000</f>
        <v>3.7538917530761222</v>
      </c>
      <c r="J32" s="306">
        <f>(J17*2445)/1000000</f>
        <v>6.9571548469911182</v>
      </c>
      <c r="K32" s="19"/>
      <c r="L32" s="9"/>
      <c r="M32" s="9"/>
      <c r="N32" s="9"/>
      <c r="O32" s="9"/>
      <c r="P32" s="9"/>
      <c r="Q32" s="9"/>
      <c r="R32" s="9"/>
      <c r="S32" s="9"/>
      <c r="W32" s="256" t="s">
        <v>107</v>
      </c>
    </row>
    <row r="33" spans="1:23" ht="15.75" customHeight="1" x14ac:dyDescent="0.2">
      <c r="A33" s="9"/>
      <c r="B33" s="18"/>
      <c r="E33" s="12"/>
      <c r="F33" s="15"/>
      <c r="G33" s="231" t="s">
        <v>245</v>
      </c>
      <c r="H33" s="306">
        <f>(H21*2445)/1000000</f>
        <v>0.16990756551823877</v>
      </c>
      <c r="I33" s="306">
        <f t="shared" ref="I33:J33" si="2">(I21*2445)/1000000</f>
        <v>1.2902992045634498</v>
      </c>
      <c r="J33" s="306">
        <f t="shared" si="2"/>
        <v>2.2809633337022706</v>
      </c>
      <c r="K33" s="19"/>
      <c r="L33" s="9"/>
      <c r="M33" s="9"/>
      <c r="N33" s="9"/>
      <c r="O33" s="9"/>
      <c r="P33" s="9"/>
      <c r="Q33" s="9"/>
      <c r="R33" s="9"/>
      <c r="S33" s="9"/>
      <c r="W33" s="256" t="s">
        <v>108</v>
      </c>
    </row>
    <row r="34" spans="1:23" ht="16.5" customHeight="1" x14ac:dyDescent="0.25">
      <c r="A34" s="9"/>
      <c r="B34" s="18"/>
      <c r="C34" s="220" t="s">
        <v>242</v>
      </c>
      <c r="D34" s="224"/>
      <c r="E34" s="12"/>
      <c r="F34" s="15"/>
      <c r="G34" s="235"/>
      <c r="H34" s="235"/>
      <c r="I34" s="235"/>
      <c r="J34" s="235"/>
      <c r="K34" s="19"/>
      <c r="L34" s="9"/>
      <c r="M34" s="9"/>
      <c r="N34" s="9"/>
      <c r="O34" s="9"/>
      <c r="P34" s="9"/>
      <c r="Q34" s="9"/>
      <c r="R34" s="9"/>
      <c r="S34" s="9"/>
      <c r="W34" s="256" t="s">
        <v>109</v>
      </c>
    </row>
    <row r="35" spans="1:23" s="26" customFormat="1" ht="15.75" x14ac:dyDescent="0.25">
      <c r="A35" s="23"/>
      <c r="B35" s="24"/>
      <c r="C35" s="198" t="s">
        <v>236</v>
      </c>
      <c r="D35" s="224">
        <v>100</v>
      </c>
      <c r="E35" s="15"/>
      <c r="F35" s="15"/>
      <c r="G35" s="234" t="s">
        <v>241</v>
      </c>
      <c r="H35" s="232"/>
      <c r="I35" s="232"/>
      <c r="J35" s="233"/>
      <c r="K35" s="25"/>
      <c r="L35" s="23"/>
      <c r="M35" s="23"/>
      <c r="N35" s="23"/>
      <c r="O35" s="23"/>
      <c r="P35" s="23"/>
      <c r="Q35" s="23"/>
      <c r="R35" s="23"/>
      <c r="S35" s="23"/>
      <c r="W35" s="256" t="s">
        <v>110</v>
      </c>
    </row>
    <row r="36" spans="1:23" s="26" customFormat="1" ht="33.75" customHeight="1" x14ac:dyDescent="0.2">
      <c r="A36" s="23"/>
      <c r="B36" s="24"/>
      <c r="C36" s="239"/>
      <c r="D36" s="239"/>
      <c r="E36" s="15"/>
      <c r="F36" s="15"/>
      <c r="G36" s="320" t="s">
        <v>251</v>
      </c>
      <c r="H36" s="307"/>
      <c r="I36" s="307"/>
      <c r="J36" s="321"/>
      <c r="K36" s="25"/>
      <c r="L36" s="23"/>
      <c r="M36" s="23"/>
      <c r="N36" s="23"/>
      <c r="O36" s="23"/>
      <c r="P36" s="23"/>
      <c r="Q36" s="23"/>
      <c r="R36" s="23"/>
      <c r="S36" s="23"/>
      <c r="W36" s="256" t="s">
        <v>111</v>
      </c>
    </row>
    <row r="37" spans="1:23" s="26" customFormat="1" ht="16.5" customHeight="1" x14ac:dyDescent="0.2">
      <c r="A37" s="23"/>
      <c r="B37" s="24"/>
      <c r="C37" s="12"/>
      <c r="D37" s="12"/>
      <c r="E37" s="15"/>
      <c r="F37" s="15"/>
      <c r="G37" s="320"/>
      <c r="H37" s="307"/>
      <c r="I37" s="307"/>
      <c r="J37" s="321"/>
      <c r="K37" s="25"/>
      <c r="L37" s="23"/>
      <c r="M37" s="23"/>
      <c r="N37" s="23"/>
      <c r="O37" s="23"/>
      <c r="P37" s="23"/>
      <c r="Q37" s="23"/>
      <c r="R37" s="23"/>
      <c r="S37" s="23"/>
      <c r="W37" s="256" t="s">
        <v>112</v>
      </c>
    </row>
    <row r="38" spans="1:23" s="26" customFormat="1" ht="3.75" customHeight="1" x14ac:dyDescent="0.2">
      <c r="A38" s="23"/>
      <c r="B38" s="24"/>
      <c r="C38" s="12"/>
      <c r="D38" s="12"/>
      <c r="E38" s="15"/>
      <c r="F38" s="15"/>
      <c r="G38" s="322"/>
      <c r="H38" s="323"/>
      <c r="I38" s="323"/>
      <c r="J38" s="324"/>
      <c r="K38" s="25"/>
      <c r="L38" s="23"/>
      <c r="M38" s="23"/>
      <c r="N38" s="23"/>
      <c r="O38" s="23"/>
      <c r="P38" s="23"/>
      <c r="Q38" s="23"/>
      <c r="R38" s="23"/>
      <c r="S38" s="23"/>
      <c r="W38" s="256" t="s">
        <v>113</v>
      </c>
    </row>
    <row r="39" spans="1:23" s="26" customFormat="1" ht="14.25" x14ac:dyDescent="0.2">
      <c r="A39" s="261"/>
      <c r="B39" s="266"/>
      <c r="C39" s="229"/>
      <c r="D39" s="308"/>
      <c r="E39" s="308"/>
      <c r="F39" s="308"/>
      <c r="G39" s="308"/>
      <c r="H39" s="308"/>
      <c r="I39" s="308"/>
      <c r="J39" s="308"/>
      <c r="K39" s="264"/>
      <c r="L39" s="23"/>
      <c r="M39" s="23"/>
      <c r="N39" s="23"/>
      <c r="O39" s="23"/>
      <c r="P39" s="23"/>
      <c r="Q39" s="23"/>
      <c r="R39" s="23"/>
      <c r="S39" s="23"/>
      <c r="W39" s="256" t="s">
        <v>114</v>
      </c>
    </row>
    <row r="40" spans="1:23" ht="4.5" customHeight="1" x14ac:dyDescent="0.2">
      <c r="A40" s="259"/>
      <c r="B40" s="227"/>
      <c r="C40" s="262"/>
      <c r="D40" s="258"/>
      <c r="E40" s="258"/>
      <c r="F40" s="258"/>
      <c r="G40" s="258"/>
      <c r="H40" s="258"/>
      <c r="I40" s="258"/>
      <c r="J40" s="258"/>
      <c r="K40" s="228"/>
      <c r="L40" s="9"/>
      <c r="M40" s="9"/>
      <c r="N40" s="9"/>
      <c r="O40" s="9"/>
      <c r="P40" s="9"/>
      <c r="Q40" s="9"/>
      <c r="R40" s="9"/>
      <c r="S40" s="9"/>
      <c r="W40" s="256" t="s">
        <v>115</v>
      </c>
    </row>
    <row r="41" spans="1:23" ht="4.5" customHeight="1" x14ac:dyDescent="0.2">
      <c r="A41" s="259"/>
      <c r="B41" s="227"/>
      <c r="C41" s="263"/>
      <c r="D41" s="263"/>
      <c r="E41" s="263"/>
      <c r="F41" s="263"/>
      <c r="G41" s="263"/>
      <c r="H41" s="263"/>
      <c r="I41" s="263"/>
      <c r="J41" s="263"/>
      <c r="K41" s="228"/>
      <c r="L41" s="9"/>
      <c r="M41" s="9"/>
      <c r="N41" s="9"/>
      <c r="O41" s="9"/>
      <c r="P41" s="9"/>
      <c r="Q41" s="9"/>
      <c r="R41" s="9"/>
      <c r="S41" s="9"/>
      <c r="W41" s="256" t="s">
        <v>116</v>
      </c>
    </row>
    <row r="42" spans="1:23" ht="15.75" x14ac:dyDescent="0.25">
      <c r="A42" s="259"/>
      <c r="B42" s="227"/>
      <c r="C42" s="263"/>
      <c r="D42" s="263"/>
      <c r="E42" s="263"/>
      <c r="F42" s="263"/>
      <c r="G42" s="298"/>
      <c r="H42" s="15"/>
      <c r="I42" s="15"/>
      <c r="J42" s="14"/>
      <c r="K42" s="228"/>
      <c r="L42" s="9"/>
      <c r="M42" s="9"/>
      <c r="N42" s="9"/>
      <c r="O42" s="9"/>
      <c r="P42" s="9"/>
      <c r="Q42" s="9"/>
      <c r="R42" s="9"/>
      <c r="S42" s="9"/>
      <c r="W42" s="256" t="s">
        <v>117</v>
      </c>
    </row>
    <row r="43" spans="1:23" x14ac:dyDescent="0.2">
      <c r="A43" s="259"/>
      <c r="B43" s="227"/>
      <c r="C43" s="263"/>
      <c r="D43" s="263"/>
      <c r="E43" s="263"/>
      <c r="F43" s="263"/>
      <c r="G43" s="307"/>
      <c r="H43" s="307"/>
      <c r="I43" s="307"/>
      <c r="J43" s="307"/>
      <c r="K43" s="228"/>
      <c r="L43" s="9"/>
      <c r="M43" s="9"/>
      <c r="N43" s="9"/>
      <c r="O43" s="9"/>
      <c r="P43" s="9"/>
      <c r="Q43" s="9"/>
      <c r="R43" s="9"/>
      <c r="S43" s="9"/>
      <c r="W43" s="256" t="s">
        <v>118</v>
      </c>
    </row>
    <row r="44" spans="1:23" x14ac:dyDescent="0.2">
      <c r="A44" s="259"/>
      <c r="B44" s="227"/>
      <c r="C44" s="263"/>
      <c r="D44" s="263"/>
      <c r="E44" s="263"/>
      <c r="F44" s="263"/>
      <c r="G44" s="307"/>
      <c r="H44" s="307"/>
      <c r="I44" s="307"/>
      <c r="J44" s="307"/>
      <c r="K44" s="228"/>
      <c r="L44" s="9"/>
      <c r="M44" s="9"/>
      <c r="N44" s="9"/>
      <c r="O44" s="9"/>
      <c r="P44" s="9"/>
      <c r="Q44" s="9"/>
      <c r="R44" s="9"/>
      <c r="S44" s="9"/>
      <c r="W44" s="256" t="s">
        <v>119</v>
      </c>
    </row>
    <row r="45" spans="1:23" x14ac:dyDescent="0.2">
      <c r="A45" s="259"/>
      <c r="B45" s="227"/>
      <c r="C45" s="263"/>
      <c r="D45" s="263"/>
      <c r="E45" s="263"/>
      <c r="F45" s="263"/>
      <c r="G45" s="307"/>
      <c r="H45" s="307"/>
      <c r="I45" s="307"/>
      <c r="J45" s="307"/>
      <c r="K45" s="228"/>
      <c r="L45" s="9"/>
      <c r="M45" s="9"/>
      <c r="N45" s="9"/>
      <c r="O45" s="9"/>
      <c r="P45" s="9"/>
      <c r="Q45" s="9"/>
      <c r="R45" s="9"/>
      <c r="S45" s="9"/>
      <c r="W45" s="256" t="s">
        <v>120</v>
      </c>
    </row>
    <row r="46" spans="1:23" x14ac:dyDescent="0.2">
      <c r="A46" s="259"/>
      <c r="B46" s="227"/>
      <c r="C46" s="263"/>
      <c r="D46" s="263"/>
      <c r="E46" s="263"/>
      <c r="F46" s="263"/>
      <c r="G46" s="263"/>
      <c r="H46" s="263"/>
      <c r="I46" s="263"/>
      <c r="J46" s="263"/>
      <c r="K46" s="228"/>
      <c r="L46" s="9"/>
      <c r="M46" s="9"/>
      <c r="N46" s="9"/>
      <c r="O46" s="9"/>
      <c r="P46" s="9"/>
      <c r="Q46" s="9"/>
      <c r="R46" s="9"/>
      <c r="S46" s="9"/>
      <c r="W46" s="256" t="s">
        <v>121</v>
      </c>
    </row>
    <row r="47" spans="1:23" x14ac:dyDescent="0.2">
      <c r="A47" s="259"/>
      <c r="B47" s="227"/>
      <c r="C47" s="263"/>
      <c r="D47" s="263"/>
      <c r="E47" s="263"/>
      <c r="F47" s="263"/>
      <c r="G47" s="263"/>
      <c r="H47" s="263"/>
      <c r="I47" s="263"/>
      <c r="J47" s="263"/>
      <c r="K47" s="228"/>
      <c r="L47" s="9"/>
      <c r="M47" s="9"/>
      <c r="N47" s="9"/>
      <c r="O47" s="9"/>
      <c r="P47" s="9"/>
      <c r="Q47" s="9"/>
      <c r="R47" s="9"/>
      <c r="S47" s="9"/>
      <c r="W47" s="256" t="s">
        <v>122</v>
      </c>
    </row>
    <row r="48" spans="1:23" ht="13.5" thickBot="1" x14ac:dyDescent="0.25">
      <c r="A48" s="260"/>
      <c r="B48" s="267"/>
      <c r="C48" s="268"/>
      <c r="D48" s="268"/>
      <c r="E48" s="268"/>
      <c r="F48" s="268"/>
      <c r="G48" s="268"/>
      <c r="H48" s="268"/>
      <c r="I48" s="268"/>
      <c r="J48" s="268"/>
      <c r="K48" s="265"/>
      <c r="L48" s="9"/>
      <c r="M48" s="9"/>
      <c r="N48" s="9"/>
      <c r="O48" s="9"/>
      <c r="P48" s="9"/>
      <c r="Q48" s="9"/>
      <c r="R48" s="9"/>
      <c r="S48" s="9"/>
      <c r="W48" s="256" t="s">
        <v>123</v>
      </c>
    </row>
    <row r="49" spans="1:23" ht="13.5" thickTop="1" x14ac:dyDescent="0.2">
      <c r="A49" s="9"/>
      <c r="B49" s="9"/>
      <c r="C49" s="9"/>
      <c r="D49" s="9"/>
      <c r="E49" s="9"/>
      <c r="F49" s="9"/>
      <c r="G49" s="9"/>
      <c r="H49" s="9"/>
      <c r="I49" s="9"/>
      <c r="J49" s="9"/>
      <c r="K49" s="9"/>
      <c r="L49" s="9"/>
      <c r="M49" s="9"/>
      <c r="N49" s="9"/>
      <c r="O49" s="9"/>
      <c r="P49" s="9"/>
      <c r="Q49" s="9"/>
      <c r="R49" s="9"/>
      <c r="S49" s="9"/>
      <c r="W49" s="256" t="s">
        <v>124</v>
      </c>
    </row>
    <row r="50" spans="1:23" x14ac:dyDescent="0.2">
      <c r="A50" s="9"/>
      <c r="B50" s="9"/>
      <c r="C50" s="9"/>
      <c r="D50" s="9"/>
      <c r="E50" s="9"/>
      <c r="F50" s="9"/>
      <c r="G50" s="9"/>
      <c r="H50" s="9"/>
      <c r="I50" s="9"/>
      <c r="J50" s="9"/>
      <c r="K50" s="9"/>
      <c r="L50" s="9"/>
      <c r="M50" s="9"/>
      <c r="N50" s="9"/>
      <c r="O50" s="9"/>
      <c r="P50" s="9"/>
      <c r="Q50" s="9"/>
      <c r="R50" s="9"/>
      <c r="S50" s="9"/>
      <c r="W50" s="257" t="s">
        <v>125</v>
      </c>
    </row>
    <row r="51" spans="1:23" x14ac:dyDescent="0.2">
      <c r="A51" s="9"/>
      <c r="B51" s="9"/>
      <c r="C51" s="9"/>
      <c r="D51" s="9"/>
      <c r="E51" s="9"/>
      <c r="F51" s="9"/>
      <c r="G51" s="9"/>
      <c r="H51" s="9"/>
      <c r="I51" s="9"/>
      <c r="J51" s="9"/>
      <c r="K51" s="9"/>
      <c r="L51" s="9"/>
      <c r="M51" s="9"/>
      <c r="N51" s="9"/>
      <c r="O51" s="9"/>
      <c r="P51" s="9"/>
      <c r="Q51" s="9"/>
      <c r="R51" s="9"/>
      <c r="S51" s="9"/>
    </row>
    <row r="52" spans="1:23" x14ac:dyDescent="0.2">
      <c r="A52" s="9"/>
      <c r="B52" s="9"/>
      <c r="C52" s="9"/>
      <c r="D52" s="9"/>
      <c r="E52" s="9"/>
      <c r="F52" s="9"/>
      <c r="G52" s="9"/>
      <c r="H52" s="9"/>
      <c r="I52" s="9"/>
      <c r="J52" s="9"/>
      <c r="K52" s="9"/>
      <c r="L52" s="9"/>
      <c r="M52" s="9"/>
      <c r="N52" s="9"/>
      <c r="O52" s="9"/>
      <c r="P52" s="9"/>
      <c r="Q52" s="9"/>
      <c r="R52" s="9"/>
      <c r="S52" s="9"/>
    </row>
    <row r="53" spans="1:23" x14ac:dyDescent="0.2">
      <c r="A53" s="9"/>
      <c r="B53" s="9"/>
      <c r="C53" s="9"/>
      <c r="D53" s="9"/>
      <c r="E53" s="9"/>
      <c r="F53" s="9"/>
      <c r="G53" s="9"/>
      <c r="H53" s="9"/>
      <c r="I53" s="9"/>
      <c r="J53" s="9"/>
      <c r="K53" s="9"/>
      <c r="L53" s="9"/>
      <c r="M53" s="9"/>
      <c r="N53" s="9"/>
      <c r="O53" s="9"/>
      <c r="P53" s="9"/>
      <c r="Q53" s="9"/>
      <c r="R53" s="9"/>
      <c r="S53" s="9"/>
    </row>
    <row r="54" spans="1:23" x14ac:dyDescent="0.2">
      <c r="A54" s="9"/>
      <c r="B54" s="9"/>
      <c r="C54" s="9"/>
      <c r="D54" s="9"/>
      <c r="E54" s="9"/>
      <c r="F54" s="9"/>
      <c r="G54" s="9"/>
      <c r="H54" s="9"/>
      <c r="I54" s="9"/>
      <c r="J54" s="9"/>
      <c r="K54" s="9"/>
      <c r="L54" s="9"/>
      <c r="M54" s="9"/>
      <c r="N54" s="9"/>
      <c r="O54" s="9"/>
      <c r="P54" s="9"/>
      <c r="Q54" s="9"/>
      <c r="R54" s="9"/>
      <c r="S54" s="9"/>
    </row>
    <row r="55" spans="1:23" x14ac:dyDescent="0.2">
      <c r="A55" s="9"/>
      <c r="B55" s="9"/>
      <c r="C55" s="9"/>
      <c r="D55" s="9"/>
      <c r="E55" s="9"/>
      <c r="F55" s="9"/>
      <c r="G55" s="9"/>
      <c r="H55" s="9"/>
      <c r="I55" s="9"/>
      <c r="J55" s="9"/>
      <c r="K55" s="9"/>
      <c r="L55" s="9"/>
      <c r="M55" s="9"/>
      <c r="N55" s="9"/>
      <c r="O55" s="9"/>
      <c r="P55" s="9"/>
      <c r="Q55" s="9"/>
      <c r="R55" s="9"/>
      <c r="S55" s="9"/>
    </row>
    <row r="56" spans="1:23" x14ac:dyDescent="0.2">
      <c r="A56" s="9"/>
      <c r="B56" s="9"/>
      <c r="C56" s="9"/>
      <c r="D56" s="9"/>
      <c r="E56" s="9"/>
      <c r="F56" s="9"/>
      <c r="G56" s="9"/>
      <c r="H56" s="9"/>
      <c r="I56" s="9"/>
      <c r="J56" s="9"/>
      <c r="K56" s="9"/>
      <c r="L56" s="9"/>
      <c r="M56" s="9"/>
      <c r="N56" s="9"/>
      <c r="O56" s="9"/>
      <c r="P56" s="9"/>
      <c r="Q56" s="9"/>
      <c r="R56" s="9"/>
      <c r="S56" s="9"/>
      <c r="W56" t="s">
        <v>183</v>
      </c>
    </row>
    <row r="57" spans="1:23" x14ac:dyDescent="0.2">
      <c r="A57" s="9"/>
      <c r="B57" s="9"/>
      <c r="C57" s="9"/>
      <c r="D57" s="9"/>
      <c r="E57" s="9"/>
      <c r="F57" s="9"/>
      <c r="G57" s="9"/>
      <c r="H57" s="9"/>
      <c r="I57" s="9"/>
      <c r="J57" s="9"/>
      <c r="K57" s="9"/>
      <c r="L57" s="9"/>
      <c r="M57" s="9"/>
      <c r="N57" s="9"/>
      <c r="O57" s="9"/>
      <c r="P57" s="9"/>
      <c r="Q57" s="9"/>
      <c r="R57" s="9"/>
      <c r="S57" s="9"/>
      <c r="W57" s="167" t="s">
        <v>258</v>
      </c>
    </row>
    <row r="58" spans="1:23" x14ac:dyDescent="0.2">
      <c r="A58" s="9"/>
      <c r="B58" s="9"/>
      <c r="C58" s="9"/>
      <c r="D58" s="9"/>
      <c r="E58" s="9"/>
      <c r="F58" s="9"/>
      <c r="G58" s="9"/>
      <c r="H58" s="9"/>
      <c r="I58" s="9"/>
      <c r="J58" s="9"/>
      <c r="K58" s="9"/>
      <c r="L58" s="9"/>
      <c r="M58" s="9"/>
      <c r="N58" s="9"/>
      <c r="O58" s="9"/>
      <c r="P58" s="9"/>
      <c r="Q58" s="9"/>
      <c r="R58" s="9"/>
      <c r="S58" s="9"/>
      <c r="W58" t="s">
        <v>259</v>
      </c>
    </row>
    <row r="59" spans="1:23" x14ac:dyDescent="0.2">
      <c r="A59" s="9"/>
      <c r="B59" s="9"/>
      <c r="C59" s="9"/>
      <c r="D59" s="9"/>
      <c r="E59" s="9"/>
      <c r="F59" s="9"/>
      <c r="G59" s="9"/>
      <c r="H59" s="9"/>
      <c r="I59" s="9"/>
      <c r="J59" s="9"/>
      <c r="K59" s="9"/>
      <c r="L59" s="9"/>
      <c r="M59" s="9"/>
      <c r="N59" s="9"/>
      <c r="O59" s="9"/>
      <c r="P59" s="9"/>
      <c r="Q59" s="9"/>
      <c r="R59" s="9"/>
      <c r="S59" s="9"/>
      <c r="W59" s="167" t="s">
        <v>250</v>
      </c>
    </row>
    <row r="60" spans="1:23" x14ac:dyDescent="0.2">
      <c r="A60" s="9"/>
      <c r="B60" s="9"/>
      <c r="C60" s="9"/>
      <c r="D60" s="9"/>
      <c r="E60" s="9"/>
      <c r="F60" s="9"/>
      <c r="G60" s="9"/>
      <c r="H60" s="9"/>
      <c r="I60" s="9"/>
      <c r="J60" s="9"/>
      <c r="K60" s="9"/>
      <c r="L60" s="9"/>
      <c r="M60" s="9"/>
      <c r="N60" s="9"/>
      <c r="O60" s="9"/>
      <c r="P60" s="9"/>
      <c r="Q60" s="9"/>
      <c r="R60" s="9"/>
      <c r="S60" s="9"/>
    </row>
  </sheetData>
  <mergeCells count="7">
    <mergeCell ref="G43:J45"/>
    <mergeCell ref="D39:J39"/>
    <mergeCell ref="C2:J2"/>
    <mergeCell ref="C15:D15"/>
    <mergeCell ref="I10:J10"/>
    <mergeCell ref="C3:J4"/>
    <mergeCell ref="G36:J38"/>
  </mergeCells>
  <phoneticPr fontId="3" type="noConversion"/>
  <dataValidations count="2">
    <dataValidation type="list" allowBlank="1" showInputMessage="1" showErrorMessage="1" sqref="H10">
      <formula1>$W$56:$W$59</formula1>
    </dataValidation>
    <dataValidation type="list" allowBlank="1" showInputMessage="1" showErrorMessage="1" sqref="H6">
      <formula1>$W$4:$W$50</formula1>
    </dataValidation>
  </dataValidations>
  <pageMargins left="0.74803149606299213" right="0.74803149606299213" top="0.98425196850393704" bottom="0.98425196850393704" header="0.51181102362204722" footer="0.51181102362204722"/>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LookUpData_Pop!$BD$4:$BD$51</xm:f>
          </x14:formula1>
          <xm:sqref>I6:J6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8"/>
  <sheetViews>
    <sheetView topLeftCell="A4" workbookViewId="0">
      <selection activeCell="D6" sqref="D6"/>
    </sheetView>
  </sheetViews>
  <sheetFormatPr defaultRowHeight="12.75" x14ac:dyDescent="0.2"/>
  <cols>
    <col min="1" max="1" width="42.7109375" style="1" customWidth="1"/>
    <col min="2" max="2" width="104.28515625" customWidth="1"/>
  </cols>
  <sheetData>
    <row r="1" spans="1:2" x14ac:dyDescent="0.2">
      <c r="A1" s="299" t="s">
        <v>269</v>
      </c>
      <c r="B1" s="300" t="s">
        <v>270</v>
      </c>
    </row>
    <row r="2" spans="1:2" ht="105.75" customHeight="1" x14ac:dyDescent="0.2">
      <c r="A2" s="301" t="s">
        <v>271</v>
      </c>
      <c r="B2" s="302" t="s">
        <v>272</v>
      </c>
    </row>
    <row r="3" spans="1:2" ht="40.5" customHeight="1" x14ac:dyDescent="0.2">
      <c r="A3" s="301" t="s">
        <v>274</v>
      </c>
      <c r="B3" s="302" t="s">
        <v>273</v>
      </c>
    </row>
    <row r="4" spans="1:2" ht="39" customHeight="1" x14ac:dyDescent="0.2">
      <c r="A4" s="301" t="s">
        <v>275</v>
      </c>
      <c r="B4" s="302" t="s">
        <v>276</v>
      </c>
    </row>
    <row r="5" spans="1:2" ht="116.25" customHeight="1" x14ac:dyDescent="0.2">
      <c r="A5" s="301" t="s">
        <v>277</v>
      </c>
      <c r="B5" s="302" t="s">
        <v>283</v>
      </c>
    </row>
    <row r="6" spans="1:2" ht="344.25" x14ac:dyDescent="0.2">
      <c r="A6" s="301" t="s">
        <v>278</v>
      </c>
      <c r="B6" s="302" t="s">
        <v>284</v>
      </c>
    </row>
    <row r="7" spans="1:2" ht="25.5" x14ac:dyDescent="0.2">
      <c r="A7" s="301" t="s">
        <v>279</v>
      </c>
      <c r="B7" s="302" t="s">
        <v>280</v>
      </c>
    </row>
    <row r="8" spans="1:2" ht="63.75" x14ac:dyDescent="0.2">
      <c r="A8" s="301" t="s">
        <v>281</v>
      </c>
      <c r="B8" s="302" t="s">
        <v>282</v>
      </c>
    </row>
  </sheetData>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279"/>
  <sheetViews>
    <sheetView workbookViewId="0">
      <pane ySplit="2040" topLeftCell="A244" activePane="bottomLeft"/>
      <selection activeCell="AO1" sqref="AO1:BW1048576"/>
      <selection pane="bottomLeft" activeCell="H134" sqref="H134"/>
    </sheetView>
  </sheetViews>
  <sheetFormatPr defaultRowHeight="12.75" x14ac:dyDescent="0.2"/>
  <cols>
    <col min="1" max="1" width="22.140625" style="167" customWidth="1"/>
    <col min="2" max="2" width="10.7109375" style="167" customWidth="1"/>
    <col min="3" max="3" width="9.85546875" style="167" customWidth="1"/>
    <col min="4" max="4" width="10.85546875" style="167" customWidth="1"/>
    <col min="5" max="6" width="22.140625" style="167" customWidth="1"/>
    <col min="7" max="7" width="15.5703125" style="167" customWidth="1"/>
    <col min="8" max="8" width="17.140625" style="178" customWidth="1"/>
    <col min="9" max="40" width="22.140625" style="167" customWidth="1"/>
    <col min="41" max="75" width="0" hidden="1" customWidth="1"/>
  </cols>
  <sheetData>
    <row r="1" spans="1:40" ht="13.5" thickBot="1" x14ac:dyDescent="0.25">
      <c r="B1" s="167" t="s">
        <v>159</v>
      </c>
      <c r="C1" s="167">
        <v>2012</v>
      </c>
      <c r="D1" s="167" t="s">
        <v>212</v>
      </c>
      <c r="E1" s="167" t="s">
        <v>218</v>
      </c>
      <c r="I1" s="186" t="s">
        <v>154</v>
      </c>
      <c r="Q1" s="186" t="s">
        <v>171</v>
      </c>
      <c r="AC1" s="187" t="s">
        <v>178</v>
      </c>
      <c r="AD1" s="168"/>
      <c r="AE1" s="168"/>
      <c r="AF1" s="168"/>
      <c r="AG1" s="168"/>
      <c r="AH1" s="168"/>
      <c r="AI1" s="168"/>
      <c r="AJ1" s="168"/>
      <c r="AK1" s="168"/>
      <c r="AL1" s="168"/>
      <c r="AM1" s="168"/>
      <c r="AN1" s="168"/>
    </row>
    <row r="2" spans="1:40" s="35" customFormat="1" ht="39" thickBot="1" x14ac:dyDescent="0.25">
      <c r="A2" s="169" t="s">
        <v>7</v>
      </c>
      <c r="B2" s="165" t="s">
        <v>157</v>
      </c>
      <c r="C2" s="165" t="s">
        <v>158</v>
      </c>
      <c r="D2" s="165" t="s">
        <v>156</v>
      </c>
      <c r="E2" s="36" t="s">
        <v>220</v>
      </c>
      <c r="F2" s="36" t="s">
        <v>219</v>
      </c>
      <c r="G2" s="165" t="s">
        <v>162</v>
      </c>
      <c r="H2" s="240" t="s">
        <v>163</v>
      </c>
      <c r="I2" s="165" t="s">
        <v>155</v>
      </c>
      <c r="J2" s="165" t="s">
        <v>161</v>
      </c>
      <c r="K2" s="165" t="s">
        <v>165</v>
      </c>
      <c r="L2" s="165" t="s">
        <v>166</v>
      </c>
      <c r="M2" s="165" t="s">
        <v>167</v>
      </c>
      <c r="N2" s="165" t="s">
        <v>168</v>
      </c>
      <c r="O2" s="165" t="s">
        <v>169</v>
      </c>
      <c r="P2" s="165" t="s">
        <v>170</v>
      </c>
      <c r="Q2" s="165" t="s">
        <v>155</v>
      </c>
      <c r="R2" s="165" t="s">
        <v>161</v>
      </c>
      <c r="S2" s="165" t="s">
        <v>172</v>
      </c>
      <c r="T2" s="165" t="s">
        <v>165</v>
      </c>
      <c r="U2" s="165" t="s">
        <v>166</v>
      </c>
      <c r="V2" s="165" t="s">
        <v>173</v>
      </c>
      <c r="W2" s="165" t="s">
        <v>167</v>
      </c>
      <c r="X2" s="165" t="s">
        <v>168</v>
      </c>
      <c r="Y2" s="165" t="s">
        <v>174</v>
      </c>
      <c r="Z2" s="165" t="s">
        <v>169</v>
      </c>
      <c r="AA2" s="165" t="s">
        <v>170</v>
      </c>
      <c r="AB2" s="165" t="s">
        <v>175</v>
      </c>
      <c r="AC2" s="168" t="s">
        <v>155</v>
      </c>
      <c r="AD2" s="168" t="s">
        <v>161</v>
      </c>
      <c r="AE2" s="168" t="s">
        <v>179</v>
      </c>
      <c r="AF2" s="168" t="s">
        <v>165</v>
      </c>
      <c r="AG2" s="168" t="s">
        <v>166</v>
      </c>
      <c r="AH2" s="168" t="s">
        <v>180</v>
      </c>
      <c r="AI2" s="168" t="s">
        <v>167</v>
      </c>
      <c r="AJ2" s="168" t="s">
        <v>168</v>
      </c>
      <c r="AK2" s="168" t="s">
        <v>181</v>
      </c>
      <c r="AL2" s="168" t="s">
        <v>169</v>
      </c>
      <c r="AM2" s="168" t="s">
        <v>170</v>
      </c>
      <c r="AN2" s="168" t="s">
        <v>182</v>
      </c>
    </row>
    <row r="3" spans="1:40" s="48" customFormat="1" ht="13.5" thickBot="1" x14ac:dyDescent="0.25">
      <c r="A3" s="170" t="s">
        <v>8</v>
      </c>
      <c r="B3" s="171"/>
      <c r="C3" s="171"/>
      <c r="D3" s="171"/>
      <c r="E3" s="171"/>
      <c r="F3" s="171"/>
      <c r="G3" s="171"/>
      <c r="H3" s="24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row>
    <row r="4" spans="1:40" x14ac:dyDescent="0.2">
      <c r="A4" s="172" t="s">
        <v>9</v>
      </c>
      <c r="B4" s="156"/>
      <c r="C4" s="156"/>
      <c r="D4" s="156"/>
      <c r="E4" s="156"/>
      <c r="F4" s="181">
        <f>SUM(F5:F9)</f>
        <v>4354062</v>
      </c>
      <c r="G4" s="181">
        <f t="shared" ref="G4" si="0">SUM(G5:G9)</f>
        <v>0</v>
      </c>
      <c r="H4" s="181">
        <f t="shared" ref="H4" si="1">SUM(H5:H9)</f>
        <v>50000.000000000022</v>
      </c>
      <c r="I4" s="181">
        <f t="shared" ref="I4" si="2">SUM(I5:I9)</f>
        <v>45049.808228459879</v>
      </c>
      <c r="J4" s="181">
        <f t="shared" ref="J4" si="3">SUM(J5:J9)</f>
        <v>45040.159382928585</v>
      </c>
      <c r="K4" s="181">
        <f t="shared" ref="K4" si="4">SUM(K5:K9)</f>
        <v>182338.28230642498</v>
      </c>
      <c r="L4" s="181">
        <f t="shared" ref="L4" si="5">SUM(L5:L9)</f>
        <v>182303.61131172295</v>
      </c>
      <c r="M4" s="181">
        <f t="shared" ref="M4" si="6">SUM(M5:M9)</f>
        <v>419771.42213482037</v>
      </c>
      <c r="N4" s="181">
        <f t="shared" ref="N4" si="7">SUM(N5:N9)</f>
        <v>419702.8986902152</v>
      </c>
      <c r="O4" s="181">
        <f t="shared" ref="O4" si="8">SUM(O5:O9)</f>
        <v>926807.13951906573</v>
      </c>
      <c r="P4" s="181">
        <f t="shared" ref="P4" si="9">SUM(P5:P9)</f>
        <v>926689.13922795944</v>
      </c>
      <c r="Q4" s="181">
        <f t="shared" ref="Q4" si="10">SUM(Q5:Q9)</f>
        <v>1195383.807414934</v>
      </c>
      <c r="R4" s="181">
        <f t="shared" ref="R4" si="11">SUM(R5:R9)</f>
        <v>1195063.6212744801</v>
      </c>
      <c r="S4" s="181">
        <f t="shared" ref="S4" si="12">SUM(S5:S9)</f>
        <v>320.18614045393315</v>
      </c>
      <c r="T4" s="181">
        <f t="shared" ref="T4" si="13">SUM(T5:T9)</f>
        <v>4739668.3588060616</v>
      </c>
      <c r="U4" s="181">
        <f t="shared" ref="U4" si="14">SUM(U5:U9)</f>
        <v>4738463.2715944136</v>
      </c>
      <c r="V4" s="181">
        <f t="shared" ref="V4" si="15">SUM(V5:V9)</f>
        <v>1205.0872116480768</v>
      </c>
      <c r="W4" s="181">
        <f t="shared" ref="W4" si="16">SUM(W5:W9)</f>
        <v>10500271.423298853</v>
      </c>
      <c r="X4" s="181">
        <f t="shared" ref="X4" si="17">SUM(X5:X9)</f>
        <v>10497781.070170559</v>
      </c>
      <c r="Y4" s="181">
        <f t="shared" ref="Y4" si="18">SUM(Y5:Y9)</f>
        <v>2490.3531282935323</v>
      </c>
      <c r="Z4" s="181">
        <f t="shared" ref="Z4" si="19">SUM(Z5:Z9)</f>
        <v>21304996.884265244</v>
      </c>
      <c r="AA4" s="181">
        <f t="shared" ref="AA4" si="20">SUM(AA5:AA9)</f>
        <v>21300477.77184746</v>
      </c>
      <c r="AB4" s="181">
        <f t="shared" ref="AB4" si="21">SUM(AB5:AB9)</f>
        <v>4519.1124177890906</v>
      </c>
      <c r="AC4" s="181">
        <f t="shared" ref="AC4" si="22">SUM(AC5:AC9)</f>
        <v>1071976.1491792274</v>
      </c>
      <c r="AD4" s="181">
        <f t="shared" ref="AD4" si="23">SUM(AD5:AD9)</f>
        <v>1071784.8144828798</v>
      </c>
      <c r="AE4" s="181">
        <f t="shared" ref="AE4" si="24">SUM(AE5:AE9)</f>
        <v>191.33469634771382</v>
      </c>
      <c r="AF4" s="181">
        <f t="shared" ref="AF4" si="25">SUM(AF5:AF9)</f>
        <v>4336127.9137866143</v>
      </c>
      <c r="AG4" s="181">
        <f t="shared" ref="AG4:AH4" si="26">SUM(AG5:AG9)</f>
        <v>4335398.3075429937</v>
      </c>
      <c r="AH4" s="181">
        <f t="shared" si="26"/>
        <v>729.60624361978807</v>
      </c>
      <c r="AI4" s="181">
        <f t="shared" ref="AI4" si="27">SUM(AI5:AI9)</f>
        <v>9936822.3225801997</v>
      </c>
      <c r="AJ4" s="181">
        <f t="shared" ref="AJ4" si="28">SUM(AJ5:AJ9)</f>
        <v>9935286.988529861</v>
      </c>
      <c r="AK4" s="181">
        <f t="shared" ref="AK4" si="29">SUM(AK5:AK9)</f>
        <v>1535.3340503378822</v>
      </c>
      <c r="AL4" s="181">
        <f t="shared" ref="AL4" si="30">SUM(AL5:AL9)</f>
        <v>21653641.627678305</v>
      </c>
      <c r="AM4" s="181">
        <f t="shared" ref="AM4" si="31">SUM(AM5:AM9)</f>
        <v>21650796.165573195</v>
      </c>
      <c r="AN4" s="181">
        <f t="shared" ref="AN4" si="32">SUM(AN5:AN9)</f>
        <v>2845.4621051088416</v>
      </c>
    </row>
    <row r="5" spans="1:40" x14ac:dyDescent="0.2">
      <c r="A5" s="174" t="s">
        <v>10</v>
      </c>
      <c r="B5" s="156" t="s">
        <v>133</v>
      </c>
      <c r="C5" s="156" t="s">
        <v>185</v>
      </c>
      <c r="D5" s="156">
        <v>1</v>
      </c>
      <c r="E5" s="179">
        <f>HLOOKUP('III Tool Overview'!$H$6,Prevalence!$B$2:$AV$268,Prevalence!AW3,FALSE)</f>
        <v>0.34142857142857141</v>
      </c>
      <c r="F5" s="181">
        <f>F12+F19</f>
        <v>860202.6</v>
      </c>
      <c r="G5" s="181">
        <f>G12+G19</f>
        <v>0</v>
      </c>
      <c r="H5" s="181">
        <f>H12+H19</f>
        <v>15035.651877949264</v>
      </c>
      <c r="I5" s="181">
        <f t="shared" ref="I5:AN5" si="33">I12+I19</f>
        <v>14060.423689167825</v>
      </c>
      <c r="J5" s="181">
        <f t="shared" si="33"/>
        <v>14056.568965707876</v>
      </c>
      <c r="K5" s="181">
        <f t="shared" si="33"/>
        <v>54712.894214701431</v>
      </c>
      <c r="L5" s="181">
        <f t="shared" si="33"/>
        <v>54699.688906231313</v>
      </c>
      <c r="M5" s="181">
        <f t="shared" si="33"/>
        <v>119294.83397445697</v>
      </c>
      <c r="N5" s="181">
        <f t="shared" si="33"/>
        <v>119269.97951784186</v>
      </c>
      <c r="O5" s="181">
        <f t="shared" si="33"/>
        <v>241900.06506675883</v>
      </c>
      <c r="P5" s="181">
        <f t="shared" si="33"/>
        <v>241860.19079300421</v>
      </c>
      <c r="Q5" s="181">
        <f t="shared" si="33"/>
        <v>373605.48134714057</v>
      </c>
      <c r="R5" s="181">
        <f t="shared" si="33"/>
        <v>373476.44510421756</v>
      </c>
      <c r="S5" s="181">
        <f>S12+S19</f>
        <v>129.03624292304949</v>
      </c>
      <c r="T5" s="181">
        <f t="shared" si="33"/>
        <v>1453093.5205060544</v>
      </c>
      <c r="U5" s="181">
        <f t="shared" si="33"/>
        <v>1452620.1324771983</v>
      </c>
      <c r="V5" s="181">
        <f t="shared" si="33"/>
        <v>473.38802885644736</v>
      </c>
      <c r="W5" s="181">
        <f t="shared" si="33"/>
        <v>3140142.1893487251</v>
      </c>
      <c r="X5" s="181">
        <f t="shared" si="33"/>
        <v>3139195.3433241057</v>
      </c>
      <c r="Y5" s="181">
        <f t="shared" si="33"/>
        <v>946.84602462030716</v>
      </c>
      <c r="Z5" s="181">
        <f t="shared" si="33"/>
        <v>6171515.575437475</v>
      </c>
      <c r="AA5" s="181">
        <f t="shared" si="33"/>
        <v>6169877.1694034366</v>
      </c>
      <c r="AB5" s="181">
        <f t="shared" si="33"/>
        <v>1638.4060340391711</v>
      </c>
      <c r="AC5" s="181">
        <f t="shared" si="33"/>
        <v>280668.45300831477</v>
      </c>
      <c r="AD5" s="181">
        <f t="shared" si="33"/>
        <v>280598.96116147703</v>
      </c>
      <c r="AE5" s="181">
        <f t="shared" si="33"/>
        <v>69.491846837725461</v>
      </c>
      <c r="AF5" s="181">
        <f t="shared" si="33"/>
        <v>1113496.2588652531</v>
      </c>
      <c r="AG5" s="181">
        <f t="shared" si="33"/>
        <v>1113237.9253029316</v>
      </c>
      <c r="AH5" s="181">
        <f t="shared" ref="AH5" si="34">AH12+AH19</f>
        <v>258.33356232154711</v>
      </c>
      <c r="AI5" s="181">
        <f t="shared" si="33"/>
        <v>2482230.1067829616</v>
      </c>
      <c r="AJ5" s="181">
        <f t="shared" si="33"/>
        <v>2481702.3770469436</v>
      </c>
      <c r="AK5" s="181">
        <f t="shared" si="33"/>
        <v>527.72973601777085</v>
      </c>
      <c r="AL5" s="181">
        <f t="shared" si="33"/>
        <v>5174139.1601112504</v>
      </c>
      <c r="AM5" s="181">
        <f t="shared" si="33"/>
        <v>5173206.2507723123</v>
      </c>
      <c r="AN5" s="181">
        <f t="shared" si="33"/>
        <v>932.9093389375339</v>
      </c>
    </row>
    <row r="6" spans="1:40" x14ac:dyDescent="0.2">
      <c r="A6" s="174" t="s">
        <v>11</v>
      </c>
      <c r="B6" s="156" t="s">
        <v>133</v>
      </c>
      <c r="C6" s="156" t="s">
        <v>185</v>
      </c>
      <c r="D6" s="156">
        <v>2</v>
      </c>
      <c r="E6" s="179">
        <f>HLOOKUP('III Tool Overview'!$H$6,Prevalence!$B$2:$AV$268,Prevalence!AW4,FALSE)</f>
        <v>0.27916666666666667</v>
      </c>
      <c r="F6" s="181">
        <f t="shared" ref="F6" si="35">F13+F20</f>
        <v>879548.20000000007</v>
      </c>
      <c r="G6" s="181">
        <f t="shared" ref="G6:H9" si="36">G13+G20</f>
        <v>0</v>
      </c>
      <c r="H6" s="181">
        <f t="shared" si="36"/>
        <v>12144.334433957698</v>
      </c>
      <c r="I6" s="181">
        <f t="shared" ref="I6:AN6" si="37">I13+I20</f>
        <v>10589.266615961906</v>
      </c>
      <c r="J6" s="181">
        <f t="shared" si="37"/>
        <v>10586.907408958057</v>
      </c>
      <c r="K6" s="181">
        <f t="shared" si="37"/>
        <v>42824.224242493467</v>
      </c>
      <c r="L6" s="181">
        <f t="shared" si="37"/>
        <v>42815.756287766671</v>
      </c>
      <c r="M6" s="181">
        <f t="shared" si="37"/>
        <v>97927.279915269115</v>
      </c>
      <c r="N6" s="181">
        <f t="shared" si="37"/>
        <v>97910.711732795258</v>
      </c>
      <c r="O6" s="181">
        <f t="shared" si="37"/>
        <v>211531.72580021259</v>
      </c>
      <c r="P6" s="181">
        <f t="shared" si="37"/>
        <v>211503.64150066598</v>
      </c>
      <c r="Q6" s="181">
        <f t="shared" si="37"/>
        <v>278066.21388786234</v>
      </c>
      <c r="R6" s="181">
        <f t="shared" si="37"/>
        <v>277989.57925958373</v>
      </c>
      <c r="S6" s="181">
        <f t="shared" si="37"/>
        <v>76.634628278642026</v>
      </c>
      <c r="T6" s="181">
        <f t="shared" si="37"/>
        <v>1100184.885393536</v>
      </c>
      <c r="U6" s="181">
        <f t="shared" si="37"/>
        <v>1099896.2927356558</v>
      </c>
      <c r="V6" s="181">
        <f t="shared" si="37"/>
        <v>288.59265788012908</v>
      </c>
      <c r="W6" s="181">
        <f t="shared" si="37"/>
        <v>2425684.1772298254</v>
      </c>
      <c r="X6" s="181">
        <f t="shared" si="37"/>
        <v>2425087.9904695996</v>
      </c>
      <c r="Y6" s="181">
        <f t="shared" si="37"/>
        <v>596.18676022541126</v>
      </c>
      <c r="Z6" s="181">
        <f t="shared" si="37"/>
        <v>4875419.9392661247</v>
      </c>
      <c r="AA6" s="181">
        <f t="shared" si="37"/>
        <v>4874335.5321562169</v>
      </c>
      <c r="AB6" s="181">
        <f t="shared" si="37"/>
        <v>1084.4071099093856</v>
      </c>
      <c r="AC6" s="181">
        <f t="shared" si="37"/>
        <v>240453.63471375001</v>
      </c>
      <c r="AD6" s="181">
        <f t="shared" si="37"/>
        <v>240406.30847474415</v>
      </c>
      <c r="AE6" s="181">
        <f t="shared" si="37"/>
        <v>47.326239005848265</v>
      </c>
      <c r="AF6" s="181">
        <f t="shared" si="37"/>
        <v>970037.02473437227</v>
      </c>
      <c r="AG6" s="181">
        <f t="shared" si="37"/>
        <v>969856.49810873054</v>
      </c>
      <c r="AH6" s="181">
        <f t="shared" ref="AH6" si="38">AH13+AH20</f>
        <v>180.52662564166167</v>
      </c>
      <c r="AI6" s="181">
        <f t="shared" si="37"/>
        <v>2209905.7665877831</v>
      </c>
      <c r="AJ6" s="181">
        <f t="shared" si="37"/>
        <v>2209526.50369523</v>
      </c>
      <c r="AK6" s="181">
        <f t="shared" si="37"/>
        <v>379.26289255316078</v>
      </c>
      <c r="AL6" s="181">
        <f t="shared" si="37"/>
        <v>4748707.3824153868</v>
      </c>
      <c r="AM6" s="181">
        <f t="shared" si="37"/>
        <v>4748004.0840672683</v>
      </c>
      <c r="AN6" s="181">
        <f t="shared" si="37"/>
        <v>703.29834811841647</v>
      </c>
    </row>
    <row r="7" spans="1:40" x14ac:dyDescent="0.2">
      <c r="A7" s="174" t="s">
        <v>12</v>
      </c>
      <c r="B7" s="156" t="s">
        <v>133</v>
      </c>
      <c r="C7" s="156" t="s">
        <v>185</v>
      </c>
      <c r="D7" s="156">
        <v>3</v>
      </c>
      <c r="E7" s="179">
        <f>HLOOKUP('III Tool Overview'!$H$6,Prevalence!$B$2:$AV$268,Prevalence!AW5,FALSE)</f>
        <v>0.20714285714285713</v>
      </c>
      <c r="F7" s="181">
        <f t="shared" ref="F7" si="39">F14+F21</f>
        <v>877001</v>
      </c>
      <c r="G7" s="181">
        <f t="shared" si="36"/>
        <v>0</v>
      </c>
      <c r="H7" s="181">
        <f t="shared" si="36"/>
        <v>9888.3186669963416</v>
      </c>
      <c r="I7" s="181">
        <f t="shared" ref="I7:AN7" si="40">I14+I21</f>
        <v>8619.948118923483</v>
      </c>
      <c r="J7" s="181">
        <f t="shared" si="40"/>
        <v>8618.18802541279</v>
      </c>
      <c r="K7" s="181">
        <f t="shared" si="40"/>
        <v>35396.048515109083</v>
      </c>
      <c r="L7" s="181">
        <f t="shared" si="40"/>
        <v>35389.588220146892</v>
      </c>
      <c r="M7" s="181">
        <f t="shared" si="40"/>
        <v>82882.333881277445</v>
      </c>
      <c r="N7" s="181">
        <f t="shared" si="40"/>
        <v>82869.418262631661</v>
      </c>
      <c r="O7" s="181">
        <f t="shared" si="40"/>
        <v>186677.39204836456</v>
      </c>
      <c r="P7" s="181">
        <f t="shared" si="40"/>
        <v>186654.93185885681</v>
      </c>
      <c r="Q7" s="181">
        <f t="shared" si="40"/>
        <v>229344.69583352955</v>
      </c>
      <c r="R7" s="181">
        <f t="shared" si="40"/>
        <v>229287.99244026863</v>
      </c>
      <c r="S7" s="181">
        <f t="shared" si="40"/>
        <v>56.703393260942676</v>
      </c>
      <c r="T7" s="181">
        <f t="shared" si="40"/>
        <v>916043.50106124929</v>
      </c>
      <c r="U7" s="181">
        <f t="shared" si="40"/>
        <v>915827.61586362473</v>
      </c>
      <c r="V7" s="181">
        <f t="shared" si="40"/>
        <v>215.88519762461874</v>
      </c>
      <c r="W7" s="181">
        <f t="shared" si="40"/>
        <v>2047424.2797234915</v>
      </c>
      <c r="X7" s="181">
        <f t="shared" si="40"/>
        <v>2046972.4251858993</v>
      </c>
      <c r="Y7" s="181">
        <f t="shared" si="40"/>
        <v>451.8545375922638</v>
      </c>
      <c r="Z7" s="181">
        <f t="shared" si="40"/>
        <v>4197537.2092117993</v>
      </c>
      <c r="AA7" s="181">
        <f t="shared" si="40"/>
        <v>4196703.2848648615</v>
      </c>
      <c r="AB7" s="181">
        <f t="shared" si="40"/>
        <v>833.92434693913447</v>
      </c>
      <c r="AC7" s="181">
        <f t="shared" si="40"/>
        <v>208416.00270027123</v>
      </c>
      <c r="AD7" s="181">
        <f t="shared" si="40"/>
        <v>208381.0692431237</v>
      </c>
      <c r="AE7" s="181">
        <f t="shared" si="40"/>
        <v>34.933457147554464</v>
      </c>
      <c r="AF7" s="181">
        <f t="shared" si="40"/>
        <v>847080.75499771116</v>
      </c>
      <c r="AG7" s="181">
        <f t="shared" si="40"/>
        <v>846946.41579248733</v>
      </c>
      <c r="AH7" s="181">
        <f t="shared" ref="AH7" si="41">AH14+AH21</f>
        <v>134.33920522391327</v>
      </c>
      <c r="AI7" s="181">
        <f t="shared" si="40"/>
        <v>1952487.8028903273</v>
      </c>
      <c r="AJ7" s="181">
        <f t="shared" si="40"/>
        <v>1952203.1122951619</v>
      </c>
      <c r="AK7" s="181">
        <f t="shared" si="40"/>
        <v>284.69059516542802</v>
      </c>
      <c r="AL7" s="181">
        <f t="shared" si="40"/>
        <v>4282956.4734106036</v>
      </c>
      <c r="AM7" s="181">
        <f t="shared" si="40"/>
        <v>4282423.1672859844</v>
      </c>
      <c r="AN7" s="181">
        <f t="shared" si="40"/>
        <v>533.30612461875171</v>
      </c>
    </row>
    <row r="8" spans="1:40" x14ac:dyDescent="0.2">
      <c r="A8" s="174" t="s">
        <v>13</v>
      </c>
      <c r="B8" s="156" t="s">
        <v>133</v>
      </c>
      <c r="C8" s="156" t="s">
        <v>185</v>
      </c>
      <c r="D8" s="159">
        <v>4</v>
      </c>
      <c r="E8" s="179">
        <f>HLOOKUP('III Tool Overview'!$H$6,Prevalence!$B$2:$AV$268,Prevalence!AW6,FALSE)</f>
        <v>0.17071428571428571</v>
      </c>
      <c r="F8" s="181">
        <f t="shared" ref="F8" si="42">F15+F22</f>
        <v>868666.60000000009</v>
      </c>
      <c r="G8" s="181">
        <f t="shared" si="36"/>
        <v>0</v>
      </c>
      <c r="H8" s="181">
        <f t="shared" si="36"/>
        <v>8353.305799822092</v>
      </c>
      <c r="I8" s="181">
        <f t="shared" ref="I8:AN8" si="43">I15+I22</f>
        <v>6918.3946835293718</v>
      </c>
      <c r="J8" s="181">
        <f t="shared" si="43"/>
        <v>6917.1930575499173</v>
      </c>
      <c r="K8" s="181">
        <f t="shared" si="43"/>
        <v>28829.835849801417</v>
      </c>
      <c r="L8" s="181">
        <f t="shared" si="43"/>
        <v>28825.183169036005</v>
      </c>
      <c r="M8" s="181">
        <f t="shared" si="43"/>
        <v>69062.376744757959</v>
      </c>
      <c r="N8" s="181">
        <f t="shared" si="43"/>
        <v>69052.391490433423</v>
      </c>
      <c r="O8" s="181">
        <f t="shared" si="43"/>
        <v>161800.57267028486</v>
      </c>
      <c r="P8" s="181">
        <f t="shared" si="43"/>
        <v>161781.54440834431</v>
      </c>
      <c r="Q8" s="181">
        <f t="shared" si="43"/>
        <v>184238.23407599074</v>
      </c>
      <c r="R8" s="181">
        <f t="shared" si="43"/>
        <v>184196.80262177333</v>
      </c>
      <c r="S8" s="181">
        <f t="shared" si="43"/>
        <v>41.431454217429291</v>
      </c>
      <c r="T8" s="181">
        <f t="shared" si="43"/>
        <v>741778.97177651443</v>
      </c>
      <c r="U8" s="181">
        <f t="shared" si="43"/>
        <v>741616.9428260792</v>
      </c>
      <c r="V8" s="181">
        <f t="shared" si="43"/>
        <v>162.02895043519629</v>
      </c>
      <c r="W8" s="181">
        <f t="shared" si="43"/>
        <v>1676514.2210956616</v>
      </c>
      <c r="X8" s="181">
        <f t="shared" si="43"/>
        <v>1676163.6653449531</v>
      </c>
      <c r="Y8" s="181">
        <f t="shared" si="43"/>
        <v>350.55575070871805</v>
      </c>
      <c r="Z8" s="181">
        <f t="shared" si="43"/>
        <v>3490198.3456697203</v>
      </c>
      <c r="AA8" s="181">
        <f t="shared" si="43"/>
        <v>3489527.6684197607</v>
      </c>
      <c r="AB8" s="181">
        <f t="shared" si="43"/>
        <v>670.6772499593867</v>
      </c>
      <c r="AC8" s="181">
        <f t="shared" si="43"/>
        <v>183647.67976984504</v>
      </c>
      <c r="AD8" s="181">
        <f t="shared" si="43"/>
        <v>183621.04115532851</v>
      </c>
      <c r="AE8" s="181">
        <f t="shared" si="43"/>
        <v>26.63861451651178</v>
      </c>
      <c r="AF8" s="181">
        <f t="shared" si="43"/>
        <v>751255.07923995261</v>
      </c>
      <c r="AG8" s="181">
        <f t="shared" si="43"/>
        <v>751150.3436997463</v>
      </c>
      <c r="AH8" s="181">
        <f t="shared" ref="AH8" si="44">AH15+AH22</f>
        <v>104.73554020618849</v>
      </c>
      <c r="AI8" s="181">
        <f t="shared" si="43"/>
        <v>1749533.859046628</v>
      </c>
      <c r="AJ8" s="181">
        <f t="shared" si="43"/>
        <v>1749305.5391197102</v>
      </c>
      <c r="AK8" s="181">
        <f t="shared" si="43"/>
        <v>228.31992691781852</v>
      </c>
      <c r="AL8" s="181">
        <f t="shared" si="43"/>
        <v>3910407.578252187</v>
      </c>
      <c r="AM8" s="181">
        <f t="shared" si="43"/>
        <v>3909965.6872638003</v>
      </c>
      <c r="AN8" s="181">
        <f t="shared" si="43"/>
        <v>441.8909883863671</v>
      </c>
    </row>
    <row r="9" spans="1:40" ht="13.5" thickBot="1" x14ac:dyDescent="0.25">
      <c r="A9" s="175" t="s">
        <v>14</v>
      </c>
      <c r="B9" s="156" t="s">
        <v>133</v>
      </c>
      <c r="C9" s="156" t="s">
        <v>185</v>
      </c>
      <c r="D9" s="159">
        <v>5</v>
      </c>
      <c r="E9" s="179">
        <f>HLOOKUP('III Tool Overview'!$H$6,Prevalence!$B$2:$AV$268,Prevalence!AW7,FALSE)</f>
        <v>9.7142857142857142E-2</v>
      </c>
      <c r="F9" s="181">
        <f t="shared" ref="F9" si="45">F16+F23</f>
        <v>868643.6</v>
      </c>
      <c r="G9" s="181">
        <f t="shared" si="36"/>
        <v>0</v>
      </c>
      <c r="H9" s="181">
        <f t="shared" si="36"/>
        <v>4578.3892212746314</v>
      </c>
      <c r="I9" s="181">
        <f t="shared" ref="I9:AN9" si="46">I16+I23</f>
        <v>4861.7751208772997</v>
      </c>
      <c r="J9" s="181">
        <f t="shared" si="46"/>
        <v>4861.3019252999475</v>
      </c>
      <c r="K9" s="181">
        <f t="shared" si="46"/>
        <v>20575.279484319552</v>
      </c>
      <c r="L9" s="181">
        <f t="shared" si="46"/>
        <v>20573.39472854208</v>
      </c>
      <c r="M9" s="181">
        <f t="shared" si="46"/>
        <v>50604.597619058943</v>
      </c>
      <c r="N9" s="181">
        <f t="shared" si="46"/>
        <v>50600.397686512988</v>
      </c>
      <c r="O9" s="181">
        <f t="shared" si="46"/>
        <v>124897.38393344489</v>
      </c>
      <c r="P9" s="181">
        <f t="shared" si="46"/>
        <v>124888.83066708814</v>
      </c>
      <c r="Q9" s="181">
        <f t="shared" si="46"/>
        <v>130129.18227041086</v>
      </c>
      <c r="R9" s="181">
        <f t="shared" si="46"/>
        <v>130112.80184863698</v>
      </c>
      <c r="S9" s="181">
        <f t="shared" si="46"/>
        <v>16.380421773869671</v>
      </c>
      <c r="T9" s="181">
        <f t="shared" si="46"/>
        <v>528567.48006870749</v>
      </c>
      <c r="U9" s="181">
        <f t="shared" si="46"/>
        <v>528502.28769185569</v>
      </c>
      <c r="V9" s="181">
        <f t="shared" si="46"/>
        <v>65.192376851685367</v>
      </c>
      <c r="W9" s="181">
        <f t="shared" si="46"/>
        <v>1210506.5559011488</v>
      </c>
      <c r="X9" s="181">
        <f t="shared" si="46"/>
        <v>1210361.645846002</v>
      </c>
      <c r="Y9" s="181">
        <f t="shared" si="46"/>
        <v>144.91005514683218</v>
      </c>
      <c r="Z9" s="181">
        <f t="shared" si="46"/>
        <v>2570325.8146801265</v>
      </c>
      <c r="AA9" s="181">
        <f t="shared" si="46"/>
        <v>2570034.1170031847</v>
      </c>
      <c r="AB9" s="181">
        <f t="shared" si="46"/>
        <v>291.69767694201255</v>
      </c>
      <c r="AC9" s="181">
        <f t="shared" si="46"/>
        <v>158790.37898704645</v>
      </c>
      <c r="AD9" s="181">
        <f t="shared" si="46"/>
        <v>158777.43444820639</v>
      </c>
      <c r="AE9" s="181">
        <f t="shared" si="46"/>
        <v>12.944538840073847</v>
      </c>
      <c r="AF9" s="181">
        <f t="shared" si="46"/>
        <v>654258.79594932462</v>
      </c>
      <c r="AG9" s="181">
        <f t="shared" si="46"/>
        <v>654207.12463909807</v>
      </c>
      <c r="AH9" s="181">
        <f t="shared" ref="AH9" si="47">AH16+AH23</f>
        <v>51.671310226477544</v>
      </c>
      <c r="AI9" s="181">
        <f t="shared" si="46"/>
        <v>1542664.7872725008</v>
      </c>
      <c r="AJ9" s="181">
        <f t="shared" si="46"/>
        <v>1542549.456372817</v>
      </c>
      <c r="AK9" s="181">
        <f t="shared" si="46"/>
        <v>115.33089968370405</v>
      </c>
      <c r="AL9" s="181">
        <f t="shared" si="46"/>
        <v>3537431.033488878</v>
      </c>
      <c r="AM9" s="181">
        <f t="shared" si="46"/>
        <v>3537196.9761838298</v>
      </c>
      <c r="AN9" s="181">
        <f t="shared" si="46"/>
        <v>234.05730504777239</v>
      </c>
    </row>
    <row r="10" spans="1:40" s="48" customFormat="1" ht="13.5" thickBot="1" x14ac:dyDescent="0.25">
      <c r="A10" s="32" t="s">
        <v>15</v>
      </c>
      <c r="B10" s="154"/>
      <c r="C10" s="154"/>
      <c r="D10" s="154"/>
      <c r="E10" s="154"/>
      <c r="F10" s="154"/>
      <c r="G10" s="154"/>
      <c r="H10" s="242"/>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row>
    <row r="11" spans="1:40" x14ac:dyDescent="0.2">
      <c r="A11" s="174" t="s">
        <v>16</v>
      </c>
      <c r="B11" s="156"/>
      <c r="C11" s="156"/>
      <c r="D11" s="156"/>
      <c r="E11" s="156"/>
      <c r="F11" s="181">
        <f>SUM(F12:F16)</f>
        <v>2084462.2000000002</v>
      </c>
      <c r="G11" s="181">
        <f t="shared" ref="G11" si="48">SUM(G12:G16)</f>
        <v>0</v>
      </c>
      <c r="H11" s="181">
        <f t="shared" ref="H11" si="49">SUM(H12:H16)</f>
        <v>25603.630756505463</v>
      </c>
      <c r="I11" s="181">
        <f t="shared" ref="I11" si="50">SUM(I12:I16)</f>
        <v>22506.112537715566</v>
      </c>
      <c r="J11" s="181">
        <f t="shared" ref="J11" si="51">SUM(J12:J16)</f>
        <v>22500.745834638055</v>
      </c>
      <c r="K11" s="181">
        <f t="shared" ref="K11" si="52">SUM(K12:K16)</f>
        <v>91211.923311226565</v>
      </c>
      <c r="L11" s="181">
        <f t="shared" ref="L11" si="53">SUM(L12:L16)</f>
        <v>91192.307529661412</v>
      </c>
      <c r="M11" s="181">
        <f t="shared" ref="M11" si="54">SUM(M12:M16)</f>
        <v>210032.80452626938</v>
      </c>
      <c r="N11" s="181">
        <f t="shared" ref="N11" si="55">SUM(N12:N16)</f>
        <v>209993.68458387739</v>
      </c>
      <c r="O11" s="181">
        <f t="shared" ref="O11" si="56">SUM(O12:O16)</f>
        <v>462900.54425528011</v>
      </c>
      <c r="P11" s="181">
        <f t="shared" ref="P11" si="57">SUM(P12:P16)</f>
        <v>462834.13075764716</v>
      </c>
      <c r="Q11" s="181">
        <f t="shared" ref="Q11" si="58">SUM(Q12:Q16)</f>
        <v>671018.00568206003</v>
      </c>
      <c r="R11" s="181">
        <f t="shared" ref="R11" si="59">SUM(R12:R16)</f>
        <v>670824.07218500448</v>
      </c>
      <c r="S11" s="181">
        <f t="shared" ref="S11" si="60">SUM(S12:S16)</f>
        <v>193.93349705540277</v>
      </c>
      <c r="T11" s="181">
        <f t="shared" ref="T11" si="61">SUM(T12:T16)</f>
        <v>2663455.2618530588</v>
      </c>
      <c r="U11" s="181">
        <f t="shared" ref="U11" si="62">SUM(U12:U16)</f>
        <v>2662725.8738911264</v>
      </c>
      <c r="V11" s="181">
        <f t="shared" ref="V11" si="63">SUM(V12:V16)</f>
        <v>729.38796193212374</v>
      </c>
      <c r="W11" s="181">
        <f t="shared" ref="W11" si="64">SUM(W12:W16)</f>
        <v>5905663.2574668517</v>
      </c>
      <c r="X11" s="181">
        <f t="shared" ref="X11" si="65">SUM(X12:X16)</f>
        <v>5904166.7968738796</v>
      </c>
      <c r="Y11" s="181">
        <f t="shared" ref="Y11" si="66">SUM(Y12:Y16)</f>
        <v>1496.4605929727727</v>
      </c>
      <c r="Z11" s="181">
        <f t="shared" ref="Z11" si="67">SUM(Z12:Z16)</f>
        <v>11981462.775912698</v>
      </c>
      <c r="AA11" s="181">
        <f t="shared" ref="AA11" si="68">SUM(AA12:AA16)</f>
        <v>11978807.411393953</v>
      </c>
      <c r="AB11" s="181">
        <f t="shared" ref="AB11" si="69">SUM(AB12:AB16)</f>
        <v>2655.3645187495708</v>
      </c>
      <c r="AC11" s="181">
        <f t="shared" ref="AC11" si="70">SUM(AC12:AC16)</f>
        <v>500361.2533435963</v>
      </c>
      <c r="AD11" s="181">
        <f t="shared" ref="AD11" si="71">SUM(AD12:AD16)</f>
        <v>500267.28658967407</v>
      </c>
      <c r="AE11" s="181">
        <f t="shared" ref="AE11" si="72">SUM(AE12:AE16)</f>
        <v>93.966753922251428</v>
      </c>
      <c r="AF11" s="181">
        <f t="shared" ref="AF11" si="73">SUM(AF12:AF16)</f>
        <v>2034557.5408228899</v>
      </c>
      <c r="AG11" s="181">
        <f t="shared" ref="AG11" si="74">SUM(AG12:AG16)</f>
        <v>2034200.0122552486</v>
      </c>
      <c r="AH11" s="181">
        <f t="shared" ref="AH11" si="75">SUM(AH12:AH16)</f>
        <v>357.52856764102216</v>
      </c>
      <c r="AI11" s="181">
        <f t="shared" ref="AI11" si="76">SUM(AI12:AI16)</f>
        <v>4700334.8653200194</v>
      </c>
      <c r="AJ11" s="181">
        <f t="shared" ref="AJ11" si="77">SUM(AJ12:AJ16)</f>
        <v>4699588.7089258917</v>
      </c>
      <c r="AK11" s="181">
        <f t="shared" ref="AK11" si="78">SUM(AK12:AK16)</f>
        <v>746.15639412744713</v>
      </c>
      <c r="AL11" s="181">
        <f t="shared" ref="AL11" si="79">SUM(AL12:AL16)</f>
        <v>10395641.371789429</v>
      </c>
      <c r="AM11" s="181">
        <f t="shared" ref="AM11" si="80">SUM(AM12:AM16)</f>
        <v>10394291.515790064</v>
      </c>
      <c r="AN11" s="181">
        <f t="shared" ref="AN11" si="81">SUM(AN12:AN16)</f>
        <v>1349.8559993656072</v>
      </c>
    </row>
    <row r="12" spans="1:40" x14ac:dyDescent="0.2">
      <c r="A12" s="174" t="s">
        <v>10</v>
      </c>
      <c r="B12" s="156" t="s">
        <v>133</v>
      </c>
      <c r="C12" s="156" t="s">
        <v>160</v>
      </c>
      <c r="D12" s="156">
        <v>1</v>
      </c>
      <c r="E12" s="179">
        <f>HLOOKUP('III Tool Overview'!$H$6,Prevalence!$B$2:$AV$268,Prevalence!AW10,FALSE)</f>
        <v>0.37285714285714283</v>
      </c>
      <c r="F12" s="181">
        <f>F86</f>
        <v>400792.60000000003</v>
      </c>
      <c r="G12" s="181">
        <f>G86</f>
        <v>0</v>
      </c>
      <c r="H12" s="181">
        <f>H86</f>
        <v>7826.9121468152316</v>
      </c>
      <c r="I12" s="181">
        <f>I86</f>
        <v>6789.0947033541088</v>
      </c>
      <c r="J12" s="181">
        <f t="shared" ref="J12:AN12" si="82">J86</f>
        <v>6786.9114606250942</v>
      </c>
      <c r="K12" s="181">
        <f t="shared" si="82"/>
        <v>26613.788927723093</v>
      </c>
      <c r="L12" s="181">
        <f t="shared" si="82"/>
        <v>26606.079893899314</v>
      </c>
      <c r="M12" s="181">
        <f t="shared" si="82"/>
        <v>58343.129914502286</v>
      </c>
      <c r="N12" s="181">
        <f t="shared" si="82"/>
        <v>58328.412270050758</v>
      </c>
      <c r="O12" s="181">
        <f t="shared" si="82"/>
        <v>118439.71074856166</v>
      </c>
      <c r="P12" s="181">
        <f t="shared" si="82"/>
        <v>118416.71494073546</v>
      </c>
      <c r="Q12" s="181">
        <f t="shared" si="82"/>
        <v>205030.81325897193</v>
      </c>
      <c r="R12" s="181">
        <f t="shared" si="82"/>
        <v>204951.2482729374</v>
      </c>
      <c r="S12" s="181">
        <f t="shared" si="82"/>
        <v>79.564986034566573</v>
      </c>
      <c r="T12" s="181">
        <f t="shared" si="82"/>
        <v>798994.52944704506</v>
      </c>
      <c r="U12" s="181">
        <f t="shared" si="82"/>
        <v>798702.21515134396</v>
      </c>
      <c r="V12" s="181">
        <f t="shared" si="82"/>
        <v>292.31429570129012</v>
      </c>
      <c r="W12" s="181">
        <f t="shared" si="82"/>
        <v>1727422.7108599776</v>
      </c>
      <c r="X12" s="181">
        <f t="shared" si="82"/>
        <v>1726842.6264971041</v>
      </c>
      <c r="Y12" s="181">
        <f t="shared" si="82"/>
        <v>580.08436287421546</v>
      </c>
      <c r="Z12" s="181">
        <f t="shared" si="82"/>
        <v>3386084.5899264053</v>
      </c>
      <c r="AA12" s="181">
        <f t="shared" si="82"/>
        <v>3385112.692405378</v>
      </c>
      <c r="AB12" s="181">
        <f t="shared" si="82"/>
        <v>971.89752102726879</v>
      </c>
      <c r="AC12" s="181">
        <f t="shared" si="82"/>
        <v>126108.96284034943</v>
      </c>
      <c r="AD12" s="181">
        <f t="shared" si="82"/>
        <v>126074.24009824326</v>
      </c>
      <c r="AE12" s="181">
        <f t="shared" si="82"/>
        <v>34.722742106166152</v>
      </c>
      <c r="AF12" s="181">
        <f t="shared" si="82"/>
        <v>502830.61538709042</v>
      </c>
      <c r="AG12" s="181">
        <f t="shared" si="82"/>
        <v>502701.82117266767</v>
      </c>
      <c r="AH12" s="181">
        <f t="shared" si="82"/>
        <v>128.79421442267721</v>
      </c>
      <c r="AI12" s="181">
        <f t="shared" si="82"/>
        <v>1127909.4231251122</v>
      </c>
      <c r="AJ12" s="181">
        <f t="shared" si="82"/>
        <v>1127650.1977805342</v>
      </c>
      <c r="AK12" s="181">
        <f t="shared" si="82"/>
        <v>259.22534457796974</v>
      </c>
      <c r="AL12" s="181">
        <f t="shared" si="82"/>
        <v>2372609.0573730008</v>
      </c>
      <c r="AM12" s="181">
        <f t="shared" si="82"/>
        <v>2372171.3140289942</v>
      </c>
      <c r="AN12" s="181">
        <f t="shared" si="82"/>
        <v>437.74334400674343</v>
      </c>
    </row>
    <row r="13" spans="1:40" x14ac:dyDescent="0.2">
      <c r="A13" s="174" t="s">
        <v>11</v>
      </c>
      <c r="B13" s="156" t="s">
        <v>133</v>
      </c>
      <c r="C13" s="156" t="s">
        <v>160</v>
      </c>
      <c r="D13" s="156">
        <v>2</v>
      </c>
      <c r="E13" s="179">
        <f>HLOOKUP('III Tool Overview'!$H$6,Prevalence!$B$2:$AV$268,Prevalence!AW11,FALSE)</f>
        <v>0.26</v>
      </c>
      <c r="F13" s="181">
        <f>F129</f>
        <v>418269.80000000005</v>
      </c>
      <c r="G13" s="178">
        <f>G129</f>
        <v>0</v>
      </c>
      <c r="H13" s="178">
        <f>H129</f>
        <v>5804.8300254715614</v>
      </c>
      <c r="I13" s="178">
        <f t="shared" ref="I13:AN13" si="83">I129</f>
        <v>5230.8472245940948</v>
      </c>
      <c r="J13" s="178">
        <f t="shared" si="83"/>
        <v>5229.6237100723647</v>
      </c>
      <c r="K13" s="178">
        <f t="shared" si="83"/>
        <v>21132.66206628643</v>
      </c>
      <c r="L13" s="178">
        <f t="shared" si="83"/>
        <v>21128.228959733482</v>
      </c>
      <c r="M13" s="178">
        <f t="shared" si="83"/>
        <v>48276.29358523371</v>
      </c>
      <c r="N13" s="178">
        <f t="shared" si="83"/>
        <v>48267.585108423984</v>
      </c>
      <c r="O13" s="178">
        <f t="shared" si="83"/>
        <v>104198.58375625026</v>
      </c>
      <c r="P13" s="178">
        <f t="shared" si="83"/>
        <v>104184.02462308701</v>
      </c>
      <c r="Q13" s="178">
        <f t="shared" si="83"/>
        <v>154532.86106807267</v>
      </c>
      <c r="R13" s="178">
        <f t="shared" si="83"/>
        <v>154489.31216765766</v>
      </c>
      <c r="S13" s="178">
        <f t="shared" si="83"/>
        <v>43.548900415036542</v>
      </c>
      <c r="T13" s="178">
        <f t="shared" si="83"/>
        <v>612011.24488743732</v>
      </c>
      <c r="U13" s="178">
        <f t="shared" si="83"/>
        <v>611847.68282214983</v>
      </c>
      <c r="V13" s="178">
        <f t="shared" si="83"/>
        <v>163.56206528736629</v>
      </c>
      <c r="W13" s="178">
        <f t="shared" si="83"/>
        <v>1351154.4714720449</v>
      </c>
      <c r="X13" s="178">
        <f t="shared" si="83"/>
        <v>1350819.2293589858</v>
      </c>
      <c r="Y13" s="178">
        <f t="shared" si="83"/>
        <v>335.24211305884251</v>
      </c>
      <c r="Z13" s="178">
        <f t="shared" si="83"/>
        <v>2719685.1520567499</v>
      </c>
      <c r="AA13" s="178">
        <f t="shared" si="83"/>
        <v>2719085.0961911995</v>
      </c>
      <c r="AB13" s="178">
        <f t="shared" si="83"/>
        <v>600.05586555102013</v>
      </c>
      <c r="AC13" s="178">
        <f t="shared" si="83"/>
        <v>111540.04459467955</v>
      </c>
      <c r="AD13" s="178">
        <f t="shared" si="83"/>
        <v>111518.49236983446</v>
      </c>
      <c r="AE13" s="178">
        <f t="shared" si="83"/>
        <v>21.55222484508954</v>
      </c>
      <c r="AF13" s="178">
        <f t="shared" si="83"/>
        <v>451877.95774970611</v>
      </c>
      <c r="AG13" s="178">
        <f t="shared" si="83"/>
        <v>451796.17147104896</v>
      </c>
      <c r="AH13" s="178">
        <f t="shared" si="83"/>
        <v>81.786278657109506</v>
      </c>
      <c r="AI13" s="178">
        <f t="shared" si="83"/>
        <v>1036694.7112862697</v>
      </c>
      <c r="AJ13" s="178">
        <f t="shared" si="83"/>
        <v>1036524.4839225847</v>
      </c>
      <c r="AK13" s="178">
        <f t="shared" si="83"/>
        <v>170.22736368512415</v>
      </c>
      <c r="AL13" s="178">
        <f t="shared" si="83"/>
        <v>2257908.3785725255</v>
      </c>
      <c r="AM13" s="178">
        <f t="shared" si="83"/>
        <v>2257598.6483643064</v>
      </c>
      <c r="AN13" s="178">
        <f t="shared" si="83"/>
        <v>309.73020821931641</v>
      </c>
    </row>
    <row r="14" spans="1:40" x14ac:dyDescent="0.2">
      <c r="A14" s="174" t="s">
        <v>12</v>
      </c>
      <c r="B14" s="156" t="s">
        <v>133</v>
      </c>
      <c r="C14" s="156" t="s">
        <v>160</v>
      </c>
      <c r="D14" s="156">
        <v>3</v>
      </c>
      <c r="E14" s="179">
        <f>HLOOKUP('III Tool Overview'!$H$6,Prevalence!$B$2:$AV$268,Prevalence!AW12,FALSE)</f>
        <v>0.21285714285714286</v>
      </c>
      <c r="F14" s="181">
        <f>F172</f>
        <v>423944.19999999995</v>
      </c>
      <c r="G14" s="181">
        <f>G172</f>
        <v>0</v>
      </c>
      <c r="H14" s="181">
        <f t="shared" ref="H14:AN14" si="84">H172</f>
        <v>4999.1335361725942</v>
      </c>
      <c r="I14" s="181">
        <f t="shared" si="84"/>
        <v>4411.9702636827496</v>
      </c>
      <c r="J14" s="181">
        <f t="shared" si="84"/>
        <v>4410.984396032487</v>
      </c>
      <c r="K14" s="181">
        <f t="shared" si="84"/>
        <v>18069.018609241335</v>
      </c>
      <c r="L14" s="181">
        <f t="shared" si="84"/>
        <v>18065.393784757514</v>
      </c>
      <c r="M14" s="181">
        <f t="shared" si="84"/>
        <v>42170.638151190869</v>
      </c>
      <c r="N14" s="181">
        <f t="shared" si="84"/>
        <v>42163.41281071728</v>
      </c>
      <c r="O14" s="181">
        <f t="shared" si="84"/>
        <v>94563.897731494639</v>
      </c>
      <c r="P14" s="181">
        <f t="shared" si="84"/>
        <v>94551.53002392147</v>
      </c>
      <c r="Q14" s="181">
        <f t="shared" si="84"/>
        <v>130789.26427265942</v>
      </c>
      <c r="R14" s="181">
        <f t="shared" si="84"/>
        <v>130755.17162534701</v>
      </c>
      <c r="S14" s="181">
        <f t="shared" si="84"/>
        <v>34.092647312432973</v>
      </c>
      <c r="T14" s="181">
        <f t="shared" si="84"/>
        <v>522369.12537256762</v>
      </c>
      <c r="U14" s="181">
        <f t="shared" si="84"/>
        <v>522239.92002390564</v>
      </c>
      <c r="V14" s="181">
        <f t="shared" si="84"/>
        <v>129.20534866199114</v>
      </c>
      <c r="W14" s="181">
        <f t="shared" si="84"/>
        <v>1167444.8586715597</v>
      </c>
      <c r="X14" s="181">
        <f t="shared" si="84"/>
        <v>1167176.8917146814</v>
      </c>
      <c r="Y14" s="181">
        <f t="shared" si="84"/>
        <v>267.96695687807482</v>
      </c>
      <c r="Z14" s="181">
        <f t="shared" si="84"/>
        <v>2391020.8736202284</v>
      </c>
      <c r="AA14" s="181">
        <f t="shared" si="84"/>
        <v>2390534.3318709759</v>
      </c>
      <c r="AB14" s="181">
        <f t="shared" si="84"/>
        <v>486.54174925331108</v>
      </c>
      <c r="AC14" s="181">
        <f t="shared" si="84"/>
        <v>99119.28862139229</v>
      </c>
      <c r="AD14" s="181">
        <f t="shared" si="84"/>
        <v>99102.180083953514</v>
      </c>
      <c r="AE14" s="181">
        <f t="shared" si="84"/>
        <v>17.108537438781013</v>
      </c>
      <c r="AF14" s="181">
        <f t="shared" si="84"/>
        <v>404625.64191425499</v>
      </c>
      <c r="AG14" s="181">
        <f t="shared" si="84"/>
        <v>404560.24801584444</v>
      </c>
      <c r="AH14" s="181">
        <f t="shared" si="84"/>
        <v>65.393898410636211</v>
      </c>
      <c r="AI14" s="181">
        <f t="shared" si="84"/>
        <v>939492.21199235239</v>
      </c>
      <c r="AJ14" s="181">
        <f t="shared" si="84"/>
        <v>939354.99013730942</v>
      </c>
      <c r="AK14" s="181">
        <f t="shared" si="84"/>
        <v>137.22185504292247</v>
      </c>
      <c r="AL14" s="181">
        <f t="shared" si="84"/>
        <v>2090010.4251755155</v>
      </c>
      <c r="AM14" s="181">
        <f t="shared" si="84"/>
        <v>2089758.1001667448</v>
      </c>
      <c r="AN14" s="181">
        <f t="shared" si="84"/>
        <v>252.32500877054372</v>
      </c>
    </row>
    <row r="15" spans="1:40" x14ac:dyDescent="0.2">
      <c r="A15" s="174" t="s">
        <v>13</v>
      </c>
      <c r="B15" s="156" t="s">
        <v>133</v>
      </c>
      <c r="C15" s="156" t="s">
        <v>160</v>
      </c>
      <c r="D15" s="159">
        <v>4</v>
      </c>
      <c r="E15" s="179">
        <f>HLOOKUP('III Tool Overview'!$H$6,Prevalence!$B$2:$AV$268,Prevalence!AW13,FALSE)</f>
        <v>0.20142857142857143</v>
      </c>
      <c r="F15" s="181">
        <f>F215</f>
        <v>420393.60000000003</v>
      </c>
      <c r="G15" s="181">
        <f>G215</f>
        <v>0</v>
      </c>
      <c r="H15" s="181">
        <f t="shared" ref="H15:AN15" si="85">H215</f>
        <v>4824.6819924593183</v>
      </c>
      <c r="I15" s="181">
        <f t="shared" si="85"/>
        <v>3569.3048397983403</v>
      </c>
      <c r="J15" s="181">
        <f t="shared" si="85"/>
        <v>3568.5747107631819</v>
      </c>
      <c r="K15" s="181">
        <f t="shared" si="85"/>
        <v>14833.180466492748</v>
      </c>
      <c r="L15" s="181">
        <f t="shared" si="85"/>
        <v>14830.322484300599</v>
      </c>
      <c r="M15" s="181">
        <f t="shared" si="85"/>
        <v>35398.506502932149</v>
      </c>
      <c r="N15" s="181">
        <f t="shared" si="85"/>
        <v>35392.304229309084</v>
      </c>
      <c r="O15" s="181">
        <f t="shared" si="85"/>
        <v>82426.20286556569</v>
      </c>
      <c r="P15" s="181">
        <f t="shared" si="85"/>
        <v>82414.406844234254</v>
      </c>
      <c r="Q15" s="181">
        <f t="shared" si="85"/>
        <v>105926.7403810727</v>
      </c>
      <c r="R15" s="181">
        <f t="shared" si="85"/>
        <v>105899.58490615994</v>
      </c>
      <c r="S15" s="181">
        <f t="shared" si="85"/>
        <v>27.155474912739919</v>
      </c>
      <c r="T15" s="181">
        <f t="shared" si="85"/>
        <v>426441.92514103698</v>
      </c>
      <c r="U15" s="181">
        <f t="shared" si="85"/>
        <v>426335.79180360632</v>
      </c>
      <c r="V15" s="181">
        <f t="shared" si="85"/>
        <v>106.13333743074622</v>
      </c>
      <c r="W15" s="181">
        <f t="shared" si="85"/>
        <v>963633.35206267168</v>
      </c>
      <c r="X15" s="181">
        <f t="shared" si="85"/>
        <v>963404.82722716685</v>
      </c>
      <c r="Y15" s="181">
        <f t="shared" si="85"/>
        <v>228.52483550483134</v>
      </c>
      <c r="Z15" s="181">
        <f t="shared" si="85"/>
        <v>2002916.7676021706</v>
      </c>
      <c r="AA15" s="181">
        <f t="shared" si="85"/>
        <v>2002486.7436600877</v>
      </c>
      <c r="AB15" s="181">
        <f t="shared" si="85"/>
        <v>430.02394208265696</v>
      </c>
      <c r="AC15" s="181">
        <f t="shared" si="85"/>
        <v>87905.048344068709</v>
      </c>
      <c r="AD15" s="181">
        <f t="shared" si="85"/>
        <v>87890.372236324154</v>
      </c>
      <c r="AE15" s="181">
        <f t="shared" si="85"/>
        <v>14.676107744538285</v>
      </c>
      <c r="AF15" s="181">
        <f t="shared" si="85"/>
        <v>361456.21587772405</v>
      </c>
      <c r="AG15" s="181">
        <f t="shared" si="85"/>
        <v>361398.38546589616</v>
      </c>
      <c r="AH15" s="181">
        <f t="shared" si="85"/>
        <v>57.830411827841999</v>
      </c>
      <c r="AI15" s="181">
        <f t="shared" si="85"/>
        <v>848887.1986318538</v>
      </c>
      <c r="AJ15" s="181">
        <f t="shared" si="85"/>
        <v>848760.99728210317</v>
      </c>
      <c r="AK15" s="181">
        <f t="shared" si="85"/>
        <v>126.2013497505468</v>
      </c>
      <c r="AL15" s="181">
        <f t="shared" si="85"/>
        <v>1927520.9255161034</v>
      </c>
      <c r="AM15" s="181">
        <f t="shared" si="85"/>
        <v>1927278.5254793521</v>
      </c>
      <c r="AN15" s="181">
        <f t="shared" si="85"/>
        <v>242.40003675110347</v>
      </c>
    </row>
    <row r="16" spans="1:40" ht="13.5" thickBot="1" x14ac:dyDescent="0.25">
      <c r="A16" s="175" t="s">
        <v>14</v>
      </c>
      <c r="B16" s="156" t="s">
        <v>133</v>
      </c>
      <c r="C16" s="156" t="s">
        <v>160</v>
      </c>
      <c r="D16" s="159">
        <v>5</v>
      </c>
      <c r="E16" s="179">
        <f>HLOOKUP('III Tool Overview'!$H$6,Prevalence!$B$2:$AV$268,Prevalence!AW14,FALSE)</f>
        <v>9.285714285714286E-2</v>
      </c>
      <c r="F16" s="181">
        <f>F258</f>
        <v>421062</v>
      </c>
      <c r="G16" s="181">
        <f>G258</f>
        <v>0</v>
      </c>
      <c r="H16" s="181">
        <f t="shared" ref="H16:AN16" si="86">H258</f>
        <v>2148.0730555867544</v>
      </c>
      <c r="I16" s="181">
        <f t="shared" si="86"/>
        <v>2504.8955062862724</v>
      </c>
      <c r="J16" s="181">
        <f t="shared" si="86"/>
        <v>2504.6515571449281</v>
      </c>
      <c r="K16" s="181">
        <f t="shared" si="86"/>
        <v>10563.273241482959</v>
      </c>
      <c r="L16" s="181">
        <f t="shared" si="86"/>
        <v>10562.282406970495</v>
      </c>
      <c r="M16" s="181">
        <f t="shared" si="86"/>
        <v>25844.236372410352</v>
      </c>
      <c r="N16" s="181">
        <f t="shared" si="86"/>
        <v>25841.970165376297</v>
      </c>
      <c r="O16" s="181">
        <f t="shared" si="86"/>
        <v>63272.149153407852</v>
      </c>
      <c r="P16" s="181">
        <f t="shared" si="86"/>
        <v>63267.454325668979</v>
      </c>
      <c r="Q16" s="181">
        <f t="shared" si="86"/>
        <v>74738.326701283222</v>
      </c>
      <c r="R16" s="181">
        <f t="shared" si="86"/>
        <v>74728.755212902586</v>
      </c>
      <c r="S16" s="181">
        <f t="shared" si="86"/>
        <v>9.5714883806267608</v>
      </c>
      <c r="T16" s="181">
        <f t="shared" si="86"/>
        <v>303638.43700497178</v>
      </c>
      <c r="U16" s="181">
        <f t="shared" si="86"/>
        <v>303600.26409012103</v>
      </c>
      <c r="V16" s="181">
        <f t="shared" si="86"/>
        <v>38.172914850729967</v>
      </c>
      <c r="W16" s="181">
        <f t="shared" si="86"/>
        <v>696007.86440059822</v>
      </c>
      <c r="X16" s="181">
        <f t="shared" si="86"/>
        <v>695923.22207594139</v>
      </c>
      <c r="Y16" s="181">
        <f t="shared" si="86"/>
        <v>84.642324656808682</v>
      </c>
      <c r="Z16" s="181">
        <f t="shared" si="86"/>
        <v>1481755.3927071448</v>
      </c>
      <c r="AA16" s="181">
        <f t="shared" si="86"/>
        <v>1481588.5472663096</v>
      </c>
      <c r="AB16" s="181">
        <f t="shared" si="86"/>
        <v>166.84544083531364</v>
      </c>
      <c r="AC16" s="181">
        <f t="shared" si="86"/>
        <v>75687.908943106362</v>
      </c>
      <c r="AD16" s="181">
        <f t="shared" si="86"/>
        <v>75682.001801318693</v>
      </c>
      <c r="AE16" s="181">
        <f t="shared" si="86"/>
        <v>5.9071417876764372</v>
      </c>
      <c r="AF16" s="181">
        <f t="shared" si="86"/>
        <v>313767.10989411426</v>
      </c>
      <c r="AG16" s="181">
        <f t="shared" si="86"/>
        <v>313743.38612979144</v>
      </c>
      <c r="AH16" s="181">
        <f t="shared" si="86"/>
        <v>23.723764322757233</v>
      </c>
      <c r="AI16" s="181">
        <f t="shared" si="86"/>
        <v>747351.32028443099</v>
      </c>
      <c r="AJ16" s="181">
        <f t="shared" si="86"/>
        <v>747298.03980336012</v>
      </c>
      <c r="AK16" s="181">
        <f t="shared" si="86"/>
        <v>53.28048107088398</v>
      </c>
      <c r="AL16" s="181">
        <f t="shared" si="86"/>
        <v>1747592.5851522835</v>
      </c>
      <c r="AM16" s="181">
        <f t="shared" si="86"/>
        <v>1747484.9277506657</v>
      </c>
      <c r="AN16" s="181">
        <f t="shared" si="86"/>
        <v>107.65740161790018</v>
      </c>
    </row>
    <row r="17" spans="1:43" s="48" customFormat="1" ht="13.5" thickBot="1" x14ac:dyDescent="0.25">
      <c r="A17" s="32" t="s">
        <v>17</v>
      </c>
      <c r="B17" s="154"/>
      <c r="C17" s="154"/>
      <c r="D17" s="154"/>
      <c r="E17" s="154"/>
      <c r="F17" s="154"/>
      <c r="G17" s="154"/>
      <c r="H17" s="242"/>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row>
    <row r="18" spans="1:43" x14ac:dyDescent="0.2">
      <c r="A18" s="174" t="s">
        <v>18</v>
      </c>
      <c r="B18" s="156"/>
      <c r="C18" s="156"/>
      <c r="D18" s="156"/>
      <c r="E18" s="156"/>
      <c r="F18" s="181">
        <f>SUM(F19:F23)</f>
        <v>2269599.7999999998</v>
      </c>
      <c r="G18" s="181">
        <f t="shared" ref="G18:AN18" si="87">SUM(G19:G23)</f>
        <v>0</v>
      </c>
      <c r="H18" s="181">
        <f t="shared" si="87"/>
        <v>24396.369243494566</v>
      </c>
      <c r="I18" s="181">
        <f t="shared" si="87"/>
        <v>22543.69569074432</v>
      </c>
      <c r="J18" s="181">
        <f t="shared" si="87"/>
        <v>22539.413548290533</v>
      </c>
      <c r="K18" s="181">
        <f t="shared" si="87"/>
        <v>91126.358995198374</v>
      </c>
      <c r="L18" s="181">
        <f t="shared" si="87"/>
        <v>91111.303782061557</v>
      </c>
      <c r="M18" s="181">
        <f t="shared" si="87"/>
        <v>209738.61760855105</v>
      </c>
      <c r="N18" s="181">
        <f t="shared" si="87"/>
        <v>209709.21410633781</v>
      </c>
      <c r="O18" s="181">
        <f t="shared" si="87"/>
        <v>463906.59526378568</v>
      </c>
      <c r="P18" s="181">
        <f t="shared" si="87"/>
        <v>463855.00847031228</v>
      </c>
      <c r="Q18" s="181">
        <f t="shared" si="87"/>
        <v>524365.80173287413</v>
      </c>
      <c r="R18" s="181">
        <f t="shared" si="87"/>
        <v>524239.54908947559</v>
      </c>
      <c r="S18" s="181">
        <f t="shared" si="87"/>
        <v>126.25264339853038</v>
      </c>
      <c r="T18" s="181">
        <f t="shared" si="87"/>
        <v>2076213.0969530027</v>
      </c>
      <c r="U18" s="181">
        <f t="shared" si="87"/>
        <v>2075737.397703287</v>
      </c>
      <c r="V18" s="181">
        <f t="shared" si="87"/>
        <v>475.6992497159531</v>
      </c>
      <c r="W18" s="181">
        <f t="shared" si="87"/>
        <v>4594608.1658320008</v>
      </c>
      <c r="X18" s="181">
        <f t="shared" si="87"/>
        <v>4593614.2732966803</v>
      </c>
      <c r="Y18" s="181">
        <f t="shared" si="87"/>
        <v>993.89253532075963</v>
      </c>
      <c r="Z18" s="181">
        <f t="shared" si="87"/>
        <v>9323534.1083525475</v>
      </c>
      <c r="AA18" s="181">
        <f t="shared" si="87"/>
        <v>9321670.3604535088</v>
      </c>
      <c r="AB18" s="181">
        <f t="shared" si="87"/>
        <v>1863.7478990395198</v>
      </c>
      <c r="AC18" s="181">
        <f t="shared" si="87"/>
        <v>571614.89583563118</v>
      </c>
      <c r="AD18" s="181">
        <f t="shared" si="87"/>
        <v>571517.52789320564</v>
      </c>
      <c r="AE18" s="181">
        <f t="shared" si="87"/>
        <v>97.367942425462388</v>
      </c>
      <c r="AF18" s="181">
        <f t="shared" si="87"/>
        <v>2301570.3729637237</v>
      </c>
      <c r="AG18" s="181">
        <f t="shared" si="87"/>
        <v>2301198.2952877451</v>
      </c>
      <c r="AH18" s="181">
        <f t="shared" si="87"/>
        <v>372.07767597876591</v>
      </c>
      <c r="AI18" s="181">
        <f t="shared" si="87"/>
        <v>5236487.4572601821</v>
      </c>
      <c r="AJ18" s="181">
        <f t="shared" si="87"/>
        <v>5235698.2796039702</v>
      </c>
      <c r="AK18" s="181">
        <f t="shared" si="87"/>
        <v>789.17765621043509</v>
      </c>
      <c r="AL18" s="181">
        <f t="shared" si="87"/>
        <v>11258000.255888876</v>
      </c>
      <c r="AM18" s="181">
        <f t="shared" si="87"/>
        <v>11256504.649783133</v>
      </c>
      <c r="AN18" s="181">
        <f t="shared" si="87"/>
        <v>1495.6061057432344</v>
      </c>
    </row>
    <row r="19" spans="1:43" x14ac:dyDescent="0.2">
      <c r="A19" s="174" t="s">
        <v>10</v>
      </c>
      <c r="B19" s="156" t="s">
        <v>133</v>
      </c>
      <c r="C19" s="159" t="s">
        <v>164</v>
      </c>
      <c r="D19" s="156">
        <v>1</v>
      </c>
      <c r="E19" s="179">
        <f>HLOOKUP('III Tool Overview'!$H$6,Prevalence!$B$2:$AV$268,Prevalence!AW17,FALSE)</f>
        <v>0.31</v>
      </c>
      <c r="F19" s="181">
        <f>F107</f>
        <v>459409.99999999994</v>
      </c>
      <c r="G19" s="181">
        <f>G107</f>
        <v>0</v>
      </c>
      <c r="H19" s="181">
        <f t="shared" ref="H19:AN19" si="88">H107</f>
        <v>7208.7397311340319</v>
      </c>
      <c r="I19" s="181">
        <f t="shared" si="88"/>
        <v>7271.3289858137159</v>
      </c>
      <c r="J19" s="181">
        <f t="shared" si="88"/>
        <v>7269.6575050827832</v>
      </c>
      <c r="K19" s="181">
        <f t="shared" si="88"/>
        <v>28099.105286978338</v>
      </c>
      <c r="L19" s="181">
        <f>L107</f>
        <v>28093.609012332003</v>
      </c>
      <c r="M19" s="181">
        <f t="shared" si="88"/>
        <v>60951.704059954682</v>
      </c>
      <c r="N19" s="181">
        <f t="shared" si="88"/>
        <v>60941.567247791099</v>
      </c>
      <c r="O19" s="181">
        <f t="shared" si="88"/>
        <v>123460.35431819719</v>
      </c>
      <c r="P19" s="181">
        <f t="shared" si="88"/>
        <v>123443.47585226875</v>
      </c>
      <c r="Q19" s="181">
        <f t="shared" si="88"/>
        <v>168574.66808816863</v>
      </c>
      <c r="R19" s="181">
        <f t="shared" si="88"/>
        <v>168525.19683128016</v>
      </c>
      <c r="S19" s="181">
        <f t="shared" si="88"/>
        <v>49.471256888482912</v>
      </c>
      <c r="T19" s="181">
        <f t="shared" si="88"/>
        <v>654098.99105900934</v>
      </c>
      <c r="U19" s="181">
        <f t="shared" si="88"/>
        <v>653917.9173258543</v>
      </c>
      <c r="V19" s="181">
        <f t="shared" si="88"/>
        <v>181.07373315515724</v>
      </c>
      <c r="W19" s="181">
        <f t="shared" si="88"/>
        <v>1412719.4784887475</v>
      </c>
      <c r="X19" s="181">
        <f t="shared" si="88"/>
        <v>1412352.7168270017</v>
      </c>
      <c r="Y19" s="181">
        <f t="shared" si="88"/>
        <v>366.7616617460917</v>
      </c>
      <c r="Z19" s="181">
        <f t="shared" si="88"/>
        <v>2785430.9855110701</v>
      </c>
      <c r="AA19" s="181">
        <f t="shared" si="88"/>
        <v>2784764.4769980586</v>
      </c>
      <c r="AB19" s="181">
        <f t="shared" si="88"/>
        <v>666.50851301190232</v>
      </c>
      <c r="AC19" s="181">
        <f t="shared" si="88"/>
        <v>154559.49016796536</v>
      </c>
      <c r="AD19" s="181">
        <f t="shared" si="88"/>
        <v>154524.72106323377</v>
      </c>
      <c r="AE19" s="181">
        <f t="shared" si="88"/>
        <v>34.76910473155931</v>
      </c>
      <c r="AF19" s="181">
        <f t="shared" si="88"/>
        <v>610665.64347816259</v>
      </c>
      <c r="AG19" s="181">
        <f t="shared" si="88"/>
        <v>610536.10413026379</v>
      </c>
      <c r="AH19" s="181">
        <f t="shared" si="88"/>
        <v>129.53934789886989</v>
      </c>
      <c r="AI19" s="181">
        <f t="shared" si="88"/>
        <v>1354320.6836578494</v>
      </c>
      <c r="AJ19" s="181">
        <f t="shared" si="88"/>
        <v>1354052.1792664095</v>
      </c>
      <c r="AK19" s="181">
        <f t="shared" si="88"/>
        <v>268.50439143980111</v>
      </c>
      <c r="AL19" s="181">
        <f t="shared" si="88"/>
        <v>2801530.1027382491</v>
      </c>
      <c r="AM19" s="181">
        <f t="shared" si="88"/>
        <v>2801034.9367433186</v>
      </c>
      <c r="AN19" s="181">
        <f t="shared" si="88"/>
        <v>495.16599493079048</v>
      </c>
    </row>
    <row r="20" spans="1:43" x14ac:dyDescent="0.2">
      <c r="A20" s="174" t="s">
        <v>11</v>
      </c>
      <c r="B20" s="156" t="s">
        <v>133</v>
      </c>
      <c r="C20" s="159" t="s">
        <v>164</v>
      </c>
      <c r="D20" s="156">
        <v>2</v>
      </c>
      <c r="E20" s="179">
        <f>HLOOKUP('III Tool Overview'!$H$6,Prevalence!$B$2:$AV$268,Prevalence!AW18,FALSE)</f>
        <v>0.29833333333333334</v>
      </c>
      <c r="F20" s="181">
        <f>F150</f>
        <v>461278.4</v>
      </c>
      <c r="G20" s="181">
        <f>G150</f>
        <v>0</v>
      </c>
      <c r="H20" s="181">
        <f t="shared" ref="H20:AN20" si="89">H150</f>
        <v>6339.5044084861356</v>
      </c>
      <c r="I20" s="181">
        <f t="shared" si="89"/>
        <v>5358.4193913678109</v>
      </c>
      <c r="J20" s="181">
        <f t="shared" si="89"/>
        <v>5357.2836988856916</v>
      </c>
      <c r="K20" s="181">
        <f t="shared" si="89"/>
        <v>21691.562176207037</v>
      </c>
      <c r="L20" s="181">
        <f t="shared" si="89"/>
        <v>21687.527328033189</v>
      </c>
      <c r="M20" s="181">
        <f t="shared" si="89"/>
        <v>49650.986330035397</v>
      </c>
      <c r="N20" s="181">
        <f t="shared" si="89"/>
        <v>49643.126624371267</v>
      </c>
      <c r="O20" s="181">
        <f t="shared" si="89"/>
        <v>107333.14204396235</v>
      </c>
      <c r="P20" s="181">
        <f t="shared" si="89"/>
        <v>107319.61687757896</v>
      </c>
      <c r="Q20" s="181">
        <f t="shared" si="89"/>
        <v>123533.35281978967</v>
      </c>
      <c r="R20" s="181">
        <f t="shared" si="89"/>
        <v>123500.26709192607</v>
      </c>
      <c r="S20" s="181">
        <f t="shared" si="89"/>
        <v>33.085727863605484</v>
      </c>
      <c r="T20" s="181">
        <f t="shared" si="89"/>
        <v>488173.64050609863</v>
      </c>
      <c r="U20" s="181">
        <f t="shared" si="89"/>
        <v>488048.60991350585</v>
      </c>
      <c r="V20" s="181">
        <f t="shared" si="89"/>
        <v>125.03059259276279</v>
      </c>
      <c r="W20" s="181">
        <f t="shared" si="89"/>
        <v>1074529.7057577802</v>
      </c>
      <c r="X20" s="181">
        <f t="shared" si="89"/>
        <v>1074268.7611106138</v>
      </c>
      <c r="Y20" s="181">
        <f t="shared" si="89"/>
        <v>260.94464716656876</v>
      </c>
      <c r="Z20" s="181">
        <f t="shared" si="89"/>
        <v>2155734.7872093753</v>
      </c>
      <c r="AA20" s="181">
        <f t="shared" si="89"/>
        <v>2155250.4359650174</v>
      </c>
      <c r="AB20" s="181">
        <f t="shared" si="89"/>
        <v>484.35124435836542</v>
      </c>
      <c r="AC20" s="181">
        <f t="shared" si="89"/>
        <v>128913.59011907046</v>
      </c>
      <c r="AD20" s="181">
        <f t="shared" si="89"/>
        <v>128887.8161049097</v>
      </c>
      <c r="AE20" s="181">
        <f t="shared" si="89"/>
        <v>25.774014160758725</v>
      </c>
      <c r="AF20" s="181">
        <f t="shared" si="89"/>
        <v>518159.06698466616</v>
      </c>
      <c r="AG20" s="181">
        <f t="shared" si="89"/>
        <v>518060.32663768157</v>
      </c>
      <c r="AH20" s="181">
        <f t="shared" si="89"/>
        <v>98.740346984552161</v>
      </c>
      <c r="AI20" s="181">
        <f t="shared" si="89"/>
        <v>1173211.0553015135</v>
      </c>
      <c r="AJ20" s="181">
        <f t="shared" si="89"/>
        <v>1173002.0197726453</v>
      </c>
      <c r="AK20" s="181">
        <f t="shared" si="89"/>
        <v>209.03552886803664</v>
      </c>
      <c r="AL20" s="181">
        <f t="shared" si="89"/>
        <v>2490799.0038428614</v>
      </c>
      <c r="AM20" s="181">
        <f t="shared" si="89"/>
        <v>2490405.4357029623</v>
      </c>
      <c r="AN20" s="181">
        <f t="shared" si="89"/>
        <v>393.56813989910006</v>
      </c>
    </row>
    <row r="21" spans="1:43" x14ac:dyDescent="0.2">
      <c r="A21" s="174" t="s">
        <v>12</v>
      </c>
      <c r="B21" s="156" t="s">
        <v>133</v>
      </c>
      <c r="C21" s="159" t="s">
        <v>164</v>
      </c>
      <c r="D21" s="156">
        <v>3</v>
      </c>
      <c r="E21" s="179">
        <f>HLOOKUP('III Tool Overview'!$H$6,Prevalence!$B$2:$AV$268,Prevalence!AW19,FALSE)</f>
        <v>0.20142857142857143</v>
      </c>
      <c r="F21" s="181">
        <f>F193</f>
        <v>453056.80000000005</v>
      </c>
      <c r="G21" s="181">
        <f>G193</f>
        <v>0</v>
      </c>
      <c r="H21" s="181">
        <f t="shared" ref="H21:AN21" si="90">H193</f>
        <v>4889.1851308237474</v>
      </c>
      <c r="I21" s="181">
        <f t="shared" si="90"/>
        <v>4207.9778552407342</v>
      </c>
      <c r="J21" s="181">
        <f t="shared" si="90"/>
        <v>4207.2036293803021</v>
      </c>
      <c r="K21" s="181">
        <f t="shared" si="90"/>
        <v>17327.029905867748</v>
      </c>
      <c r="L21" s="181">
        <f t="shared" si="90"/>
        <v>17324.194435389374</v>
      </c>
      <c r="M21" s="181">
        <f t="shared" si="90"/>
        <v>40711.695730086576</v>
      </c>
      <c r="N21" s="181">
        <f t="shared" si="90"/>
        <v>40706.005451914381</v>
      </c>
      <c r="O21" s="181">
        <f t="shared" si="90"/>
        <v>92113.49431686991</v>
      </c>
      <c r="P21" s="181">
        <f t="shared" si="90"/>
        <v>92103.401834935328</v>
      </c>
      <c r="Q21" s="181">
        <f t="shared" si="90"/>
        <v>98555.431560870129</v>
      </c>
      <c r="R21" s="181">
        <f t="shared" si="90"/>
        <v>98532.820814921623</v>
      </c>
      <c r="S21" s="181">
        <f t="shared" si="90"/>
        <v>22.610745948509702</v>
      </c>
      <c r="T21" s="181">
        <f t="shared" si="90"/>
        <v>393674.37568868161</v>
      </c>
      <c r="U21" s="181">
        <f t="shared" si="90"/>
        <v>393587.69583971909</v>
      </c>
      <c r="V21" s="181">
        <f t="shared" si="90"/>
        <v>86.679848962627602</v>
      </c>
      <c r="W21" s="181">
        <f t="shared" si="90"/>
        <v>879979.42105193192</v>
      </c>
      <c r="X21" s="181">
        <f t="shared" si="90"/>
        <v>879795.53347121773</v>
      </c>
      <c r="Y21" s="181">
        <f t="shared" si="90"/>
        <v>183.88758071418897</v>
      </c>
      <c r="Z21" s="181">
        <f t="shared" si="90"/>
        <v>1806516.3355915709</v>
      </c>
      <c r="AA21" s="181">
        <f t="shared" si="90"/>
        <v>1806168.9529938851</v>
      </c>
      <c r="AB21" s="181">
        <f t="shared" si="90"/>
        <v>347.38259768582338</v>
      </c>
      <c r="AC21" s="181">
        <f t="shared" si="90"/>
        <v>109296.71407887894</v>
      </c>
      <c r="AD21" s="181">
        <f t="shared" si="90"/>
        <v>109278.88915917017</v>
      </c>
      <c r="AE21" s="181">
        <f t="shared" si="90"/>
        <v>17.82491970877345</v>
      </c>
      <c r="AF21" s="181">
        <f t="shared" si="90"/>
        <v>442455.11308345612</v>
      </c>
      <c r="AG21" s="181">
        <f t="shared" si="90"/>
        <v>442386.16777664283</v>
      </c>
      <c r="AH21" s="181">
        <f t="shared" si="90"/>
        <v>68.945306813277057</v>
      </c>
      <c r="AI21" s="181">
        <f t="shared" si="90"/>
        <v>1012995.5908979749</v>
      </c>
      <c r="AJ21" s="181">
        <f t="shared" si="90"/>
        <v>1012848.1221578524</v>
      </c>
      <c r="AK21" s="181">
        <f t="shared" si="90"/>
        <v>147.46874012250555</v>
      </c>
      <c r="AL21" s="181">
        <f t="shared" si="90"/>
        <v>2192946.0482350881</v>
      </c>
      <c r="AM21" s="181">
        <f t="shared" si="90"/>
        <v>2192665.0671192394</v>
      </c>
      <c r="AN21" s="181">
        <f t="shared" si="90"/>
        <v>280.98111584820799</v>
      </c>
    </row>
    <row r="22" spans="1:43" x14ac:dyDescent="0.2">
      <c r="A22" s="174" t="s">
        <v>13</v>
      </c>
      <c r="B22" s="156" t="s">
        <v>133</v>
      </c>
      <c r="C22" s="159" t="s">
        <v>164</v>
      </c>
      <c r="D22" s="159">
        <v>4</v>
      </c>
      <c r="E22" s="179">
        <f>HLOOKUP('III Tool Overview'!$H$6,Prevalence!$B$2:$AV$268,Prevalence!AW20,FALSE)</f>
        <v>0.14000000000000001</v>
      </c>
      <c r="F22" s="181">
        <f>F236</f>
        <v>448273</v>
      </c>
      <c r="G22" s="181">
        <f>G236</f>
        <v>0</v>
      </c>
      <c r="H22" s="181">
        <f t="shared" ref="H22:AN22" si="91">H236</f>
        <v>3528.6238073627742</v>
      </c>
      <c r="I22" s="181">
        <f t="shared" si="91"/>
        <v>3349.0898437310311</v>
      </c>
      <c r="J22" s="181">
        <f t="shared" si="91"/>
        <v>3348.6183467867349</v>
      </c>
      <c r="K22" s="181">
        <f t="shared" si="91"/>
        <v>13996.655383308669</v>
      </c>
      <c r="L22" s="181">
        <f t="shared" si="91"/>
        <v>13994.860684735406</v>
      </c>
      <c r="M22" s="181">
        <f t="shared" si="91"/>
        <v>33663.870241825818</v>
      </c>
      <c r="N22" s="181">
        <f t="shared" si="91"/>
        <v>33660.087261124347</v>
      </c>
      <c r="O22" s="181">
        <f t="shared" si="91"/>
        <v>79374.369804719172</v>
      </c>
      <c r="P22" s="181">
        <f t="shared" si="91"/>
        <v>79367.13756411006</v>
      </c>
      <c r="Q22" s="181">
        <f t="shared" si="91"/>
        <v>78311.493694918056</v>
      </c>
      <c r="R22" s="181">
        <f t="shared" si="91"/>
        <v>78297.217715613369</v>
      </c>
      <c r="S22" s="181">
        <f t="shared" si="91"/>
        <v>14.275979304689372</v>
      </c>
      <c r="T22" s="181">
        <f t="shared" si="91"/>
        <v>315337.04663547745</v>
      </c>
      <c r="U22" s="181">
        <f t="shared" si="91"/>
        <v>315281.15102247294</v>
      </c>
      <c r="V22" s="181">
        <f t="shared" si="91"/>
        <v>55.89561300445007</v>
      </c>
      <c r="W22" s="181">
        <f t="shared" si="91"/>
        <v>712880.86903299007</v>
      </c>
      <c r="X22" s="181">
        <f t="shared" si="91"/>
        <v>712758.8381177861</v>
      </c>
      <c r="Y22" s="181">
        <f t="shared" si="91"/>
        <v>122.03091520388671</v>
      </c>
      <c r="Z22" s="181">
        <f t="shared" si="91"/>
        <v>1487281.5780675495</v>
      </c>
      <c r="AA22" s="181">
        <f t="shared" si="91"/>
        <v>1487040.9247596732</v>
      </c>
      <c r="AB22" s="181">
        <f t="shared" si="91"/>
        <v>240.65330787672974</v>
      </c>
      <c r="AC22" s="181">
        <f t="shared" si="91"/>
        <v>95742.631425776315</v>
      </c>
      <c r="AD22" s="181">
        <f t="shared" si="91"/>
        <v>95730.668919004354</v>
      </c>
      <c r="AE22" s="181">
        <f t="shared" si="91"/>
        <v>11.962506771973494</v>
      </c>
      <c r="AF22" s="181">
        <f t="shared" si="91"/>
        <v>389798.8633622285</v>
      </c>
      <c r="AG22" s="181">
        <f t="shared" si="91"/>
        <v>389751.95823385019</v>
      </c>
      <c r="AH22" s="181">
        <f t="shared" si="91"/>
        <v>46.90512837834649</v>
      </c>
      <c r="AI22" s="181">
        <f t="shared" si="91"/>
        <v>900646.6604147742</v>
      </c>
      <c r="AJ22" s="181">
        <f t="shared" si="91"/>
        <v>900544.54183760693</v>
      </c>
      <c r="AK22" s="181">
        <f t="shared" si="91"/>
        <v>102.11857716727172</v>
      </c>
      <c r="AL22" s="181">
        <f t="shared" si="91"/>
        <v>1982886.6527360834</v>
      </c>
      <c r="AM22" s="181">
        <f t="shared" si="91"/>
        <v>1982687.1617844482</v>
      </c>
      <c r="AN22" s="181">
        <f t="shared" si="91"/>
        <v>199.49095163526363</v>
      </c>
    </row>
    <row r="23" spans="1:43" ht="13.5" thickBot="1" x14ac:dyDescent="0.25">
      <c r="A23" s="175" t="s">
        <v>14</v>
      </c>
      <c r="B23" s="156" t="s">
        <v>133</v>
      </c>
      <c r="C23" s="159" t="s">
        <v>164</v>
      </c>
      <c r="D23" s="159">
        <v>5</v>
      </c>
      <c r="E23" s="179">
        <f>HLOOKUP('III Tool Overview'!$H$6,Prevalence!$B$2:$AV$268,Prevalence!AW21,FALSE)</f>
        <v>0.10142857142857142</v>
      </c>
      <c r="F23" s="181">
        <f>F279</f>
        <v>447581.6</v>
      </c>
      <c r="G23" s="181">
        <f>G279</f>
        <v>0</v>
      </c>
      <c r="H23" s="181">
        <f t="shared" ref="H23:AN23" si="92">H279</f>
        <v>2430.3161656878769</v>
      </c>
      <c r="I23" s="181">
        <f t="shared" si="92"/>
        <v>2356.8796145910273</v>
      </c>
      <c r="J23" s="181">
        <f t="shared" si="92"/>
        <v>2356.6503681550194</v>
      </c>
      <c r="K23" s="181">
        <f t="shared" si="92"/>
        <v>10012.006242836595</v>
      </c>
      <c r="L23" s="181">
        <f t="shared" si="92"/>
        <v>10011.112321571585</v>
      </c>
      <c r="M23" s="181">
        <f t="shared" si="92"/>
        <v>24760.361246648587</v>
      </c>
      <c r="N23" s="181">
        <f t="shared" si="92"/>
        <v>24758.427521136691</v>
      </c>
      <c r="O23" s="181">
        <f t="shared" si="92"/>
        <v>61625.234780037033</v>
      </c>
      <c r="P23" s="181">
        <f t="shared" si="92"/>
        <v>61621.376341419164</v>
      </c>
      <c r="Q23" s="181">
        <f t="shared" si="92"/>
        <v>55390.855569127642</v>
      </c>
      <c r="R23" s="181">
        <f t="shared" si="92"/>
        <v>55384.046635734398</v>
      </c>
      <c r="S23" s="181">
        <f t="shared" si="92"/>
        <v>6.8089333932429099</v>
      </c>
      <c r="T23" s="181">
        <f t="shared" si="92"/>
        <v>224929.04306373568</v>
      </c>
      <c r="U23" s="181">
        <f t="shared" si="92"/>
        <v>224902.02360173469</v>
      </c>
      <c r="V23" s="181">
        <f t="shared" si="92"/>
        <v>27.0194620009554</v>
      </c>
      <c r="W23" s="181">
        <f t="shared" si="92"/>
        <v>514498.69150055054</v>
      </c>
      <c r="X23" s="181">
        <f t="shared" si="92"/>
        <v>514438.42377006059</v>
      </c>
      <c r="Y23" s="181">
        <f t="shared" si="92"/>
        <v>60.267730490023496</v>
      </c>
      <c r="Z23" s="181">
        <f t="shared" si="92"/>
        <v>1088570.4219729819</v>
      </c>
      <c r="AA23" s="181">
        <f t="shared" si="92"/>
        <v>1088445.5697368754</v>
      </c>
      <c r="AB23" s="181">
        <f t="shared" si="92"/>
        <v>124.85223610669891</v>
      </c>
      <c r="AC23" s="181">
        <f t="shared" si="92"/>
        <v>83102.470043940091</v>
      </c>
      <c r="AD23" s="181">
        <f t="shared" si="92"/>
        <v>83095.432646887682</v>
      </c>
      <c r="AE23" s="181">
        <f t="shared" si="92"/>
        <v>7.0373970523974094</v>
      </c>
      <c r="AF23" s="181">
        <f t="shared" si="92"/>
        <v>340491.68605521036</v>
      </c>
      <c r="AG23" s="181">
        <f t="shared" si="92"/>
        <v>340463.73850930663</v>
      </c>
      <c r="AH23" s="181">
        <f t="shared" si="92"/>
        <v>27.947545903720311</v>
      </c>
      <c r="AI23" s="181">
        <f t="shared" si="92"/>
        <v>795313.4669880697</v>
      </c>
      <c r="AJ23" s="181">
        <f t="shared" si="92"/>
        <v>795251.41656945681</v>
      </c>
      <c r="AK23" s="181">
        <f t="shared" si="92"/>
        <v>62.050418612820067</v>
      </c>
      <c r="AL23" s="181">
        <f t="shared" si="92"/>
        <v>1789838.4483365945</v>
      </c>
      <c r="AM23" s="181">
        <f t="shared" si="92"/>
        <v>1789712.0484331644</v>
      </c>
      <c r="AN23" s="181">
        <f t="shared" si="92"/>
        <v>126.39990342987221</v>
      </c>
    </row>
    <row r="24" spans="1:43" s="48" customFormat="1" ht="13.5" thickBot="1" x14ac:dyDescent="0.25">
      <c r="A24" s="33" t="s">
        <v>19</v>
      </c>
      <c r="B24" s="155"/>
      <c r="C24" s="155"/>
      <c r="D24" s="155"/>
      <c r="E24" s="155"/>
      <c r="F24" s="155"/>
      <c r="G24" s="155"/>
      <c r="H24" s="243"/>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3" x14ac:dyDescent="0.2">
      <c r="A25" s="176" t="s">
        <v>20</v>
      </c>
      <c r="B25" s="156">
        <v>0.5</v>
      </c>
      <c r="C25" s="156" t="s">
        <v>160</v>
      </c>
      <c r="D25" s="156" t="s">
        <v>184</v>
      </c>
      <c r="E25" s="156"/>
      <c r="F25" s="181">
        <f>F66+F109+F152+F195+F238</f>
        <v>30225.200000000001</v>
      </c>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row>
    <row r="26" spans="1:43" x14ac:dyDescent="0.2">
      <c r="A26" s="176" t="s">
        <v>21</v>
      </c>
      <c r="B26" s="156">
        <v>2.5</v>
      </c>
      <c r="C26" s="156" t="s">
        <v>160</v>
      </c>
      <c r="D26" s="156" t="s">
        <v>184</v>
      </c>
      <c r="E26" s="156"/>
      <c r="F26" s="181">
        <f t="shared" ref="F26:U44" si="93">F67+F110+F153+F196+F239</f>
        <v>116561.8</v>
      </c>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P26" s="149"/>
      <c r="AQ26" s="150"/>
    </row>
    <row r="27" spans="1:43" x14ac:dyDescent="0.2">
      <c r="A27" s="176" t="s">
        <v>22</v>
      </c>
      <c r="B27" s="156">
        <v>7.5</v>
      </c>
      <c r="C27" s="156" t="s">
        <v>160</v>
      </c>
      <c r="D27" s="156" t="s">
        <v>184</v>
      </c>
      <c r="E27" s="156"/>
      <c r="F27" s="181">
        <f t="shared" si="93"/>
        <v>138205.6</v>
      </c>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row>
    <row r="28" spans="1:43" x14ac:dyDescent="0.2">
      <c r="A28" s="176" t="s">
        <v>23</v>
      </c>
      <c r="B28" s="156">
        <v>12.5</v>
      </c>
      <c r="C28" s="156" t="s">
        <v>160</v>
      </c>
      <c r="D28" s="156" t="s">
        <v>184</v>
      </c>
      <c r="E28" s="156"/>
      <c r="F28" s="181">
        <f t="shared" si="93"/>
        <v>150886.6</v>
      </c>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row>
    <row r="29" spans="1:43" x14ac:dyDescent="0.2">
      <c r="A29" s="176" t="s">
        <v>24</v>
      </c>
      <c r="B29" s="156">
        <v>17.5</v>
      </c>
      <c r="C29" s="156" t="s">
        <v>160</v>
      </c>
      <c r="D29" s="156" t="s">
        <v>184</v>
      </c>
      <c r="E29" s="158">
        <v>0.23</v>
      </c>
      <c r="F29" s="181">
        <f t="shared" si="93"/>
        <v>167219.4</v>
      </c>
      <c r="G29" s="181">
        <f t="shared" ref="G29:AN29" si="94">G70+G113+G156+G199+G242</f>
        <v>0</v>
      </c>
      <c r="H29" s="181">
        <f t="shared" si="94"/>
        <v>1501.1805733388835</v>
      </c>
      <c r="I29" s="181">
        <f t="shared" si="94"/>
        <v>100.74663807407947</v>
      </c>
      <c r="J29" s="181">
        <f t="shared" si="94"/>
        <v>100.72120330067237</v>
      </c>
      <c r="K29" s="181">
        <f t="shared" si="94"/>
        <v>440.22367108422992</v>
      </c>
      <c r="L29" s="181">
        <f t="shared" si="94"/>
        <v>440.11345826866756</v>
      </c>
      <c r="M29" s="181">
        <f t="shared" si="94"/>
        <v>1153.5195972553449</v>
      </c>
      <c r="N29" s="181">
        <f t="shared" si="94"/>
        <v>1153.2353470736402</v>
      </c>
      <c r="O29" s="181">
        <f t="shared" si="94"/>
        <v>3361.5763891815204</v>
      </c>
      <c r="P29" s="181">
        <f t="shared" si="94"/>
        <v>3360.7810493797829</v>
      </c>
      <c r="Q29" s="181">
        <f t="shared" si="94"/>
        <v>8160.477684000437</v>
      </c>
      <c r="R29" s="181">
        <f t="shared" si="94"/>
        <v>8158.4174673544621</v>
      </c>
      <c r="S29" s="181">
        <f t="shared" si="94"/>
        <v>2.0602166459749469</v>
      </c>
      <c r="T29" s="181">
        <f t="shared" si="94"/>
        <v>34966.157507939177</v>
      </c>
      <c r="U29" s="181">
        <f t="shared" si="94"/>
        <v>34957.402767369422</v>
      </c>
      <c r="V29" s="181">
        <f t="shared" si="94"/>
        <v>8.7547405697514478</v>
      </c>
      <c r="W29" s="181">
        <f t="shared" si="94"/>
        <v>88381.786740628784</v>
      </c>
      <c r="X29" s="181">
        <f t="shared" si="94"/>
        <v>88359.997034796557</v>
      </c>
      <c r="Y29" s="181">
        <f t="shared" si="94"/>
        <v>21.789705832219624</v>
      </c>
      <c r="Z29" s="181">
        <f t="shared" si="94"/>
        <v>236400.06749911045</v>
      </c>
      <c r="AA29" s="181">
        <f t="shared" si="94"/>
        <v>236343.98590827434</v>
      </c>
      <c r="AB29" s="181">
        <f t="shared" si="94"/>
        <v>56.081590836103715</v>
      </c>
      <c r="AC29" s="181">
        <f t="shared" si="94"/>
        <v>12266.544575295478</v>
      </c>
      <c r="AD29" s="181">
        <f t="shared" si="94"/>
        <v>12264.612040897326</v>
      </c>
      <c r="AE29" s="181">
        <f t="shared" si="94"/>
        <v>1.9325343981533933</v>
      </c>
      <c r="AF29" s="181">
        <f t="shared" si="94"/>
        <v>51814.288972233146</v>
      </c>
      <c r="AG29" s="181">
        <f t="shared" si="94"/>
        <v>51806.201847050317</v>
      </c>
      <c r="AH29" s="181">
        <f t="shared" si="94"/>
        <v>8.087125182831187</v>
      </c>
      <c r="AI29" s="181">
        <f t="shared" si="94"/>
        <v>127894.53008783923</v>
      </c>
      <c r="AJ29" s="181">
        <f t="shared" si="94"/>
        <v>127874.90986356529</v>
      </c>
      <c r="AK29" s="181">
        <f t="shared" si="94"/>
        <v>19.620224273934582</v>
      </c>
      <c r="AL29" s="181">
        <f t="shared" si="94"/>
        <v>326887.8867766055</v>
      </c>
      <c r="AM29" s="181">
        <f t="shared" si="94"/>
        <v>326839.82916114538</v>
      </c>
      <c r="AN29" s="181">
        <f t="shared" si="94"/>
        <v>48.057615460136731</v>
      </c>
    </row>
    <row r="30" spans="1:43" x14ac:dyDescent="0.2">
      <c r="A30" s="176" t="s">
        <v>25</v>
      </c>
      <c r="B30" s="156">
        <v>22.5</v>
      </c>
      <c r="C30" s="156" t="s">
        <v>160</v>
      </c>
      <c r="D30" s="156" t="s">
        <v>184</v>
      </c>
      <c r="E30" s="158">
        <v>0.23</v>
      </c>
      <c r="F30" s="181">
        <f t="shared" si="93"/>
        <v>180773.19999999998</v>
      </c>
      <c r="G30" s="181">
        <f t="shared" ref="G30:AN30" si="95">G71+G114+G157+G200+G243</f>
        <v>0</v>
      </c>
      <c r="H30" s="181">
        <f t="shared" si="95"/>
        <v>2126.5359026073306</v>
      </c>
      <c r="I30" s="181">
        <f t="shared" si="95"/>
        <v>147.21065550279138</v>
      </c>
      <c r="J30" s="181">
        <f t="shared" si="95"/>
        <v>147.1622119178177</v>
      </c>
      <c r="K30" s="181">
        <f t="shared" si="95"/>
        <v>642.94608619603355</v>
      </c>
      <c r="L30" s="181">
        <f t="shared" si="95"/>
        <v>642.73646550739602</v>
      </c>
      <c r="M30" s="181">
        <f t="shared" si="95"/>
        <v>1683.0220119948101</v>
      </c>
      <c r="N30" s="181">
        <f t="shared" si="95"/>
        <v>1682.4829680430678</v>
      </c>
      <c r="O30" s="181">
        <f t="shared" si="95"/>
        <v>4889.3860905774372</v>
      </c>
      <c r="P30" s="181">
        <f t="shared" si="95"/>
        <v>4887.8916496535603</v>
      </c>
      <c r="Q30" s="181">
        <f t="shared" si="95"/>
        <v>11335.220473714937</v>
      </c>
      <c r="R30" s="181">
        <f t="shared" si="95"/>
        <v>11331.490317671964</v>
      </c>
      <c r="S30" s="181">
        <f t="shared" si="95"/>
        <v>3.7301560429723395</v>
      </c>
      <c r="T30" s="181">
        <f t="shared" si="95"/>
        <v>48496.490712643659</v>
      </c>
      <c r="U30" s="181">
        <f t="shared" si="95"/>
        <v>48480.677765238106</v>
      </c>
      <c r="V30" s="181">
        <f t="shared" si="95"/>
        <v>15.812947405565865</v>
      </c>
      <c r="W30" s="181">
        <f t="shared" si="95"/>
        <v>122223.78329999915</v>
      </c>
      <c r="X30" s="181">
        <f t="shared" si="95"/>
        <v>122184.61427351914</v>
      </c>
      <c r="Y30" s="181">
        <f t="shared" si="95"/>
        <v>39.16902648003088</v>
      </c>
      <c r="Z30" s="181">
        <f t="shared" si="95"/>
        <v>324355.03277960245</v>
      </c>
      <c r="AA30" s="181">
        <f t="shared" si="95"/>
        <v>324255.56725532288</v>
      </c>
      <c r="AB30" s="181">
        <f t="shared" si="95"/>
        <v>99.465524279541569</v>
      </c>
      <c r="AC30" s="181">
        <f t="shared" si="95"/>
        <v>15354.526429507177</v>
      </c>
      <c r="AD30" s="181">
        <f t="shared" si="95"/>
        <v>15351.364439577677</v>
      </c>
      <c r="AE30" s="181">
        <f t="shared" si="95"/>
        <v>3.1619899294996685</v>
      </c>
      <c r="AF30" s="181">
        <f t="shared" si="95"/>
        <v>64832.169770273322</v>
      </c>
      <c r="AG30" s="181">
        <f t="shared" si="95"/>
        <v>64818.956778873777</v>
      </c>
      <c r="AH30" s="181">
        <f t="shared" si="95"/>
        <v>13.212991399541352</v>
      </c>
      <c r="AI30" s="181">
        <f t="shared" si="95"/>
        <v>159896.2841793604</v>
      </c>
      <c r="AJ30" s="181">
        <f t="shared" si="95"/>
        <v>159864.3229755286</v>
      </c>
      <c r="AK30" s="181">
        <f t="shared" si="95"/>
        <v>31.961203831771854</v>
      </c>
      <c r="AL30" s="181">
        <f t="shared" si="95"/>
        <v>407692.39213299996</v>
      </c>
      <c r="AM30" s="181">
        <f t="shared" si="95"/>
        <v>407614.79879266256</v>
      </c>
      <c r="AN30" s="181">
        <f t="shared" si="95"/>
        <v>77.593340337458358</v>
      </c>
    </row>
    <row r="31" spans="1:43" x14ac:dyDescent="0.2">
      <c r="A31" s="176" t="s">
        <v>26</v>
      </c>
      <c r="B31" s="156">
        <v>27.5</v>
      </c>
      <c r="C31" s="156" t="s">
        <v>160</v>
      </c>
      <c r="D31" s="156" t="s">
        <v>184</v>
      </c>
      <c r="E31" s="158">
        <v>0.28000000000000003</v>
      </c>
      <c r="F31" s="181">
        <f t="shared" si="93"/>
        <v>171198.4</v>
      </c>
      <c r="G31" s="181">
        <f t="shared" ref="G31:AN31" si="96">G72+G115+G158+G201+G244</f>
        <v>0</v>
      </c>
      <c r="H31" s="181">
        <f t="shared" si="96"/>
        <v>2342.438455121699</v>
      </c>
      <c r="I31" s="181">
        <f t="shared" si="96"/>
        <v>219.27733926391483</v>
      </c>
      <c r="J31" s="181">
        <f t="shared" si="96"/>
        <v>219.19840134963712</v>
      </c>
      <c r="K31" s="181">
        <f t="shared" si="96"/>
        <v>956.69852262960831</v>
      </c>
      <c r="L31" s="181">
        <f t="shared" si="96"/>
        <v>956.35789114374347</v>
      </c>
      <c r="M31" s="181">
        <f t="shared" si="96"/>
        <v>2498.8332231901131</v>
      </c>
      <c r="N31" s="181">
        <f t="shared" si="96"/>
        <v>2497.9623605196412</v>
      </c>
      <c r="O31" s="181">
        <f t="shared" si="96"/>
        <v>7210.3812103572282</v>
      </c>
      <c r="P31" s="181">
        <f t="shared" si="96"/>
        <v>7208.0102043160505</v>
      </c>
      <c r="Q31" s="181">
        <f t="shared" si="96"/>
        <v>15568.691087737956</v>
      </c>
      <c r="R31" s="181">
        <f t="shared" si="96"/>
        <v>15563.086495824235</v>
      </c>
      <c r="S31" s="181">
        <f t="shared" si="96"/>
        <v>5.6045919137191049</v>
      </c>
      <c r="T31" s="181">
        <f t="shared" si="96"/>
        <v>66422.999991128876</v>
      </c>
      <c r="U31" s="181">
        <f t="shared" si="96"/>
        <v>66399.34713518947</v>
      </c>
      <c r="V31" s="181">
        <f t="shared" si="96"/>
        <v>23.652855939407345</v>
      </c>
      <c r="W31" s="181">
        <f t="shared" si="96"/>
        <v>166489.35356182113</v>
      </c>
      <c r="X31" s="181">
        <f t="shared" si="96"/>
        <v>166431.28622787038</v>
      </c>
      <c r="Y31" s="181">
        <f t="shared" si="96"/>
        <v>58.067333950730244</v>
      </c>
      <c r="Z31" s="181">
        <f t="shared" si="96"/>
        <v>435291.45116754051</v>
      </c>
      <c r="AA31" s="181">
        <f t="shared" si="96"/>
        <v>435147.66108600132</v>
      </c>
      <c r="AB31" s="181">
        <f t="shared" si="96"/>
        <v>143.79008153922041</v>
      </c>
      <c r="AC31" s="181">
        <f t="shared" si="96"/>
        <v>18123.379989075016</v>
      </c>
      <c r="AD31" s="181">
        <f t="shared" si="96"/>
        <v>18119.186662599765</v>
      </c>
      <c r="AE31" s="181">
        <f t="shared" si="96"/>
        <v>4.1933264752551622</v>
      </c>
      <c r="AF31" s="181">
        <f t="shared" si="96"/>
        <v>76456.156773206283</v>
      </c>
      <c r="AG31" s="181">
        <f t="shared" si="96"/>
        <v>76438.682748346328</v>
      </c>
      <c r="AH31" s="181">
        <f t="shared" si="96"/>
        <v>17.474024859968267</v>
      </c>
      <c r="AI31" s="181">
        <f t="shared" si="96"/>
        <v>188226.81571767526</v>
      </c>
      <c r="AJ31" s="181">
        <f t="shared" si="96"/>
        <v>188184.78797510554</v>
      </c>
      <c r="AK31" s="181">
        <f t="shared" si="96"/>
        <v>42.027742569767724</v>
      </c>
      <c r="AL31" s="181">
        <f t="shared" si="96"/>
        <v>477390.29839422356</v>
      </c>
      <c r="AM31" s="181">
        <f t="shared" si="96"/>
        <v>477289.99100159667</v>
      </c>
      <c r="AN31" s="181">
        <f t="shared" si="96"/>
        <v>100.30739262693533</v>
      </c>
    </row>
    <row r="32" spans="1:43" x14ac:dyDescent="0.2">
      <c r="A32" s="176" t="s">
        <v>27</v>
      </c>
      <c r="B32" s="156">
        <v>32.5</v>
      </c>
      <c r="C32" s="156" t="s">
        <v>160</v>
      </c>
      <c r="D32" s="156" t="s">
        <v>184</v>
      </c>
      <c r="E32" s="158">
        <v>0.28000000000000003</v>
      </c>
      <c r="F32" s="181">
        <f t="shared" si="93"/>
        <v>152486.20000000001</v>
      </c>
      <c r="G32" s="181">
        <f t="shared" ref="G32:AN32" si="97">G73+G116+G159+G202+G245</f>
        <v>0</v>
      </c>
      <c r="H32" s="181">
        <f t="shared" si="97"/>
        <v>2234.865041331404</v>
      </c>
      <c r="I32" s="181">
        <f t="shared" si="97"/>
        <v>258.2747541324718</v>
      </c>
      <c r="J32" s="181">
        <f t="shared" si="97"/>
        <v>258.17485174160885</v>
      </c>
      <c r="K32" s="181">
        <f t="shared" si="97"/>
        <v>1125.8015452718209</v>
      </c>
      <c r="L32" s="181">
        <f t="shared" si="97"/>
        <v>1125.3716172652053</v>
      </c>
      <c r="M32" s="181">
        <f t="shared" si="97"/>
        <v>2934.8306737738258</v>
      </c>
      <c r="N32" s="181">
        <f t="shared" si="97"/>
        <v>2933.7377810184962</v>
      </c>
      <c r="O32" s="181">
        <f t="shared" si="97"/>
        <v>8418.273356755406</v>
      </c>
      <c r="P32" s="181">
        <f t="shared" si="97"/>
        <v>8415.3503488926508</v>
      </c>
      <c r="Q32" s="181">
        <f t="shared" si="97"/>
        <v>17304.408526875613</v>
      </c>
      <c r="R32" s="181">
        <f t="shared" si="97"/>
        <v>17297.715066687797</v>
      </c>
      <c r="S32" s="181">
        <f t="shared" si="97"/>
        <v>6.6934601878174362</v>
      </c>
      <c r="T32" s="181">
        <f t="shared" si="97"/>
        <v>73661.356924101361</v>
      </c>
      <c r="U32" s="181">
        <f t="shared" si="97"/>
        <v>73633.222232495173</v>
      </c>
      <c r="V32" s="181">
        <f t="shared" si="97"/>
        <v>28.134691606195702</v>
      </c>
      <c r="W32" s="181">
        <f t="shared" si="97"/>
        <v>183812.69496127852</v>
      </c>
      <c r="X32" s="181">
        <f t="shared" si="97"/>
        <v>183744.17950087046</v>
      </c>
      <c r="Y32" s="181">
        <f t="shared" si="97"/>
        <v>68.515460408045328</v>
      </c>
      <c r="Z32" s="181">
        <f t="shared" si="97"/>
        <v>474772.5266735825</v>
      </c>
      <c r="AA32" s="181">
        <f t="shared" si="97"/>
        <v>474606.69543150486</v>
      </c>
      <c r="AB32" s="181">
        <f t="shared" si="97"/>
        <v>165.83124207771471</v>
      </c>
      <c r="AC32" s="181">
        <f t="shared" si="97"/>
        <v>18455.193764155323</v>
      </c>
      <c r="AD32" s="181">
        <f t="shared" si="97"/>
        <v>18450.612566434178</v>
      </c>
      <c r="AE32" s="181">
        <f t="shared" si="97"/>
        <v>4.5811977211405974</v>
      </c>
      <c r="AF32" s="181">
        <f t="shared" si="97"/>
        <v>77795.782349585977</v>
      </c>
      <c r="AG32" s="181">
        <f t="shared" si="97"/>
        <v>77776.744787844</v>
      </c>
      <c r="AH32" s="181">
        <f t="shared" si="97"/>
        <v>19.037561741964964</v>
      </c>
      <c r="AI32" s="181">
        <f t="shared" si="97"/>
        <v>191222.86236852605</v>
      </c>
      <c r="AJ32" s="181">
        <f t="shared" si="97"/>
        <v>191177.33371379913</v>
      </c>
      <c r="AK32" s="181">
        <f t="shared" si="97"/>
        <v>45.528654726920649</v>
      </c>
      <c r="AL32" s="181">
        <f t="shared" si="97"/>
        <v>482745.29014272289</v>
      </c>
      <c r="AM32" s="181">
        <f t="shared" si="97"/>
        <v>482638.45579616242</v>
      </c>
      <c r="AN32" s="181">
        <f t="shared" si="97"/>
        <v>106.83434656044847</v>
      </c>
    </row>
    <row r="33" spans="1:44" x14ac:dyDescent="0.2">
      <c r="A33" s="176" t="s">
        <v>28</v>
      </c>
      <c r="B33" s="156">
        <v>37.5</v>
      </c>
      <c r="C33" s="156" t="s">
        <v>160</v>
      </c>
      <c r="D33" s="156" t="s">
        <v>184</v>
      </c>
      <c r="E33" s="158">
        <v>0.32</v>
      </c>
      <c r="F33" s="181">
        <f t="shared" si="93"/>
        <v>169450.4</v>
      </c>
      <c r="G33" s="181">
        <f t="shared" ref="G33:AN33" si="98">G74+G117+G160+G203+G246</f>
        <v>0</v>
      </c>
      <c r="H33" s="181">
        <f t="shared" si="98"/>
        <v>2577.4603446440242</v>
      </c>
      <c r="I33" s="181">
        <f t="shared" si="98"/>
        <v>429.89682571733613</v>
      </c>
      <c r="J33" s="181">
        <f t="shared" si="98"/>
        <v>429.72930649321154</v>
      </c>
      <c r="K33" s="181">
        <f t="shared" si="98"/>
        <v>1870.4296304933391</v>
      </c>
      <c r="L33" s="181">
        <f t="shared" si="98"/>
        <v>1869.712003360261</v>
      </c>
      <c r="M33" s="181">
        <f t="shared" si="98"/>
        <v>4857.1771315777196</v>
      </c>
      <c r="N33" s="181">
        <f t="shared" si="98"/>
        <v>4855.3703948114126</v>
      </c>
      <c r="O33" s="181">
        <f t="shared" si="98"/>
        <v>13768.829945200438</v>
      </c>
      <c r="P33" s="181">
        <f t="shared" si="98"/>
        <v>13764.141020265823</v>
      </c>
      <c r="Q33" s="181">
        <f t="shared" si="98"/>
        <v>26223.706368757506</v>
      </c>
      <c r="R33" s="181">
        <f t="shared" si="98"/>
        <v>26213.487696085904</v>
      </c>
      <c r="S33" s="181">
        <f>S74+S117+S160+S203+S246</f>
        <v>10.218672671600871</v>
      </c>
      <c r="T33" s="181">
        <f t="shared" si="98"/>
        <v>111162.70269982144</v>
      </c>
      <c r="U33" s="181">
        <f t="shared" si="98"/>
        <v>111120.04391877215</v>
      </c>
      <c r="V33" s="181">
        <f t="shared" si="98"/>
        <v>42.658781049296522</v>
      </c>
      <c r="W33" s="181">
        <f t="shared" si="98"/>
        <v>275113.78528212145</v>
      </c>
      <c r="X33" s="181">
        <f t="shared" si="98"/>
        <v>275011.3154374591</v>
      </c>
      <c r="Y33" s="181">
        <f t="shared" si="98"/>
        <v>102.46984466240247</v>
      </c>
      <c r="Z33" s="181">
        <f t="shared" si="98"/>
        <v>694683.65525513689</v>
      </c>
      <c r="AA33" s="181">
        <f t="shared" si="98"/>
        <v>694445.0599134987</v>
      </c>
      <c r="AB33" s="181">
        <f t="shared" si="98"/>
        <v>238.59534163822536</v>
      </c>
      <c r="AC33" s="181">
        <f t="shared" si="98"/>
        <v>24854.729290698971</v>
      </c>
      <c r="AD33" s="181">
        <f t="shared" si="98"/>
        <v>24848.375923875159</v>
      </c>
      <c r="AE33" s="181">
        <f t="shared" si="98"/>
        <v>6.3533668238110295</v>
      </c>
      <c r="AF33" s="181">
        <f t="shared" si="98"/>
        <v>104607.22710418284</v>
      </c>
      <c r="AG33" s="181">
        <f t="shared" si="98"/>
        <v>104580.95285592593</v>
      </c>
      <c r="AH33" s="181">
        <f t="shared" si="98"/>
        <v>26.274248256924693</v>
      </c>
      <c r="AI33" s="181">
        <f t="shared" si="98"/>
        <v>256301.41461412277</v>
      </c>
      <c r="AJ33" s="181">
        <f t="shared" si="98"/>
        <v>256239.2033043039</v>
      </c>
      <c r="AK33" s="181">
        <f t="shared" si="98"/>
        <v>62.211309818878362</v>
      </c>
      <c r="AL33" s="181">
        <f t="shared" si="98"/>
        <v>640996.95304558938</v>
      </c>
      <c r="AM33" s="181">
        <f t="shared" si="98"/>
        <v>640855.27364942175</v>
      </c>
      <c r="AN33" s="181">
        <f t="shared" si="98"/>
        <v>141.67939616758667</v>
      </c>
    </row>
    <row r="34" spans="1:44" x14ac:dyDescent="0.2">
      <c r="A34" s="176" t="s">
        <v>29</v>
      </c>
      <c r="B34" s="156">
        <v>42.5</v>
      </c>
      <c r="C34" s="156" t="s">
        <v>160</v>
      </c>
      <c r="D34" s="156" t="s">
        <v>184</v>
      </c>
      <c r="E34" s="158">
        <v>0.32</v>
      </c>
      <c r="F34" s="181">
        <f t="shared" si="93"/>
        <v>191272</v>
      </c>
      <c r="G34" s="181">
        <f t="shared" ref="G34:AN34" si="99">G75+G118+G161+G204+G247</f>
        <v>0</v>
      </c>
      <c r="H34" s="181">
        <f t="shared" si="99"/>
        <v>2992.9720201005111</v>
      </c>
      <c r="I34" s="181">
        <f t="shared" si="99"/>
        <v>638.29456963062501</v>
      </c>
      <c r="J34" s="181">
        <f t="shared" si="99"/>
        <v>638.03681828205981</v>
      </c>
      <c r="K34" s="181">
        <f t="shared" si="99"/>
        <v>2772.1402685243156</v>
      </c>
      <c r="L34" s="181">
        <f t="shared" si="99"/>
        <v>2771.0417087760507</v>
      </c>
      <c r="M34" s="181">
        <f t="shared" si="99"/>
        <v>7171.794079973035</v>
      </c>
      <c r="N34" s="181">
        <f t="shared" si="99"/>
        <v>7169.0577603237944</v>
      </c>
      <c r="O34" s="181">
        <f t="shared" si="99"/>
        <v>20101.413296379218</v>
      </c>
      <c r="P34" s="181">
        <f t="shared" si="99"/>
        <v>20094.544344834641</v>
      </c>
      <c r="Q34" s="181">
        <f t="shared" si="99"/>
        <v>36382.790468945626</v>
      </c>
      <c r="R34" s="181">
        <f t="shared" si="99"/>
        <v>36368.098642077413</v>
      </c>
      <c r="S34" s="181">
        <f t="shared" si="99"/>
        <v>14.691826868216594</v>
      </c>
      <c r="T34" s="181">
        <f t="shared" si="99"/>
        <v>153668.3371930687</v>
      </c>
      <c r="U34" s="181">
        <f t="shared" si="99"/>
        <v>153607.42381830123</v>
      </c>
      <c r="V34" s="181">
        <f t="shared" si="99"/>
        <v>60.91337476746412</v>
      </c>
      <c r="W34" s="181">
        <f t="shared" si="99"/>
        <v>377592.49825290567</v>
      </c>
      <c r="X34" s="181">
        <f t="shared" si="99"/>
        <v>377448.17964984349</v>
      </c>
      <c r="Y34" s="181">
        <f t="shared" si="99"/>
        <v>144.31860306228918</v>
      </c>
      <c r="Z34" s="181">
        <f t="shared" si="99"/>
        <v>934856.40222575422</v>
      </c>
      <c r="AA34" s="181">
        <f t="shared" si="99"/>
        <v>934533.1685691427</v>
      </c>
      <c r="AB34" s="181">
        <f t="shared" si="99"/>
        <v>323.23365661154094</v>
      </c>
      <c r="AC34" s="181">
        <f t="shared" si="99"/>
        <v>31984.065047918601</v>
      </c>
      <c r="AD34" s="181">
        <f t="shared" si="99"/>
        <v>31975.616570500995</v>
      </c>
      <c r="AE34" s="181">
        <f t="shared" si="99"/>
        <v>8.4484774176053179</v>
      </c>
      <c r="AF34" s="181">
        <f t="shared" si="99"/>
        <v>134410.10395717167</v>
      </c>
      <c r="AG34" s="181">
        <f t="shared" si="99"/>
        <v>134375.34814080209</v>
      </c>
      <c r="AH34" s="181">
        <f t="shared" si="99"/>
        <v>34.75581636959032</v>
      </c>
      <c r="AI34" s="181">
        <f t="shared" si="99"/>
        <v>328317.6815527759</v>
      </c>
      <c r="AJ34" s="181">
        <f t="shared" si="99"/>
        <v>328236.2701359085</v>
      </c>
      <c r="AK34" s="181">
        <f t="shared" si="99"/>
        <v>81.411416867449589</v>
      </c>
      <c r="AL34" s="181">
        <f t="shared" si="99"/>
        <v>813895.82451777696</v>
      </c>
      <c r="AM34" s="181">
        <f t="shared" si="99"/>
        <v>813716.28519079287</v>
      </c>
      <c r="AN34" s="181">
        <f t="shared" si="99"/>
        <v>179.53932698420249</v>
      </c>
    </row>
    <row r="35" spans="1:44" x14ac:dyDescent="0.2">
      <c r="A35" s="176" t="s">
        <v>30</v>
      </c>
      <c r="B35" s="156">
        <v>47.5</v>
      </c>
      <c r="C35" s="156" t="s">
        <v>160</v>
      </c>
      <c r="D35" s="156" t="s">
        <v>184</v>
      </c>
      <c r="E35" s="158">
        <v>0.27</v>
      </c>
      <c r="F35" s="181">
        <f t="shared" si="93"/>
        <v>192157.2</v>
      </c>
      <c r="G35" s="181">
        <f t="shared" ref="G35:AN35" si="100">G76+G119+G162+G205+G248</f>
        <v>0</v>
      </c>
      <c r="H35" s="181">
        <f t="shared" si="100"/>
        <v>2808.1408463301073</v>
      </c>
      <c r="I35" s="181">
        <f t="shared" si="100"/>
        <v>983.41696056848969</v>
      </c>
      <c r="J35" s="181">
        <f t="shared" si="100"/>
        <v>983.0319744034706</v>
      </c>
      <c r="K35" s="181">
        <f t="shared" si="100"/>
        <v>4253.7128574360086</v>
      </c>
      <c r="L35" s="181">
        <f t="shared" si="100"/>
        <v>4252.0924106322072</v>
      </c>
      <c r="M35" s="181">
        <f t="shared" si="100"/>
        <v>10912.827870505429</v>
      </c>
      <c r="N35" s="181">
        <f t="shared" si="100"/>
        <v>10908.896252865732</v>
      </c>
      <c r="O35" s="181">
        <f t="shared" si="100"/>
        <v>29838.384184255294</v>
      </c>
      <c r="P35" s="181">
        <f t="shared" si="100"/>
        <v>29829.283496757344</v>
      </c>
      <c r="Q35" s="181">
        <f t="shared" si="100"/>
        <v>50154.264988992967</v>
      </c>
      <c r="R35" s="181">
        <f t="shared" si="100"/>
        <v>50134.630694577005</v>
      </c>
      <c r="S35" s="181">
        <f t="shared" si="100"/>
        <v>19.634294415972363</v>
      </c>
      <c r="T35" s="181">
        <f t="shared" si="100"/>
        <v>210288.24650970654</v>
      </c>
      <c r="U35" s="181">
        <f t="shared" si="100"/>
        <v>210208.10127780636</v>
      </c>
      <c r="V35" s="181">
        <f t="shared" si="100"/>
        <v>80.145231900205545</v>
      </c>
      <c r="W35" s="181">
        <f t="shared" si="100"/>
        <v>509299.79139461106</v>
      </c>
      <c r="X35" s="181">
        <f t="shared" si="100"/>
        <v>509115.76137456205</v>
      </c>
      <c r="Y35" s="181">
        <f t="shared" si="100"/>
        <v>184.03002004902373</v>
      </c>
      <c r="Z35" s="181">
        <f t="shared" si="100"/>
        <v>1212214.1926051967</v>
      </c>
      <c r="AA35" s="181">
        <f t="shared" si="100"/>
        <v>1211836.5312362663</v>
      </c>
      <c r="AB35" s="181">
        <f t="shared" si="100"/>
        <v>377.66136893062503</v>
      </c>
      <c r="AC35" s="181">
        <f t="shared" si="100"/>
        <v>39490.376457244223</v>
      </c>
      <c r="AD35" s="181">
        <f t="shared" si="100"/>
        <v>39480.442316435525</v>
      </c>
      <c r="AE35" s="181">
        <f t="shared" si="100"/>
        <v>9.9341408086920637</v>
      </c>
      <c r="AF35" s="181">
        <f t="shared" si="100"/>
        <v>165397.92088311457</v>
      </c>
      <c r="AG35" s="181">
        <f t="shared" si="100"/>
        <v>165357.57344533372</v>
      </c>
      <c r="AH35" s="181">
        <f t="shared" si="100"/>
        <v>40.347437780881592</v>
      </c>
      <c r="AI35" s="181">
        <f t="shared" si="100"/>
        <v>401284.72258998849</v>
      </c>
      <c r="AJ35" s="181">
        <f t="shared" si="100"/>
        <v>401192.66732105968</v>
      </c>
      <c r="AK35" s="181">
        <f t="shared" si="100"/>
        <v>92.055268928757869</v>
      </c>
      <c r="AL35" s="181">
        <f t="shared" si="100"/>
        <v>975881.29638283874</v>
      </c>
      <c r="AM35" s="181">
        <f t="shared" si="100"/>
        <v>975693.53914250166</v>
      </c>
      <c r="AN35" s="181">
        <f t="shared" si="100"/>
        <v>187.75724033699953</v>
      </c>
    </row>
    <row r="36" spans="1:44" x14ac:dyDescent="0.2">
      <c r="A36" s="176" t="s">
        <v>31</v>
      </c>
      <c r="B36" s="156">
        <v>52.5</v>
      </c>
      <c r="C36" s="156" t="s">
        <v>160</v>
      </c>
      <c r="D36" s="156" t="s">
        <v>184</v>
      </c>
      <c r="E36" s="158">
        <v>0.27</v>
      </c>
      <c r="F36" s="181">
        <f t="shared" si="93"/>
        <v>175029.8</v>
      </c>
      <c r="G36" s="181">
        <f t="shared" ref="G36:AN36" si="101">G77+G120+G163+G206+G249</f>
        <v>0</v>
      </c>
      <c r="H36" s="181">
        <f t="shared" si="101"/>
        <v>2638.796995535924</v>
      </c>
      <c r="I36" s="181">
        <f t="shared" si="101"/>
        <v>1192.7872334345941</v>
      </c>
      <c r="J36" s="181">
        <f t="shared" si="101"/>
        <v>1192.306750619367</v>
      </c>
      <c r="K36" s="181">
        <f t="shared" si="101"/>
        <v>5139.6538371049828</v>
      </c>
      <c r="L36" s="181">
        <f t="shared" si="101"/>
        <v>5137.6536239714624</v>
      </c>
      <c r="M36" s="181">
        <f t="shared" si="101"/>
        <v>13082.825896429806</v>
      </c>
      <c r="N36" s="181">
        <f t="shared" si="101"/>
        <v>13078.083773101942</v>
      </c>
      <c r="O36" s="181">
        <f t="shared" si="101"/>
        <v>34971.257895100134</v>
      </c>
      <c r="P36" s="181">
        <f t="shared" si="101"/>
        <v>34961.033343745119</v>
      </c>
      <c r="Q36" s="181">
        <f t="shared" si="101"/>
        <v>56060.999971425925</v>
      </c>
      <c r="R36" s="181">
        <f t="shared" si="101"/>
        <v>56038.417279110254</v>
      </c>
      <c r="S36" s="181">
        <f t="shared" si="101"/>
        <v>22.582692315671011</v>
      </c>
      <c r="T36" s="181">
        <f t="shared" si="101"/>
        <v>233543.33315900515</v>
      </c>
      <c r="U36" s="181">
        <f t="shared" si="101"/>
        <v>233452.38766020277</v>
      </c>
      <c r="V36" s="181">
        <f t="shared" si="101"/>
        <v>90.945498802368093</v>
      </c>
      <c r="W36" s="181">
        <f t="shared" si="101"/>
        <v>558489.80262101907</v>
      </c>
      <c r="X36" s="181">
        <f t="shared" si="101"/>
        <v>558286.52248058841</v>
      </c>
      <c r="Y36" s="181">
        <f t="shared" si="101"/>
        <v>203.28014043073927</v>
      </c>
      <c r="Z36" s="181">
        <f t="shared" si="101"/>
        <v>1284726.5458139738</v>
      </c>
      <c r="AA36" s="181">
        <f t="shared" si="101"/>
        <v>1284338.9309584037</v>
      </c>
      <c r="AB36" s="181">
        <f t="shared" si="101"/>
        <v>387.61485557010747</v>
      </c>
      <c r="AC36" s="181">
        <f t="shared" si="101"/>
        <v>41310.549853826051</v>
      </c>
      <c r="AD36" s="181">
        <f t="shared" si="101"/>
        <v>41299.83543855873</v>
      </c>
      <c r="AE36" s="181">
        <f t="shared" si="101"/>
        <v>10.714415267321783</v>
      </c>
      <c r="AF36" s="181">
        <f t="shared" si="101"/>
        <v>172469.92796374953</v>
      </c>
      <c r="AG36" s="181">
        <f t="shared" si="101"/>
        <v>172426.90175656235</v>
      </c>
      <c r="AH36" s="181">
        <f t="shared" si="101"/>
        <v>43.026207187176624</v>
      </c>
      <c r="AI36" s="181">
        <f t="shared" si="101"/>
        <v>415780.91177621071</v>
      </c>
      <c r="AJ36" s="181">
        <f t="shared" si="101"/>
        <v>415685.00210523244</v>
      </c>
      <c r="AK36" s="181">
        <f t="shared" si="101"/>
        <v>95.909670978275244</v>
      </c>
      <c r="AL36" s="181">
        <f t="shared" si="101"/>
        <v>993388.62864865141</v>
      </c>
      <c r="AM36" s="181">
        <f t="shared" si="101"/>
        <v>993206.02963068523</v>
      </c>
      <c r="AN36" s="181">
        <f t="shared" si="101"/>
        <v>182.5990179660439</v>
      </c>
    </row>
    <row r="37" spans="1:44" x14ac:dyDescent="0.2">
      <c r="A37" s="176" t="s">
        <v>32</v>
      </c>
      <c r="B37" s="156">
        <v>57.5</v>
      </c>
      <c r="C37" s="156" t="s">
        <v>160</v>
      </c>
      <c r="D37" s="156" t="s">
        <v>184</v>
      </c>
      <c r="E37" s="158">
        <v>0.23</v>
      </c>
      <c r="F37" s="181">
        <f t="shared" si="93"/>
        <v>160149.20000000001</v>
      </c>
      <c r="G37" s="181">
        <f t="shared" ref="G37:AN37" si="102">G78+G121+G164+G207+G250</f>
        <v>0</v>
      </c>
      <c r="H37" s="181">
        <f t="shared" si="102"/>
        <v>1887.171113798895</v>
      </c>
      <c r="I37" s="181">
        <f t="shared" si="102"/>
        <v>1677.6536775709935</v>
      </c>
      <c r="J37" s="181">
        <f t="shared" si="102"/>
        <v>1677.107773093586</v>
      </c>
      <c r="K37" s="181">
        <f t="shared" si="102"/>
        <v>7170.8042841083316</v>
      </c>
      <c r="L37" s="181">
        <f t="shared" si="102"/>
        <v>7168.5931138935111</v>
      </c>
      <c r="M37" s="181">
        <f t="shared" si="102"/>
        <v>17958.058613059999</v>
      </c>
      <c r="N37" s="181">
        <f t="shared" si="102"/>
        <v>17953.107298396179</v>
      </c>
      <c r="O37" s="181">
        <f t="shared" si="102"/>
        <v>45880.610840906164</v>
      </c>
      <c r="P37" s="181">
        <f t="shared" si="102"/>
        <v>45871.627723847458</v>
      </c>
      <c r="Q37" s="181">
        <f t="shared" si="102"/>
        <v>68783.800780410733</v>
      </c>
      <c r="R37" s="181">
        <f t="shared" si="102"/>
        <v>68761.418696837034</v>
      </c>
      <c r="S37" s="181">
        <f t="shared" si="102"/>
        <v>22.382083573711498</v>
      </c>
      <c r="T37" s="181">
        <f t="shared" si="102"/>
        <v>282860.15337434632</v>
      </c>
      <c r="U37" s="181">
        <f t="shared" si="102"/>
        <v>282772.83210766024</v>
      </c>
      <c r="V37" s="181">
        <f t="shared" si="102"/>
        <v>87.321266686078161</v>
      </c>
      <c r="W37" s="181">
        <f t="shared" si="102"/>
        <v>659573.3586443048</v>
      </c>
      <c r="X37" s="181">
        <f t="shared" si="102"/>
        <v>659390.06976365729</v>
      </c>
      <c r="Y37" s="181">
        <f t="shared" si="102"/>
        <v>183.28888064748025</v>
      </c>
      <c r="Z37" s="181">
        <f t="shared" si="102"/>
        <v>1420617.0083561111</v>
      </c>
      <c r="AA37" s="181">
        <f t="shared" si="102"/>
        <v>1420320.3405125451</v>
      </c>
      <c r="AB37" s="181">
        <f t="shared" si="102"/>
        <v>296.66784356583958</v>
      </c>
      <c r="AC37" s="181">
        <f t="shared" si="102"/>
        <v>46550.677653883395</v>
      </c>
      <c r="AD37" s="181">
        <f t="shared" si="102"/>
        <v>46541.104403969788</v>
      </c>
      <c r="AE37" s="181">
        <f t="shared" si="102"/>
        <v>9.5732499136083788</v>
      </c>
      <c r="AF37" s="181">
        <f t="shared" si="102"/>
        <v>193036.86988904944</v>
      </c>
      <c r="AG37" s="181">
        <f t="shared" si="102"/>
        <v>192999.47998313021</v>
      </c>
      <c r="AH37" s="181">
        <f t="shared" si="102"/>
        <v>37.389905919189914</v>
      </c>
      <c r="AI37" s="181">
        <f t="shared" si="102"/>
        <v>459189.76838873269</v>
      </c>
      <c r="AJ37" s="181">
        <f t="shared" si="102"/>
        <v>459111.02946940484</v>
      </c>
      <c r="AK37" s="181">
        <f t="shared" si="102"/>
        <v>78.738919327894109</v>
      </c>
      <c r="AL37" s="181">
        <f t="shared" si="102"/>
        <v>1058488.737570975</v>
      </c>
      <c r="AM37" s="181">
        <f t="shared" si="102"/>
        <v>1058361.7540564379</v>
      </c>
      <c r="AN37" s="181">
        <f t="shared" si="102"/>
        <v>126.98351453704527</v>
      </c>
    </row>
    <row r="38" spans="1:44" x14ac:dyDescent="0.2">
      <c r="A38" s="176" t="s">
        <v>33</v>
      </c>
      <c r="B38" s="156">
        <v>62.5</v>
      </c>
      <c r="C38" s="156" t="s">
        <v>160</v>
      </c>
      <c r="D38" s="156" t="s">
        <v>184</v>
      </c>
      <c r="E38" s="158">
        <v>0.23</v>
      </c>
      <c r="F38" s="181">
        <f t="shared" si="93"/>
        <v>155600.4</v>
      </c>
      <c r="G38" s="181">
        <f t="shared" ref="G38:AN38" si="103">G79+G122+G165+G208+G251</f>
        <v>0</v>
      </c>
      <c r="H38" s="181">
        <f t="shared" si="103"/>
        <v>1784.2025839384198</v>
      </c>
      <c r="I38" s="181">
        <f t="shared" si="103"/>
        <v>2174.8468294598792</v>
      </c>
      <c r="J38" s="181">
        <f t="shared" si="103"/>
        <v>2174.165628419687</v>
      </c>
      <c r="K38" s="181">
        <f t="shared" si="103"/>
        <v>9224.8351732680567</v>
      </c>
      <c r="L38" s="181">
        <f t="shared" si="103"/>
        <v>9222.1399939913972</v>
      </c>
      <c r="M38" s="181">
        <f t="shared" si="103"/>
        <v>22752.242651118777</v>
      </c>
      <c r="N38" s="181">
        <f t="shared" si="103"/>
        <v>22746.494373939604</v>
      </c>
      <c r="O38" s="181">
        <f t="shared" si="103"/>
        <v>55816.442996670135</v>
      </c>
      <c r="P38" s="181">
        <f t="shared" si="103"/>
        <v>55807.421762525526</v>
      </c>
      <c r="Q38" s="181">
        <f t="shared" si="103"/>
        <v>80469.332690015537</v>
      </c>
      <c r="R38" s="181">
        <f t="shared" si="103"/>
        <v>80444.128251528426</v>
      </c>
      <c r="S38" s="181">
        <f t="shared" si="103"/>
        <v>25.204438487104198</v>
      </c>
      <c r="T38" s="181">
        <f t="shared" si="103"/>
        <v>327042.23930062039</v>
      </c>
      <c r="U38" s="181">
        <f t="shared" si="103"/>
        <v>326946.53057664825</v>
      </c>
      <c r="V38" s="181">
        <f t="shared" si="103"/>
        <v>95.708723972224107</v>
      </c>
      <c r="W38" s="181">
        <f t="shared" si="103"/>
        <v>745505.40231354488</v>
      </c>
      <c r="X38" s="181">
        <f t="shared" si="103"/>
        <v>745314.82788087626</v>
      </c>
      <c r="Y38" s="181">
        <f t="shared" si="103"/>
        <v>190.57443266881455</v>
      </c>
      <c r="Z38" s="181">
        <f t="shared" si="103"/>
        <v>1516740.6339037633</v>
      </c>
      <c r="AA38" s="181">
        <f t="shared" si="103"/>
        <v>1516469.0612997313</v>
      </c>
      <c r="AB38" s="181">
        <f t="shared" si="103"/>
        <v>271.5726040317677</v>
      </c>
      <c r="AC38" s="181">
        <f t="shared" si="103"/>
        <v>52038.986316096925</v>
      </c>
      <c r="AD38" s="181">
        <f t="shared" si="103"/>
        <v>52028.615054008587</v>
      </c>
      <c r="AE38" s="181">
        <f t="shared" si="103"/>
        <v>10.37126208833979</v>
      </c>
      <c r="AF38" s="181">
        <f t="shared" si="103"/>
        <v>214401.80049735386</v>
      </c>
      <c r="AG38" s="181">
        <f t="shared" si="103"/>
        <v>214362.25213379209</v>
      </c>
      <c r="AH38" s="181">
        <f t="shared" si="103"/>
        <v>39.548363561778388</v>
      </c>
      <c r="AI38" s="181">
        <f t="shared" si="103"/>
        <v>503626.33399261173</v>
      </c>
      <c r="AJ38" s="181">
        <f t="shared" si="103"/>
        <v>503547.02663696022</v>
      </c>
      <c r="AK38" s="181">
        <f t="shared" si="103"/>
        <v>79.307355651530088</v>
      </c>
      <c r="AL38" s="181">
        <f t="shared" si="103"/>
        <v>1123809.7969250174</v>
      </c>
      <c r="AM38" s="181">
        <f t="shared" si="103"/>
        <v>1123698.8156733089</v>
      </c>
      <c r="AN38" s="181">
        <f t="shared" si="103"/>
        <v>110.9812517084647</v>
      </c>
    </row>
    <row r="39" spans="1:44" x14ac:dyDescent="0.2">
      <c r="A39" s="176" t="s">
        <v>34</v>
      </c>
      <c r="B39" s="156">
        <v>67.5</v>
      </c>
      <c r="C39" s="156" t="s">
        <v>160</v>
      </c>
      <c r="D39" s="156" t="s">
        <v>184</v>
      </c>
      <c r="E39" s="158">
        <v>0.19</v>
      </c>
      <c r="F39" s="181">
        <f t="shared" si="93"/>
        <v>119181.80000000002</v>
      </c>
      <c r="G39" s="181">
        <f t="shared" ref="G39:AN39" si="104">G80+G123+G166+G209+G252</f>
        <v>0</v>
      </c>
      <c r="H39" s="181">
        <f t="shared" si="104"/>
        <v>1219.9239361846526</v>
      </c>
      <c r="I39" s="181">
        <f t="shared" si="104"/>
        <v>2597.3473235908</v>
      </c>
      <c r="J39" s="181">
        <f t="shared" si="104"/>
        <v>2596.5810209369247</v>
      </c>
      <c r="K39" s="181">
        <f t="shared" si="104"/>
        <v>10831.597791936945</v>
      </c>
      <c r="L39" s="181">
        <f t="shared" si="104"/>
        <v>10828.747658666172</v>
      </c>
      <c r="M39" s="181">
        <f t="shared" si="104"/>
        <v>25857.54430416887</v>
      </c>
      <c r="N39" s="181">
        <f t="shared" si="104"/>
        <v>25852.195495412903</v>
      </c>
      <c r="O39" s="181">
        <f t="shared" si="104"/>
        <v>58535.680023739456</v>
      </c>
      <c r="P39" s="181">
        <f t="shared" si="104"/>
        <v>58529.928426345614</v>
      </c>
      <c r="Q39" s="181">
        <f t="shared" si="104"/>
        <v>80517.767031314783</v>
      </c>
      <c r="R39" s="181">
        <f t="shared" si="104"/>
        <v>80494.011649044682</v>
      </c>
      <c r="S39" s="181">
        <f t="shared" si="104"/>
        <v>23.755382270117479</v>
      </c>
      <c r="T39" s="181">
        <f t="shared" si="104"/>
        <v>319167.18480652565</v>
      </c>
      <c r="U39" s="181">
        <f t="shared" si="104"/>
        <v>319082.91899765341</v>
      </c>
      <c r="V39" s="181">
        <f t="shared" si="104"/>
        <v>84.265808872194611</v>
      </c>
      <c r="W39" s="181">
        <f t="shared" si="104"/>
        <v>694231.47006800422</v>
      </c>
      <c r="X39" s="181">
        <f t="shared" si="104"/>
        <v>694084.17944109347</v>
      </c>
      <c r="Y39" s="181">
        <f t="shared" si="104"/>
        <v>147.29062691087893</v>
      </c>
      <c r="Z39" s="181">
        <f t="shared" si="104"/>
        <v>1264977.3718039272</v>
      </c>
      <c r="AA39" s="181">
        <f t="shared" si="104"/>
        <v>1264818.042915304</v>
      </c>
      <c r="AB39" s="181">
        <f t="shared" si="104"/>
        <v>159.32888862330583</v>
      </c>
      <c r="AC39" s="181">
        <f t="shared" si="104"/>
        <v>49558.880187775641</v>
      </c>
      <c r="AD39" s="181">
        <f t="shared" si="104"/>
        <v>49549.723107096113</v>
      </c>
      <c r="AE39" s="181">
        <f t="shared" si="104"/>
        <v>9.1570806795343742</v>
      </c>
      <c r="AF39" s="181">
        <f t="shared" si="104"/>
        <v>201279.14611316961</v>
      </c>
      <c r="AG39" s="181">
        <f t="shared" si="104"/>
        <v>201246.38186200708</v>
      </c>
      <c r="AH39" s="181">
        <f t="shared" si="104"/>
        <v>32.764251162578148</v>
      </c>
      <c r="AI39" s="181">
        <f t="shared" si="104"/>
        <v>460153.34301585553</v>
      </c>
      <c r="AJ39" s="181">
        <f t="shared" si="104"/>
        <v>460095.68592892902</v>
      </c>
      <c r="AK39" s="181">
        <f t="shared" si="104"/>
        <v>57.657086926497868</v>
      </c>
      <c r="AL39" s="181">
        <f t="shared" si="104"/>
        <v>961581.74279901222</v>
      </c>
      <c r="AM39" s="181">
        <f t="shared" si="104"/>
        <v>961526.70873080578</v>
      </c>
      <c r="AN39" s="181">
        <f t="shared" si="104"/>
        <v>55.034068206558004</v>
      </c>
    </row>
    <row r="40" spans="1:44" x14ac:dyDescent="0.2">
      <c r="A40" s="176" t="s">
        <v>35</v>
      </c>
      <c r="B40" s="156">
        <v>72.5</v>
      </c>
      <c r="C40" s="156" t="s">
        <v>160</v>
      </c>
      <c r="D40" s="156" t="s">
        <v>184</v>
      </c>
      <c r="E40" s="158">
        <v>0.19</v>
      </c>
      <c r="F40" s="181">
        <f t="shared" si="93"/>
        <v>98404</v>
      </c>
      <c r="G40" s="181">
        <f t="shared" si="93"/>
        <v>0</v>
      </c>
      <c r="H40" s="181">
        <f t="shared" si="93"/>
        <v>920.06790077690391</v>
      </c>
      <c r="I40" s="181">
        <f>I81+I124+I167+I210+I253</f>
        <v>2873.8572771321446</v>
      </c>
      <c r="J40" s="181">
        <f t="shared" si="93"/>
        <v>2873.0905502944734</v>
      </c>
      <c r="K40" s="181">
        <f t="shared" si="93"/>
        <v>11793.74447230208</v>
      </c>
      <c r="L40" s="181">
        <f t="shared" si="93"/>
        <v>11791.04217571321</v>
      </c>
      <c r="M40" s="181">
        <f t="shared" si="93"/>
        <v>27326.30480083873</v>
      </c>
      <c r="N40" s="181">
        <f t="shared" si="93"/>
        <v>27321.762605324897</v>
      </c>
      <c r="O40" s="181">
        <f t="shared" si="93"/>
        <v>57795.907625303356</v>
      </c>
      <c r="P40" s="181">
        <f t="shared" si="93"/>
        <v>57792.341633856311</v>
      </c>
      <c r="Q40" s="181">
        <f t="shared" si="93"/>
        <v>77594.146482567914</v>
      </c>
      <c r="R40" s="181">
        <f t="shared" si="93"/>
        <v>77573.444857950788</v>
      </c>
      <c r="S40" s="181">
        <f t="shared" si="93"/>
        <v>20.701624617121524</v>
      </c>
      <c r="T40" s="181">
        <f t="shared" si="93"/>
        <v>300499.91529777559</v>
      </c>
      <c r="U40" s="181">
        <f t="shared" si="93"/>
        <v>300430.69637629308</v>
      </c>
      <c r="V40" s="181">
        <f t="shared" ref="V40:AN40" si="105">V81+V124+V167+V210+V253</f>
        <v>69.218921482541191</v>
      </c>
      <c r="W40" s="181">
        <f t="shared" si="105"/>
        <v>626462.843084767</v>
      </c>
      <c r="X40" s="181">
        <f t="shared" si="105"/>
        <v>626354.26390954177</v>
      </c>
      <c r="Y40" s="181">
        <f t="shared" si="105"/>
        <v>108.57917522505159</v>
      </c>
      <c r="Z40" s="181">
        <f t="shared" si="105"/>
        <v>1040504.6307917833</v>
      </c>
      <c r="AA40" s="181">
        <f t="shared" si="105"/>
        <v>1040405.2644921372</v>
      </c>
      <c r="AB40" s="181">
        <f t="shared" si="105"/>
        <v>99.366299646178959</v>
      </c>
      <c r="AC40" s="181">
        <f t="shared" si="105"/>
        <v>47270.531483832216</v>
      </c>
      <c r="AD40" s="181">
        <f t="shared" si="105"/>
        <v>47262.545591856855</v>
      </c>
      <c r="AE40" s="181">
        <f t="shared" si="105"/>
        <v>7.9858919753587543</v>
      </c>
      <c r="AF40" s="181">
        <f t="shared" si="105"/>
        <v>189385.09163628716</v>
      </c>
      <c r="AG40" s="181">
        <f t="shared" si="105"/>
        <v>189358.04385346529</v>
      </c>
      <c r="AH40" s="181">
        <f t="shared" si="105"/>
        <v>27.047782821842702</v>
      </c>
      <c r="AI40" s="181">
        <f t="shared" si="105"/>
        <v>422274.80593131599</v>
      </c>
      <c r="AJ40" s="181">
        <f t="shared" si="105"/>
        <v>422232.26045886037</v>
      </c>
      <c r="AK40" s="181">
        <f t="shared" si="105"/>
        <v>42.545472455691197</v>
      </c>
      <c r="AL40" s="181">
        <f t="shared" si="105"/>
        <v>834249.81133787578</v>
      </c>
      <c r="AM40" s="181">
        <f t="shared" si="105"/>
        <v>834220.53347669123</v>
      </c>
      <c r="AN40" s="181">
        <f t="shared" si="105"/>
        <v>29.277861184702488</v>
      </c>
    </row>
    <row r="41" spans="1:44" x14ac:dyDescent="0.2">
      <c r="A41" s="176" t="s">
        <v>36</v>
      </c>
      <c r="B41" s="156">
        <v>77.5</v>
      </c>
      <c r="C41" s="156" t="s">
        <v>160</v>
      </c>
      <c r="D41" s="156" t="s">
        <v>184</v>
      </c>
      <c r="E41" s="158">
        <v>7.1830592194539439E-2</v>
      </c>
      <c r="F41" s="181">
        <f t="shared" si="93"/>
        <v>73923.400000000009</v>
      </c>
      <c r="G41" s="181">
        <f t="shared" si="93"/>
        <v>0</v>
      </c>
      <c r="H41" s="181">
        <f t="shared" si="93"/>
        <v>275.13375374076304</v>
      </c>
      <c r="I41" s="181">
        <f t="shared" si="93"/>
        <v>3295.6593682600142</v>
      </c>
      <c r="J41" s="181">
        <f t="shared" si="93"/>
        <v>3295.2673336311373</v>
      </c>
      <c r="K41" s="181">
        <f t="shared" si="93"/>
        <v>13145.509907533955</v>
      </c>
      <c r="L41" s="181">
        <f t="shared" si="93"/>
        <v>13144.344344218036</v>
      </c>
      <c r="M41" s="181">
        <f t="shared" si="93"/>
        <v>28952.439509529169</v>
      </c>
      <c r="N41" s="181">
        <f t="shared" si="93"/>
        <v>28951.036262979811</v>
      </c>
      <c r="O41" s="181">
        <f t="shared" si="93"/>
        <v>54773.31674830227</v>
      </c>
      <c r="P41" s="181">
        <f t="shared" si="93"/>
        <v>54772.855174659111</v>
      </c>
      <c r="Q41" s="181">
        <f t="shared" si="93"/>
        <v>69208.84673346029</v>
      </c>
      <c r="R41" s="181">
        <f t="shared" si="93"/>
        <v>69200.614006253891</v>
      </c>
      <c r="S41" s="181">
        <f t="shared" si="93"/>
        <v>8.2327272064112549</v>
      </c>
      <c r="T41" s="181">
        <f t="shared" si="93"/>
        <v>256381.55976765693</v>
      </c>
      <c r="U41" s="181">
        <f t="shared" si="93"/>
        <v>256358.50218475211</v>
      </c>
      <c r="V41" s="181">
        <f t="shared" ref="V41:AN41" si="106">V82+V125+V168+V211+V254</f>
        <v>23.057582904781157</v>
      </c>
      <c r="W41" s="181">
        <f t="shared" si="106"/>
        <v>493940.99712042348</v>
      </c>
      <c r="X41" s="181">
        <f t="shared" si="106"/>
        <v>493913.95312015252</v>
      </c>
      <c r="Y41" s="181">
        <f t="shared" si="106"/>
        <v>27.044000271016557</v>
      </c>
      <c r="Z41" s="181">
        <f t="shared" si="106"/>
        <v>695884.77852793783</v>
      </c>
      <c r="AA41" s="181">
        <f t="shared" si="106"/>
        <v>695864.55986094894</v>
      </c>
      <c r="AB41" s="181">
        <f t="shared" si="106"/>
        <v>20.218666988788755</v>
      </c>
      <c r="AC41" s="181">
        <f t="shared" si="106"/>
        <v>43726.048804707549</v>
      </c>
      <c r="AD41" s="181">
        <f t="shared" si="106"/>
        <v>43722.900940322877</v>
      </c>
      <c r="AE41" s="181">
        <f t="shared" si="106"/>
        <v>3.1478643846703562</v>
      </c>
      <c r="AF41" s="181">
        <f t="shared" si="106"/>
        <v>170697.62204058841</v>
      </c>
      <c r="AG41" s="181">
        <f t="shared" si="106"/>
        <v>170688.62284397954</v>
      </c>
      <c r="AH41" s="181">
        <f t="shared" si="106"/>
        <v>8.9991966088782647</v>
      </c>
      <c r="AI41" s="181">
        <f t="shared" si="106"/>
        <v>363323.68287207698</v>
      </c>
      <c r="AJ41" s="181">
        <f t="shared" si="106"/>
        <v>363313.58039972023</v>
      </c>
      <c r="AK41" s="181">
        <f t="shared" si="106"/>
        <v>10.10247235672432</v>
      </c>
      <c r="AL41" s="181">
        <f t="shared" si="106"/>
        <v>648349.68582545291</v>
      </c>
      <c r="AM41" s="181">
        <f t="shared" si="106"/>
        <v>648347.15115529962</v>
      </c>
      <c r="AN41" s="181">
        <f t="shared" si="106"/>
        <v>2.5346701531962026</v>
      </c>
    </row>
    <row r="42" spans="1:44" x14ac:dyDescent="0.2">
      <c r="A42" s="176" t="s">
        <v>37</v>
      </c>
      <c r="B42" s="156">
        <v>82.5</v>
      </c>
      <c r="C42" s="156" t="s">
        <v>160</v>
      </c>
      <c r="D42" s="156" t="s">
        <v>184</v>
      </c>
      <c r="E42" s="158">
        <v>7.1215670348945201E-2</v>
      </c>
      <c r="F42" s="181">
        <f t="shared" si="93"/>
        <v>46422.400000000009</v>
      </c>
      <c r="G42" s="181">
        <f t="shared" si="93"/>
        <v>0</v>
      </c>
      <c r="H42" s="181">
        <f t="shared" si="93"/>
        <v>176.41793999096646</v>
      </c>
      <c r="I42" s="181">
        <f t="shared" si="93"/>
        <v>2721.9184057463444</v>
      </c>
      <c r="J42" s="181">
        <f t="shared" si="93"/>
        <v>2721.5955091349529</v>
      </c>
      <c r="K42" s="181">
        <f t="shared" si="93"/>
        <v>10556.13075681462</v>
      </c>
      <c r="L42" s="181">
        <f t="shared" si="93"/>
        <v>10555.281627093496</v>
      </c>
      <c r="M42" s="181">
        <f t="shared" si="93"/>
        <v>22174.444114942864</v>
      </c>
      <c r="N42" s="181">
        <f t="shared" si="93"/>
        <v>22173.635423081108</v>
      </c>
      <c r="O42" s="181">
        <f t="shared" si="93"/>
        <v>38295.086999095096</v>
      </c>
      <c r="P42" s="181">
        <f t="shared" si="93"/>
        <v>38294.939835805118</v>
      </c>
      <c r="Q42" s="181">
        <f t="shared" si="93"/>
        <v>46272.612897687854</v>
      </c>
      <c r="R42" s="181">
        <f t="shared" si="93"/>
        <v>46267.123655294199</v>
      </c>
      <c r="S42" s="181">
        <f t="shared" si="93"/>
        <v>5.4892423936607884</v>
      </c>
      <c r="T42" s="181">
        <f t="shared" si="93"/>
        <v>163906.25959393944</v>
      </c>
      <c r="U42" s="181">
        <f t="shared" si="93"/>
        <v>163892.745160202</v>
      </c>
      <c r="V42" s="181">
        <f t="shared" ref="V42:AN42" si="107">V83+V126+V169+V212+V255</f>
        <v>13.514433737433137</v>
      </c>
      <c r="W42" s="181">
        <f t="shared" si="107"/>
        <v>292520.38407874352</v>
      </c>
      <c r="X42" s="181">
        <f t="shared" si="107"/>
        <v>292507.01656748418</v>
      </c>
      <c r="Y42" s="181">
        <f t="shared" si="107"/>
        <v>13.36751125932642</v>
      </c>
      <c r="Z42" s="181">
        <f t="shared" si="107"/>
        <v>357380.26959617418</v>
      </c>
      <c r="AA42" s="181">
        <f t="shared" si="107"/>
        <v>357369.55383652984</v>
      </c>
      <c r="AB42" s="181">
        <f t="shared" si="107"/>
        <v>10.715759644343052</v>
      </c>
      <c r="AC42" s="181">
        <f t="shared" si="107"/>
        <v>31462.3461452066</v>
      </c>
      <c r="AD42" s="181">
        <f t="shared" si="107"/>
        <v>31460.02569970753</v>
      </c>
      <c r="AE42" s="181">
        <f t="shared" si="107"/>
        <v>2.3204454990709564</v>
      </c>
      <c r="AF42" s="181">
        <f t="shared" si="107"/>
        <v>119814.86311075812</v>
      </c>
      <c r="AG42" s="181">
        <f t="shared" si="107"/>
        <v>119808.98585087169</v>
      </c>
      <c r="AH42" s="181">
        <f t="shared" si="107"/>
        <v>5.8772598864234169</v>
      </c>
      <c r="AI42" s="181">
        <f t="shared" si="107"/>
        <v>244582.15160000356</v>
      </c>
      <c r="AJ42" s="181">
        <f t="shared" si="107"/>
        <v>244576.94526917927</v>
      </c>
      <c r="AK42" s="181">
        <f t="shared" si="107"/>
        <v>5.2063308242868516</v>
      </c>
      <c r="AL42" s="181">
        <f t="shared" si="107"/>
        <v>403152.87259354873</v>
      </c>
      <c r="AM42" s="181">
        <f t="shared" si="107"/>
        <v>403152.32094882766</v>
      </c>
      <c r="AN42" s="181">
        <f t="shared" si="107"/>
        <v>0.55164472103933804</v>
      </c>
    </row>
    <row r="43" spans="1:44" s="47" customFormat="1" x14ac:dyDescent="0.2">
      <c r="A43" s="176" t="s">
        <v>208</v>
      </c>
      <c r="B43" s="209">
        <v>87.5</v>
      </c>
      <c r="C43" s="156" t="s">
        <v>160</v>
      </c>
      <c r="D43" s="156" t="s">
        <v>184</v>
      </c>
      <c r="E43" s="158">
        <v>7.1296330235196576E-2</v>
      </c>
      <c r="F43" s="181">
        <f t="shared" si="93"/>
        <v>22921.999999999996</v>
      </c>
      <c r="G43" s="181">
        <f t="shared" si="93"/>
        <v>0</v>
      </c>
      <c r="H43" s="181">
        <f t="shared" si="93"/>
        <v>84.851787931330819</v>
      </c>
      <c r="I43" s="181">
        <f t="shared" si="93"/>
        <v>2028.7486825182195</v>
      </c>
      <c r="J43" s="181">
        <f t="shared" si="93"/>
        <v>2028.5259149469666</v>
      </c>
      <c r="K43" s="181">
        <f t="shared" si="93"/>
        <v>7422.3192329953445</v>
      </c>
      <c r="L43" s="181">
        <f t="shared" si="93"/>
        <v>7421.8652545533905</v>
      </c>
      <c r="M43" s="181">
        <f t="shared" si="93"/>
        <v>14236.41834733609</v>
      </c>
      <c r="N43" s="181">
        <f t="shared" si="93"/>
        <v>14236.147834185758</v>
      </c>
      <c r="O43" s="181">
        <f t="shared" si="93"/>
        <v>21134.192474459946</v>
      </c>
      <c r="P43" s="181">
        <f t="shared" si="93"/>
        <v>21134.176915860153</v>
      </c>
      <c r="Q43" s="181">
        <f t="shared" si="93"/>
        <v>22316.235507700414</v>
      </c>
      <c r="R43" s="181">
        <f t="shared" si="93"/>
        <v>22313.785064416632</v>
      </c>
      <c r="S43" s="181">
        <f t="shared" si="93"/>
        <v>2.4504432837852619</v>
      </c>
      <c r="T43" s="181">
        <f t="shared" si="93"/>
        <v>71085.975610643931</v>
      </c>
      <c r="U43" s="181">
        <f t="shared" si="93"/>
        <v>71081.331130053644</v>
      </c>
      <c r="V43" s="181">
        <f t="shared" ref="V43:AN44" si="108">V84+V127+V170+V213+V256</f>
        <v>4.6444805902810913</v>
      </c>
      <c r="W43" s="181">
        <f t="shared" si="108"/>
        <v>106198.31154393298</v>
      </c>
      <c r="X43" s="181">
        <f t="shared" si="108"/>
        <v>106194.48584923896</v>
      </c>
      <c r="Y43" s="181">
        <f t="shared" si="108"/>
        <v>3.8256946940146008</v>
      </c>
      <c r="Z43" s="181">
        <f t="shared" si="108"/>
        <v>95264.623346295091</v>
      </c>
      <c r="AA43" s="181">
        <f t="shared" si="108"/>
        <v>95260.547565724555</v>
      </c>
      <c r="AB43" s="181">
        <f t="shared" si="108"/>
        <v>4.0757805705343344</v>
      </c>
      <c r="AC43" s="181">
        <f t="shared" si="108"/>
        <v>19127.631279458637</v>
      </c>
      <c r="AD43" s="181">
        <f t="shared" si="108"/>
        <v>19126.240382757755</v>
      </c>
      <c r="AE43" s="181">
        <f t="shared" si="108"/>
        <v>1.3908967008833315</v>
      </c>
      <c r="AF43" s="181">
        <f t="shared" si="108"/>
        <v>69139.108095707736</v>
      </c>
      <c r="AG43" s="181">
        <f t="shared" si="108"/>
        <v>69136.348595855525</v>
      </c>
      <c r="AH43" s="181">
        <f t="shared" si="108"/>
        <v>2.7594998522090464</v>
      </c>
      <c r="AI43" s="181">
        <f t="shared" si="108"/>
        <v>130048.4848319194</v>
      </c>
      <c r="AJ43" s="181">
        <f t="shared" si="108"/>
        <v>130046.92658033418</v>
      </c>
      <c r="AK43" s="181">
        <f t="shared" si="108"/>
        <v>1.5582515852001961</v>
      </c>
      <c r="AL43" s="181">
        <f t="shared" si="108"/>
        <v>187534.68246111553</v>
      </c>
      <c r="AM43" s="181">
        <f t="shared" si="108"/>
        <v>187534.65243459298</v>
      </c>
      <c r="AN43" s="181">
        <f t="shared" si="108"/>
        <v>3.0026522559637669E-2</v>
      </c>
      <c r="AO43" s="153"/>
      <c r="AP43" s="153"/>
      <c r="AQ43" s="153"/>
      <c r="AR43" s="153"/>
    </row>
    <row r="44" spans="1:44" s="153" customFormat="1" x14ac:dyDescent="0.2">
      <c r="A44" s="176" t="s">
        <v>209</v>
      </c>
      <c r="B44" s="210">
        <v>95</v>
      </c>
      <c r="C44" s="159" t="s">
        <v>164</v>
      </c>
      <c r="D44" s="159" t="s">
        <v>184</v>
      </c>
      <c r="E44" s="158">
        <v>7.0932271103590905E-2</v>
      </c>
      <c r="F44" s="181">
        <f t="shared" si="93"/>
        <v>8272.4</v>
      </c>
      <c r="G44" s="181">
        <f t="shared" si="93"/>
        <v>0</v>
      </c>
      <c r="H44" s="181">
        <f t="shared" si="93"/>
        <v>33.471561133643036</v>
      </c>
      <c r="I44" s="181">
        <f t="shared" si="93"/>
        <v>1166.1759971128686</v>
      </c>
      <c r="J44" s="181">
        <f t="shared" si="93"/>
        <v>1166.0505860724822</v>
      </c>
      <c r="K44" s="181">
        <f t="shared" si="93"/>
        <v>3865.3752735268927</v>
      </c>
      <c r="L44" s="181">
        <f t="shared" si="93"/>
        <v>3865.2141826071916</v>
      </c>
      <c r="M44" s="181">
        <f t="shared" si="93"/>
        <v>6480.5217005747991</v>
      </c>
      <c r="N44" s="181">
        <f t="shared" si="93"/>
        <v>6480.478652799402</v>
      </c>
      <c r="O44" s="181">
        <f t="shared" si="93"/>
        <v>8109.8041789969784</v>
      </c>
      <c r="P44" s="181">
        <f t="shared" si="93"/>
        <v>8109.8038269029075</v>
      </c>
      <c r="Q44" s="181">
        <f t="shared" si="93"/>
        <v>4664.7039884514743</v>
      </c>
      <c r="R44" s="181">
        <f t="shared" si="93"/>
        <v>4664.202344289929</v>
      </c>
      <c r="S44" s="181">
        <f t="shared" si="93"/>
        <v>0.50164416154609626</v>
      </c>
      <c r="T44" s="181">
        <f t="shared" si="93"/>
        <v>10302.349404135575</v>
      </c>
      <c r="U44" s="181">
        <f t="shared" si="93"/>
        <v>10301.710782489241</v>
      </c>
      <c r="V44" s="181">
        <f t="shared" si="108"/>
        <v>0.63862164633565044</v>
      </c>
      <c r="W44" s="181">
        <f t="shared" si="108"/>
        <v>5826.9944987461331</v>
      </c>
      <c r="X44" s="181">
        <f t="shared" si="108"/>
        <v>5826.1443623254245</v>
      </c>
      <c r="Y44" s="181">
        <f t="shared" si="108"/>
        <v>0.85013642070919104</v>
      </c>
      <c r="Z44" s="181">
        <f t="shared" si="108"/>
        <v>-7206.4144331898588</v>
      </c>
      <c r="AA44" s="181">
        <f t="shared" si="108"/>
        <v>-7207.5594473855917</v>
      </c>
      <c r="AB44" s="181">
        <f t="shared" si="108"/>
        <v>1.1450141957332107</v>
      </c>
      <c r="AC44" s="181">
        <f t="shared" si="108"/>
        <v>8786.786064914535</v>
      </c>
      <c r="AD44" s="181">
        <f t="shared" si="108"/>
        <v>8786.085451075227</v>
      </c>
      <c r="AE44" s="181">
        <f t="shared" si="108"/>
        <v>0.70061383930647025</v>
      </c>
      <c r="AF44" s="181">
        <f t="shared" si="108"/>
        <v>29019.461666458032</v>
      </c>
      <c r="AG44" s="181">
        <f t="shared" si="108"/>
        <v>29018.534771408784</v>
      </c>
      <c r="AH44" s="181">
        <f t="shared" si="108"/>
        <v>0.92689504924328503</v>
      </c>
      <c r="AI44" s="181">
        <f t="shared" si="108"/>
        <v>48211.071801004349</v>
      </c>
      <c r="AJ44" s="181">
        <f t="shared" si="108"/>
        <v>48210.756788000479</v>
      </c>
      <c r="AK44" s="181">
        <f t="shared" si="108"/>
        <v>0.31501300386662479</v>
      </c>
      <c r="AL44" s="181">
        <f t="shared" si="108"/>
        <v>59595.472235022258</v>
      </c>
      <c r="AM44" s="181">
        <f t="shared" si="108"/>
        <v>59595.376949130026</v>
      </c>
      <c r="AN44" s="181">
        <f t="shared" si="108"/>
        <v>9.528589223009476E-2</v>
      </c>
    </row>
    <row r="45" spans="1:44" x14ac:dyDescent="0.2">
      <c r="A45" s="176" t="s">
        <v>39</v>
      </c>
      <c r="B45" s="156">
        <v>0.5</v>
      </c>
      <c r="C45" s="159" t="s">
        <v>164</v>
      </c>
      <c r="D45" s="156" t="s">
        <v>184</v>
      </c>
      <c r="E45" s="156"/>
      <c r="F45" s="181">
        <f>F87+F130+F173+F216+F259</f>
        <v>28968.199999999997</v>
      </c>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row>
    <row r="46" spans="1:44" x14ac:dyDescent="0.2">
      <c r="A46" s="176" t="s">
        <v>40</v>
      </c>
      <c r="B46" s="156">
        <v>2.5</v>
      </c>
      <c r="C46" s="159" t="s">
        <v>164</v>
      </c>
      <c r="D46" s="156" t="s">
        <v>184</v>
      </c>
      <c r="E46" s="156"/>
      <c r="F46" s="181">
        <f t="shared" ref="F46:U64" si="109">F88+F131+F174+F217+F260</f>
        <v>111098.19999999998</v>
      </c>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row>
    <row r="47" spans="1:44" x14ac:dyDescent="0.2">
      <c r="A47" s="176" t="s">
        <v>41</v>
      </c>
      <c r="B47" s="156">
        <v>7.5</v>
      </c>
      <c r="C47" s="159" t="s">
        <v>164</v>
      </c>
      <c r="D47" s="156" t="s">
        <v>184</v>
      </c>
      <c r="E47" s="156"/>
      <c r="F47" s="181">
        <f t="shared" si="109"/>
        <v>132179</v>
      </c>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row>
    <row r="48" spans="1:44" x14ac:dyDescent="0.2">
      <c r="A48" s="176" t="s">
        <v>42</v>
      </c>
      <c r="B48" s="156">
        <v>12.5</v>
      </c>
      <c r="C48" s="159" t="s">
        <v>164</v>
      </c>
      <c r="D48" s="156" t="s">
        <v>184</v>
      </c>
      <c r="E48" s="156"/>
      <c r="F48" s="181">
        <f t="shared" si="109"/>
        <v>143553.4</v>
      </c>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row>
    <row r="49" spans="1:47" x14ac:dyDescent="0.2">
      <c r="A49" s="176" t="s">
        <v>43</v>
      </c>
      <c r="B49" s="156">
        <v>17.5</v>
      </c>
      <c r="C49" s="159" t="s">
        <v>164</v>
      </c>
      <c r="D49" s="156" t="s">
        <v>184</v>
      </c>
      <c r="E49" s="179">
        <v>0.2</v>
      </c>
      <c r="F49" s="181">
        <f t="shared" si="109"/>
        <v>159488.6</v>
      </c>
      <c r="G49" s="181">
        <f t="shared" ref="G49:AN49" si="110">G91+G134+G177+G220+G263</f>
        <v>0</v>
      </c>
      <c r="H49" s="181">
        <f t="shared" si="110"/>
        <v>1188.4570613920109</v>
      </c>
      <c r="I49" s="181">
        <f t="shared" si="110"/>
        <v>39.682866007221008</v>
      </c>
      <c r="J49" s="181">
        <f t="shared" si="110"/>
        <v>39.674333496690181</v>
      </c>
      <c r="K49" s="181">
        <f t="shared" si="110"/>
        <v>176.16644506377779</v>
      </c>
      <c r="L49" s="181">
        <f t="shared" si="110"/>
        <v>176.12882777202148</v>
      </c>
      <c r="M49" s="181">
        <f t="shared" si="110"/>
        <v>475.04005634324949</v>
      </c>
      <c r="N49" s="181">
        <f t="shared" si="110"/>
        <v>474.93992843903061</v>
      </c>
      <c r="O49" s="181">
        <f t="shared" si="110"/>
        <v>1478.8447235025133</v>
      </c>
      <c r="P49" s="181">
        <f t="shared" si="110"/>
        <v>1478.5429898152745</v>
      </c>
      <c r="Q49" s="181">
        <f t="shared" si="110"/>
        <v>3214.3121465849017</v>
      </c>
      <c r="R49" s="181">
        <f t="shared" si="110"/>
        <v>3213.6210132319047</v>
      </c>
      <c r="S49" s="181">
        <f t="shared" si="110"/>
        <v>0.69113335299721257</v>
      </c>
      <c r="T49" s="181">
        <f t="shared" si="110"/>
        <v>13990.372811188201</v>
      </c>
      <c r="U49" s="181">
        <f t="shared" si="110"/>
        <v>13987.385203331773</v>
      </c>
      <c r="V49" s="181">
        <f t="shared" si="110"/>
        <v>2.9876078564284398</v>
      </c>
      <c r="W49" s="181">
        <f t="shared" si="110"/>
        <v>36365.664801028819</v>
      </c>
      <c r="X49" s="181">
        <f t="shared" si="110"/>
        <v>36357.99672664328</v>
      </c>
      <c r="Y49" s="181">
        <f t="shared" si="110"/>
        <v>7.6680743855449691</v>
      </c>
      <c r="Z49" s="181">
        <f t="shared" si="110"/>
        <v>103571.1061108679</v>
      </c>
      <c r="AA49" s="181">
        <f t="shared" si="110"/>
        <v>103549.93142555554</v>
      </c>
      <c r="AB49" s="181">
        <f t="shared" si="110"/>
        <v>21.174685312369547</v>
      </c>
      <c r="AC49" s="181">
        <f t="shared" si="110"/>
        <v>16928.954107674876</v>
      </c>
      <c r="AD49" s="181">
        <f t="shared" si="110"/>
        <v>16926.72077735795</v>
      </c>
      <c r="AE49" s="181">
        <f t="shared" si="110"/>
        <v>2.2333303169289138</v>
      </c>
      <c r="AF49" s="181">
        <f t="shared" si="110"/>
        <v>70436.685429053337</v>
      </c>
      <c r="AG49" s="181">
        <f t="shared" si="110"/>
        <v>70427.463133564466</v>
      </c>
      <c r="AH49" s="181">
        <f t="shared" si="110"/>
        <v>9.2222954888729873</v>
      </c>
      <c r="AI49" s="181">
        <f t="shared" si="110"/>
        <v>169399.23961421364</v>
      </c>
      <c r="AJ49" s="181">
        <f t="shared" si="110"/>
        <v>169377.35722234665</v>
      </c>
      <c r="AK49" s="181">
        <f t="shared" si="110"/>
        <v>21.882391867024126</v>
      </c>
      <c r="AL49" s="181">
        <f t="shared" si="110"/>
        <v>409911.46992881462</v>
      </c>
      <c r="AM49" s="181">
        <f t="shared" si="110"/>
        <v>409860.14731521986</v>
      </c>
      <c r="AN49" s="181">
        <f t="shared" si="110"/>
        <v>51.322613594704308</v>
      </c>
    </row>
    <row r="50" spans="1:47" x14ac:dyDescent="0.2">
      <c r="A50" s="176" t="s">
        <v>44</v>
      </c>
      <c r="B50" s="156">
        <v>22.5</v>
      </c>
      <c r="C50" s="159" t="s">
        <v>164</v>
      </c>
      <c r="D50" s="156" t="s">
        <v>184</v>
      </c>
      <c r="E50" s="179">
        <v>0.2</v>
      </c>
      <c r="F50" s="181">
        <f t="shared" si="109"/>
        <v>176551.60000000003</v>
      </c>
      <c r="G50" s="181">
        <f t="shared" ref="G50:AN50" si="111">G92+G135+G178+G221+G264</f>
        <v>0</v>
      </c>
      <c r="H50" s="181">
        <f t="shared" si="111"/>
        <v>1791.571405859376</v>
      </c>
      <c r="I50" s="181">
        <f t="shared" si="111"/>
        <v>62.131235086975323</v>
      </c>
      <c r="J50" s="181">
        <f t="shared" si="111"/>
        <v>62.113128001536687</v>
      </c>
      <c r="K50" s="181">
        <f t="shared" si="111"/>
        <v>275.75752568721754</v>
      </c>
      <c r="L50" s="181">
        <f t="shared" si="111"/>
        <v>275.67775499830367</v>
      </c>
      <c r="M50" s="181">
        <f t="shared" si="111"/>
        <v>743.20618236008124</v>
      </c>
      <c r="N50" s="181">
        <f t="shared" si="111"/>
        <v>742.99419098786007</v>
      </c>
      <c r="O50" s="181">
        <f t="shared" si="111"/>
        <v>2309.6446141147812</v>
      </c>
      <c r="P50" s="181">
        <f t="shared" si="111"/>
        <v>2309.0092094586312</v>
      </c>
      <c r="Q50" s="181">
        <f t="shared" si="111"/>
        <v>4784.1051016971005</v>
      </c>
      <c r="R50" s="181">
        <f t="shared" si="111"/>
        <v>4782.710856118325</v>
      </c>
      <c r="S50" s="181">
        <f t="shared" si="111"/>
        <v>1.394245578774985</v>
      </c>
      <c r="T50" s="181">
        <f t="shared" si="111"/>
        <v>20796.485641836058</v>
      </c>
      <c r="U50" s="181">
        <f t="shared" si="111"/>
        <v>20790.469199354484</v>
      </c>
      <c r="V50" s="181">
        <f t="shared" si="111"/>
        <v>6.0164424815729944</v>
      </c>
      <c r="W50" s="181">
        <f t="shared" si="111"/>
        <v>53922.614021169378</v>
      </c>
      <c r="X50" s="181">
        <f t="shared" si="111"/>
        <v>53907.226300156748</v>
      </c>
      <c r="Y50" s="181">
        <f t="shared" si="111"/>
        <v>15.38772101262839</v>
      </c>
      <c r="Z50" s="181">
        <f t="shared" si="111"/>
        <v>152535.47389004173</v>
      </c>
      <c r="AA50" s="181">
        <f t="shared" si="111"/>
        <v>152493.40935470999</v>
      </c>
      <c r="AB50" s="181">
        <f t="shared" si="111"/>
        <v>42.064535331734078</v>
      </c>
      <c r="AC50" s="181">
        <f t="shared" si="111"/>
        <v>20912.610280970286</v>
      </c>
      <c r="AD50" s="181">
        <f t="shared" si="111"/>
        <v>20908.859885280937</v>
      </c>
      <c r="AE50" s="181">
        <f t="shared" si="111"/>
        <v>3.7503956893478971</v>
      </c>
      <c r="AF50" s="181">
        <f t="shared" si="111"/>
        <v>86994.769588827476</v>
      </c>
      <c r="AG50" s="181">
        <f t="shared" si="111"/>
        <v>86979.294002654337</v>
      </c>
      <c r="AH50" s="181">
        <f t="shared" si="111"/>
        <v>15.475586173119154</v>
      </c>
      <c r="AI50" s="181">
        <f t="shared" si="111"/>
        <v>209137.13082023332</v>
      </c>
      <c r="AJ50" s="181">
        <f t="shared" si="111"/>
        <v>209100.46646629029</v>
      </c>
      <c r="AK50" s="181">
        <f t="shared" si="111"/>
        <v>36.664353943004244</v>
      </c>
      <c r="AL50" s="181">
        <f t="shared" si="111"/>
        <v>505442.7856638747</v>
      </c>
      <c r="AM50" s="181">
        <f t="shared" si="111"/>
        <v>505357.19548753952</v>
      </c>
      <c r="AN50" s="181">
        <f t="shared" si="111"/>
        <v>85.590176335157594</v>
      </c>
    </row>
    <row r="51" spans="1:47" x14ac:dyDescent="0.2">
      <c r="A51" s="176" t="s">
        <v>45</v>
      </c>
      <c r="B51" s="156">
        <v>27.5</v>
      </c>
      <c r="C51" s="159" t="s">
        <v>164</v>
      </c>
      <c r="D51" s="156" t="s">
        <v>184</v>
      </c>
      <c r="E51" s="179">
        <v>0.26</v>
      </c>
      <c r="F51" s="181">
        <f t="shared" si="109"/>
        <v>168389.99999999997</v>
      </c>
      <c r="G51" s="181">
        <f t="shared" ref="G51:AN51" si="112">G93+G136+G179+G222+G265</f>
        <v>0</v>
      </c>
      <c r="H51" s="181">
        <f t="shared" si="112"/>
        <v>2316.7624485882857</v>
      </c>
      <c r="I51" s="181">
        <f t="shared" si="112"/>
        <v>99.026374915751234</v>
      </c>
      <c r="J51" s="181">
        <f t="shared" si="112"/>
        <v>98.989668018725979</v>
      </c>
      <c r="K51" s="181">
        <f t="shared" si="112"/>
        <v>439.27336255361718</v>
      </c>
      <c r="L51" s="181">
        <f t="shared" si="112"/>
        <v>439.11187217373765</v>
      </c>
      <c r="M51" s="181">
        <f t="shared" si="112"/>
        <v>1182.5130435992751</v>
      </c>
      <c r="N51" s="181">
        <f t="shared" si="112"/>
        <v>1182.0851705572363</v>
      </c>
      <c r="O51" s="181">
        <f t="shared" si="112"/>
        <v>3660.3980414273378</v>
      </c>
      <c r="P51" s="181">
        <f t="shared" si="112"/>
        <v>3659.1285184832564</v>
      </c>
      <c r="Q51" s="181">
        <f t="shared" si="112"/>
        <v>7030.8726190183379</v>
      </c>
      <c r="R51" s="181">
        <f t="shared" si="112"/>
        <v>7028.2664293295438</v>
      </c>
      <c r="S51" s="181">
        <f t="shared" si="112"/>
        <v>2.6061896887943021</v>
      </c>
      <c r="T51" s="181">
        <f t="shared" si="112"/>
        <v>30492.719716136311</v>
      </c>
      <c r="U51" s="181">
        <f t="shared" si="112"/>
        <v>30481.508597155695</v>
      </c>
      <c r="V51" s="181">
        <f t="shared" si="112"/>
        <v>11.211118980615538</v>
      </c>
      <c r="W51" s="181">
        <f t="shared" si="112"/>
        <v>78704.261785609284</v>
      </c>
      <c r="X51" s="181">
        <f t="shared" si="112"/>
        <v>78675.768164429726</v>
      </c>
      <c r="Y51" s="181">
        <f t="shared" si="112"/>
        <v>28.49362117956116</v>
      </c>
      <c r="Z51" s="181">
        <f t="shared" si="112"/>
        <v>219844.53533295047</v>
      </c>
      <c r="AA51" s="181">
        <f t="shared" si="112"/>
        <v>219768.04966281919</v>
      </c>
      <c r="AB51" s="181">
        <f t="shared" si="112"/>
        <v>76.485670131274674</v>
      </c>
      <c r="AC51" s="181">
        <f t="shared" si="112"/>
        <v>23418.652346573032</v>
      </c>
      <c r="AD51" s="181">
        <f t="shared" si="112"/>
        <v>23413.119569750495</v>
      </c>
      <c r="AE51" s="181">
        <f t="shared" si="112"/>
        <v>5.5327768225415639</v>
      </c>
      <c r="AF51" s="181">
        <f t="shared" si="112"/>
        <v>97376.492451144441</v>
      </c>
      <c r="AG51" s="181">
        <f t="shared" si="112"/>
        <v>97353.69396986386</v>
      </c>
      <c r="AH51" s="181">
        <f t="shared" si="112"/>
        <v>22.79848128058984</v>
      </c>
      <c r="AI51" s="181">
        <f t="shared" si="112"/>
        <v>233879.158766693</v>
      </c>
      <c r="AJ51" s="181">
        <f t="shared" si="112"/>
        <v>233825.30241557275</v>
      </c>
      <c r="AK51" s="181">
        <f t="shared" si="112"/>
        <v>53.856351120270119</v>
      </c>
      <c r="AL51" s="181">
        <f t="shared" si="112"/>
        <v>563638.82956970553</v>
      </c>
      <c r="AM51" s="181">
        <f t="shared" si="112"/>
        <v>563514.23194031336</v>
      </c>
      <c r="AN51" s="181">
        <f t="shared" si="112"/>
        <v>124.5976293921558</v>
      </c>
    </row>
    <row r="52" spans="1:47" x14ac:dyDescent="0.2">
      <c r="A52" s="176" t="s">
        <v>46</v>
      </c>
      <c r="B52" s="156">
        <v>32.5</v>
      </c>
      <c r="C52" s="159" t="s">
        <v>164</v>
      </c>
      <c r="D52" s="156" t="s">
        <v>184</v>
      </c>
      <c r="E52" s="179">
        <v>0.26</v>
      </c>
      <c r="F52" s="181">
        <f t="shared" si="109"/>
        <v>155899.79999999999</v>
      </c>
      <c r="G52" s="181">
        <f t="shared" ref="G52:AN52" si="113">G94+G137+G180+G223+G266</f>
        <v>0</v>
      </c>
      <c r="H52" s="181">
        <f t="shared" si="113"/>
        <v>2183.470203851663</v>
      </c>
      <c r="I52" s="181">
        <f t="shared" si="113"/>
        <v>124.09750024479935</v>
      </c>
      <c r="J52" s="181">
        <f t="shared" si="113"/>
        <v>124.05012351168224</v>
      </c>
      <c r="K52" s="181">
        <f t="shared" si="113"/>
        <v>550.22246304715327</v>
      </c>
      <c r="L52" s="181">
        <f t="shared" si="113"/>
        <v>550.01433496489665</v>
      </c>
      <c r="M52" s="181">
        <f t="shared" si="113"/>
        <v>1479.6301935670554</v>
      </c>
      <c r="N52" s="181">
        <f t="shared" si="113"/>
        <v>1479.0805127560152</v>
      </c>
      <c r="O52" s="181">
        <f t="shared" si="113"/>
        <v>4564.0625433569867</v>
      </c>
      <c r="P52" s="181">
        <f t="shared" si="113"/>
        <v>4562.4490750893219</v>
      </c>
      <c r="Q52" s="181">
        <f t="shared" si="113"/>
        <v>8314.5325164015558</v>
      </c>
      <c r="R52" s="181">
        <f t="shared" si="113"/>
        <v>8311.3582752827097</v>
      </c>
      <c r="S52" s="181">
        <f t="shared" si="113"/>
        <v>3.1742411188462256</v>
      </c>
      <c r="T52" s="181">
        <f t="shared" si="113"/>
        <v>35993.715708799537</v>
      </c>
      <c r="U52" s="181">
        <f t="shared" si="113"/>
        <v>35980.099135159973</v>
      </c>
      <c r="V52" s="181">
        <f t="shared" si="113"/>
        <v>13.616573639558737</v>
      </c>
      <c r="W52" s="181">
        <f t="shared" si="113"/>
        <v>92564.521609339194</v>
      </c>
      <c r="X52" s="181">
        <f t="shared" si="113"/>
        <v>92530.110936632991</v>
      </c>
      <c r="Y52" s="181">
        <f t="shared" si="113"/>
        <v>34.410672706220794</v>
      </c>
      <c r="Z52" s="181">
        <f t="shared" si="113"/>
        <v>255933.63728593159</v>
      </c>
      <c r="AA52" s="181">
        <f t="shared" si="113"/>
        <v>255842.80351307892</v>
      </c>
      <c r="AB52" s="181">
        <f t="shared" si="113"/>
        <v>90.833772852653055</v>
      </c>
      <c r="AC52" s="181">
        <f t="shared" si="113"/>
        <v>23585.772989099751</v>
      </c>
      <c r="AD52" s="181">
        <f t="shared" si="113"/>
        <v>23580.063775081297</v>
      </c>
      <c r="AE52" s="181">
        <f t="shared" si="113"/>
        <v>5.7092140184563505</v>
      </c>
      <c r="AF52" s="181">
        <f t="shared" si="113"/>
        <v>98033.060196654973</v>
      </c>
      <c r="AG52" s="181">
        <f t="shared" si="113"/>
        <v>98009.569005406287</v>
      </c>
      <c r="AH52" s="181">
        <f t="shared" si="113"/>
        <v>23.49119124869685</v>
      </c>
      <c r="AI52" s="181">
        <f t="shared" si="113"/>
        <v>235265.02253783299</v>
      </c>
      <c r="AJ52" s="181">
        <f t="shared" si="113"/>
        <v>235209.6983844504</v>
      </c>
      <c r="AK52" s="181">
        <f t="shared" si="113"/>
        <v>55.324153382622171</v>
      </c>
      <c r="AL52" s="181">
        <f t="shared" si="113"/>
        <v>565570.69855824369</v>
      </c>
      <c r="AM52" s="181">
        <f t="shared" si="113"/>
        <v>565443.89910819475</v>
      </c>
      <c r="AN52" s="181">
        <f t="shared" si="113"/>
        <v>126.79945004894398</v>
      </c>
    </row>
    <row r="53" spans="1:47" x14ac:dyDescent="0.2">
      <c r="A53" s="176" t="s">
        <v>47</v>
      </c>
      <c r="B53" s="156">
        <v>37.5</v>
      </c>
      <c r="C53" s="159" t="s">
        <v>164</v>
      </c>
      <c r="D53" s="156" t="s">
        <v>184</v>
      </c>
      <c r="E53" s="179">
        <v>0.27</v>
      </c>
      <c r="F53" s="181">
        <f t="shared" si="109"/>
        <v>182100.2</v>
      </c>
      <c r="G53" s="181">
        <f t="shared" ref="G53:AN53" si="114">G95+G138+G181+G224+G267</f>
        <v>0</v>
      </c>
      <c r="H53" s="181">
        <f t="shared" si="114"/>
        <v>2215.3869868882139</v>
      </c>
      <c r="I53" s="181">
        <f t="shared" si="114"/>
        <v>231.24778178867453</v>
      </c>
      <c r="J53" s="181">
        <f t="shared" si="114"/>
        <v>231.17301940290238</v>
      </c>
      <c r="K53" s="181">
        <f t="shared" si="114"/>
        <v>1024.1777099967076</v>
      </c>
      <c r="L53" s="181">
        <f t="shared" si="114"/>
        <v>1023.8502672336234</v>
      </c>
      <c r="M53" s="181">
        <f t="shared" si="114"/>
        <v>2747.5659014993971</v>
      </c>
      <c r="N53" s="181">
        <f t="shared" si="114"/>
        <v>2746.706811945774</v>
      </c>
      <c r="O53" s="181">
        <f t="shared" si="114"/>
        <v>8407.8142912077892</v>
      </c>
      <c r="P53" s="181">
        <f t="shared" si="114"/>
        <v>8405.3481483790074</v>
      </c>
      <c r="Q53" s="181">
        <f t="shared" si="114"/>
        <v>14106.114689109145</v>
      </c>
      <c r="R53" s="181">
        <f t="shared" si="114"/>
        <v>14101.554183577044</v>
      </c>
      <c r="S53" s="181">
        <f t="shared" si="114"/>
        <v>4.56050553210207</v>
      </c>
      <c r="T53" s="181">
        <f t="shared" si="114"/>
        <v>60854.125192015861</v>
      </c>
      <c r="U53" s="181">
        <f t="shared" si="114"/>
        <v>60834.6664272864</v>
      </c>
      <c r="V53" s="181">
        <f t="shared" si="114"/>
        <v>19.458764729465656</v>
      </c>
      <c r="W53" s="181">
        <f t="shared" si="114"/>
        <v>155415.57661171627</v>
      </c>
      <c r="X53" s="181">
        <f t="shared" si="114"/>
        <v>155366.93761742368</v>
      </c>
      <c r="Y53" s="181">
        <f t="shared" si="114"/>
        <v>48.63899429259618</v>
      </c>
      <c r="Z53" s="181">
        <f t="shared" si="114"/>
        <v>421326.85780653486</v>
      </c>
      <c r="AA53" s="181">
        <f t="shared" si="114"/>
        <v>421202.56100528885</v>
      </c>
      <c r="AB53" s="181">
        <f t="shared" si="114"/>
        <v>124.29680124601873</v>
      </c>
      <c r="AC53" s="181">
        <f t="shared" si="114"/>
        <v>31499.579472355123</v>
      </c>
      <c r="AD53" s="181">
        <f t="shared" si="114"/>
        <v>31493.042474445774</v>
      </c>
      <c r="AE53" s="181">
        <f t="shared" si="114"/>
        <v>6.5369979093493384</v>
      </c>
      <c r="AF53" s="181">
        <f t="shared" si="114"/>
        <v>130809.2137937042</v>
      </c>
      <c r="AG53" s="181">
        <f t="shared" si="114"/>
        <v>130782.39757180779</v>
      </c>
      <c r="AH53" s="181">
        <f t="shared" si="114"/>
        <v>26.816221896406205</v>
      </c>
      <c r="AI53" s="181">
        <f t="shared" si="114"/>
        <v>313340.76737966057</v>
      </c>
      <c r="AJ53" s="181">
        <f t="shared" si="114"/>
        <v>313278.00782479148</v>
      </c>
      <c r="AK53" s="181">
        <f t="shared" si="114"/>
        <v>62.75955486913881</v>
      </c>
      <c r="AL53" s="181">
        <f t="shared" si="114"/>
        <v>749013.94592590304</v>
      </c>
      <c r="AM53" s="181">
        <f t="shared" si="114"/>
        <v>748872.85416716302</v>
      </c>
      <c r="AN53" s="181">
        <f t="shared" si="114"/>
        <v>141.09175874006178</v>
      </c>
    </row>
    <row r="54" spans="1:47" x14ac:dyDescent="0.2">
      <c r="A54" s="176" t="s">
        <v>48</v>
      </c>
      <c r="B54" s="156">
        <v>42.5</v>
      </c>
      <c r="C54" s="159" t="s">
        <v>164</v>
      </c>
      <c r="D54" s="156" t="s">
        <v>184</v>
      </c>
      <c r="E54" s="179">
        <v>0.27</v>
      </c>
      <c r="F54" s="181">
        <f t="shared" si="109"/>
        <v>206617</v>
      </c>
      <c r="G54" s="181">
        <f t="shared" ref="G54:AN54" si="115">G96+G139+G182+G225+G268</f>
        <v>0</v>
      </c>
      <c r="H54" s="181">
        <f t="shared" si="115"/>
        <v>2670.4729542269106</v>
      </c>
      <c r="I54" s="181">
        <f t="shared" si="115"/>
        <v>360.06611034299937</v>
      </c>
      <c r="J54" s="181">
        <f t="shared" si="115"/>
        <v>359.94204386855256</v>
      </c>
      <c r="K54" s="181">
        <f t="shared" si="115"/>
        <v>1592.9513520417786</v>
      </c>
      <c r="L54" s="181">
        <f t="shared" si="115"/>
        <v>1592.4096950539886</v>
      </c>
      <c r="M54" s="181">
        <f t="shared" si="115"/>
        <v>4263.2036276523468</v>
      </c>
      <c r="N54" s="181">
        <f t="shared" si="115"/>
        <v>4261.7923857495307</v>
      </c>
      <c r="O54" s="181">
        <f t="shared" si="115"/>
        <v>12943.263758957642</v>
      </c>
      <c r="P54" s="181">
        <f t="shared" si="115"/>
        <v>12939.306164680222</v>
      </c>
      <c r="Q54" s="181">
        <f t="shared" si="115"/>
        <v>20523.768289550964</v>
      </c>
      <c r="R54" s="181">
        <f t="shared" si="115"/>
        <v>20516.6965005075</v>
      </c>
      <c r="S54" s="181">
        <f t="shared" si="115"/>
        <v>7.0717890434652873</v>
      </c>
      <c r="T54" s="181">
        <f t="shared" si="115"/>
        <v>88278.863772389363</v>
      </c>
      <c r="U54" s="181">
        <f t="shared" si="115"/>
        <v>88248.840241576021</v>
      </c>
      <c r="V54" s="181">
        <f t="shared" si="115"/>
        <v>30.023530813325124</v>
      </c>
      <c r="W54" s="181">
        <f t="shared" si="115"/>
        <v>224118.36949744573</v>
      </c>
      <c r="X54" s="181">
        <f t="shared" si="115"/>
        <v>224044.09084656145</v>
      </c>
      <c r="Y54" s="181">
        <f t="shared" si="115"/>
        <v>74.278650884283707</v>
      </c>
      <c r="Z54" s="181">
        <f t="shared" si="115"/>
        <v>597288.53392909188</v>
      </c>
      <c r="AA54" s="181">
        <f t="shared" si="115"/>
        <v>597104.4558285235</v>
      </c>
      <c r="AB54" s="181">
        <f t="shared" si="115"/>
        <v>184.07810056848393</v>
      </c>
      <c r="AC54" s="181">
        <f t="shared" si="115"/>
        <v>39201.367652704728</v>
      </c>
      <c r="AD54" s="181">
        <f t="shared" si="115"/>
        <v>39192.709975452031</v>
      </c>
      <c r="AE54" s="181">
        <f t="shared" si="115"/>
        <v>8.6576772526968853</v>
      </c>
      <c r="AF54" s="181">
        <f t="shared" si="115"/>
        <v>162647.36229996703</v>
      </c>
      <c r="AG54" s="181">
        <f t="shared" si="115"/>
        <v>162611.9593857404</v>
      </c>
      <c r="AH54" s="181">
        <f t="shared" si="115"/>
        <v>35.402914226633584</v>
      </c>
      <c r="AI54" s="181">
        <f t="shared" si="115"/>
        <v>388887.12575794331</v>
      </c>
      <c r="AJ54" s="181">
        <f t="shared" si="115"/>
        <v>388804.8172129466</v>
      </c>
      <c r="AK54" s="181">
        <f t="shared" si="115"/>
        <v>82.308544996747514</v>
      </c>
      <c r="AL54" s="181">
        <f t="shared" si="115"/>
        <v>924423.70183069585</v>
      </c>
      <c r="AM54" s="181">
        <f t="shared" si="115"/>
        <v>924242.37785415817</v>
      </c>
      <c r="AN54" s="181">
        <f t="shared" si="115"/>
        <v>181.32397653764929</v>
      </c>
    </row>
    <row r="55" spans="1:47" x14ac:dyDescent="0.2">
      <c r="A55" s="176" t="s">
        <v>49</v>
      </c>
      <c r="B55" s="156">
        <v>47.5</v>
      </c>
      <c r="C55" s="159" t="s">
        <v>164</v>
      </c>
      <c r="D55" s="156" t="s">
        <v>184</v>
      </c>
      <c r="E55" s="179">
        <v>0.26</v>
      </c>
      <c r="F55" s="181">
        <f t="shared" si="109"/>
        <v>205406.59999999998</v>
      </c>
      <c r="G55" s="181">
        <f t="shared" ref="G55:AN55" si="116">G97+G140+G183+G226+G269</f>
        <v>0</v>
      </c>
      <c r="H55" s="181">
        <f t="shared" si="116"/>
        <v>2743.8130361503154</v>
      </c>
      <c r="I55" s="181">
        <f t="shared" si="116"/>
        <v>580.83458720476392</v>
      </c>
      <c r="J55" s="181">
        <f t="shared" si="116"/>
        <v>580.62207328820352</v>
      </c>
      <c r="K55" s="181">
        <f t="shared" si="116"/>
        <v>2563.3229073348857</v>
      </c>
      <c r="L55" s="181">
        <f t="shared" si="116"/>
        <v>2562.4018437224813</v>
      </c>
      <c r="M55" s="181">
        <f t="shared" si="116"/>
        <v>6823.6570023479262</v>
      </c>
      <c r="N55" s="181">
        <f t="shared" si="116"/>
        <v>6821.2952901384378</v>
      </c>
      <c r="O55" s="181">
        <f t="shared" si="116"/>
        <v>20358.812639373053</v>
      </c>
      <c r="P55" s="181">
        <f t="shared" si="116"/>
        <v>20352.536082211809</v>
      </c>
      <c r="Q55" s="181">
        <f t="shared" si="116"/>
        <v>29622.563947442963</v>
      </c>
      <c r="R55" s="181">
        <f t="shared" si="116"/>
        <v>29611.725737698383</v>
      </c>
      <c r="S55" s="181">
        <f t="shared" si="116"/>
        <v>10.838209744580126</v>
      </c>
      <c r="T55" s="181">
        <f t="shared" si="116"/>
        <v>126680.4827552377</v>
      </c>
      <c r="U55" s="181">
        <f t="shared" si="116"/>
        <v>126634.94998074471</v>
      </c>
      <c r="V55" s="181">
        <f t="shared" si="116"/>
        <v>45.532774492974568</v>
      </c>
      <c r="W55" s="181">
        <f t="shared" si="116"/>
        <v>317865.89848652342</v>
      </c>
      <c r="X55" s="181">
        <f t="shared" si="116"/>
        <v>317755.67254298419</v>
      </c>
      <c r="Y55" s="181">
        <f t="shared" si="116"/>
        <v>110.22594353918976</v>
      </c>
      <c r="Z55" s="181">
        <f t="shared" si="116"/>
        <v>818942.45971351571</v>
      </c>
      <c r="AA55" s="181">
        <f t="shared" si="116"/>
        <v>818686.51988038002</v>
      </c>
      <c r="AB55" s="181">
        <f t="shared" si="116"/>
        <v>255.93983313562057</v>
      </c>
      <c r="AC55" s="181">
        <f t="shared" si="116"/>
        <v>45011.801680390927</v>
      </c>
      <c r="AD55" s="181">
        <f t="shared" si="116"/>
        <v>45001.333624334024</v>
      </c>
      <c r="AE55" s="181">
        <f t="shared" si="116"/>
        <v>10.468056056898604</v>
      </c>
      <c r="AF55" s="181">
        <f t="shared" si="116"/>
        <v>186376.80484983552</v>
      </c>
      <c r="AG55" s="181">
        <f t="shared" si="116"/>
        <v>186334.31926115404</v>
      </c>
      <c r="AH55" s="181">
        <f t="shared" si="116"/>
        <v>42.485588681491208</v>
      </c>
      <c r="AI55" s="181">
        <f t="shared" si="116"/>
        <v>443765.79425073473</v>
      </c>
      <c r="AJ55" s="181">
        <f t="shared" si="116"/>
        <v>443668.55330716574</v>
      </c>
      <c r="AK55" s="181">
        <f t="shared" si="116"/>
        <v>97.240943569020601</v>
      </c>
      <c r="AL55" s="181">
        <f t="shared" si="116"/>
        <v>1041769.6358593067</v>
      </c>
      <c r="AM55" s="181">
        <f t="shared" si="116"/>
        <v>1041565.4493141724</v>
      </c>
      <c r="AN55" s="181">
        <f t="shared" si="116"/>
        <v>204.18654513420188</v>
      </c>
      <c r="AQ55" s="149"/>
      <c r="AR55" s="150"/>
      <c r="AU55" s="151"/>
    </row>
    <row r="56" spans="1:47" x14ac:dyDescent="0.2">
      <c r="A56" s="176" t="s">
        <v>50</v>
      </c>
      <c r="B56" s="156">
        <v>52.5</v>
      </c>
      <c r="C56" s="159" t="s">
        <v>164</v>
      </c>
      <c r="D56" s="156" t="s">
        <v>184</v>
      </c>
      <c r="E56" s="179">
        <v>0.26</v>
      </c>
      <c r="F56" s="181">
        <f t="shared" si="109"/>
        <v>184153.8</v>
      </c>
      <c r="G56" s="181">
        <f t="shared" ref="G56:AN56" si="117">G98+G141+G184+G227+G270</f>
        <v>0</v>
      </c>
      <c r="H56" s="181">
        <f t="shared" si="117"/>
        <v>2554.2837723749258</v>
      </c>
      <c r="I56" s="181">
        <f t="shared" si="117"/>
        <v>719.14331686424543</v>
      </c>
      <c r="J56" s="181">
        <f t="shared" si="117"/>
        <v>718.869517606523</v>
      </c>
      <c r="K56" s="181">
        <f t="shared" si="117"/>
        <v>3165.8904635194117</v>
      </c>
      <c r="L56" s="181">
        <f t="shared" si="117"/>
        <v>3164.7123913665114</v>
      </c>
      <c r="M56" s="181">
        <f t="shared" si="117"/>
        <v>8383.0319804009523</v>
      </c>
      <c r="N56" s="181">
        <f t="shared" si="117"/>
        <v>8380.0589930976439</v>
      </c>
      <c r="O56" s="181">
        <f t="shared" si="117"/>
        <v>24588.222159722111</v>
      </c>
      <c r="P56" s="181">
        <f t="shared" si="117"/>
        <v>24580.73081069921</v>
      </c>
      <c r="Q56" s="181">
        <f t="shared" si="117"/>
        <v>33799.73589261953</v>
      </c>
      <c r="R56" s="181">
        <f t="shared" si="117"/>
        <v>33786.867327506588</v>
      </c>
      <c r="S56" s="181">
        <f t="shared" si="117"/>
        <v>12.868565112947181</v>
      </c>
      <c r="T56" s="181">
        <f t="shared" si="117"/>
        <v>143802.35616352095</v>
      </c>
      <c r="U56" s="181">
        <f t="shared" si="117"/>
        <v>143748.82343400439</v>
      </c>
      <c r="V56" s="181">
        <f t="shared" si="117"/>
        <v>53.53272951656254</v>
      </c>
      <c r="W56" s="181">
        <f t="shared" si="117"/>
        <v>357078.82309112482</v>
      </c>
      <c r="X56" s="181">
        <f t="shared" si="117"/>
        <v>356951.84399080416</v>
      </c>
      <c r="Y56" s="181">
        <f t="shared" si="117"/>
        <v>126.97910032067011</v>
      </c>
      <c r="Z56" s="181">
        <f t="shared" si="117"/>
        <v>892638.15555441659</v>
      </c>
      <c r="AA56" s="181">
        <f t="shared" si="117"/>
        <v>892360.5922075964</v>
      </c>
      <c r="AB56" s="181">
        <f t="shared" si="117"/>
        <v>277.56334682014131</v>
      </c>
      <c r="AC56" s="181">
        <f t="shared" si="117"/>
        <v>44435.332716529498</v>
      </c>
      <c r="AD56" s="181">
        <f t="shared" si="117"/>
        <v>44424.580158267308</v>
      </c>
      <c r="AE56" s="181">
        <f t="shared" si="117"/>
        <v>10.752558262194725</v>
      </c>
      <c r="AF56" s="181">
        <f t="shared" si="117"/>
        <v>183618.91161070735</v>
      </c>
      <c r="AG56" s="181">
        <f t="shared" si="117"/>
        <v>183575.59152638374</v>
      </c>
      <c r="AH56" s="181">
        <f t="shared" si="117"/>
        <v>43.320084323615447</v>
      </c>
      <c r="AI56" s="181">
        <f t="shared" si="117"/>
        <v>435393.93090691534</v>
      </c>
      <c r="AJ56" s="181">
        <f t="shared" si="117"/>
        <v>435296.28804894688</v>
      </c>
      <c r="AK56" s="181">
        <f t="shared" si="117"/>
        <v>97.642857968457974</v>
      </c>
      <c r="AL56" s="181">
        <f t="shared" si="117"/>
        <v>1009742.3660228993</v>
      </c>
      <c r="AM56" s="181">
        <f t="shared" si="117"/>
        <v>1009546.6698761025</v>
      </c>
      <c r="AN56" s="181">
        <f t="shared" si="117"/>
        <v>195.69614679686492</v>
      </c>
    </row>
    <row r="57" spans="1:47" x14ac:dyDescent="0.2">
      <c r="A57" s="176" t="s">
        <v>51</v>
      </c>
      <c r="B57" s="156">
        <v>57.5</v>
      </c>
      <c r="C57" s="159" t="s">
        <v>164</v>
      </c>
      <c r="D57" s="156" t="s">
        <v>184</v>
      </c>
      <c r="E57" s="179">
        <v>0.21</v>
      </c>
      <c r="F57" s="181">
        <f t="shared" si="109"/>
        <v>166910</v>
      </c>
      <c r="G57" s="181">
        <f t="shared" ref="G57:AN57" si="118">G99+G142+G185+G228+G271</f>
        <v>0</v>
      </c>
      <c r="H57" s="181">
        <f t="shared" si="118"/>
        <v>1847.5207456066848</v>
      </c>
      <c r="I57" s="181">
        <f t="shared" si="118"/>
        <v>1057.0858422190388</v>
      </c>
      <c r="J57" s="181">
        <f t="shared" si="118"/>
        <v>1056.7510895530049</v>
      </c>
      <c r="K57" s="181">
        <f t="shared" si="118"/>
        <v>4627.6850458366844</v>
      </c>
      <c r="L57" s="181">
        <f t="shared" si="118"/>
        <v>4626.2717014991904</v>
      </c>
      <c r="M57" s="181">
        <f t="shared" si="118"/>
        <v>12108.634345440241</v>
      </c>
      <c r="N57" s="181">
        <f t="shared" si="118"/>
        <v>12105.21150032607</v>
      </c>
      <c r="O57" s="181">
        <f t="shared" si="118"/>
        <v>34226.584460523663</v>
      </c>
      <c r="P57" s="181">
        <f t="shared" si="118"/>
        <v>34219.054199549384</v>
      </c>
      <c r="Q57" s="181">
        <f t="shared" si="118"/>
        <v>43340.519530980586</v>
      </c>
      <c r="R57" s="181">
        <f t="shared" si="118"/>
        <v>43326.794671673197</v>
      </c>
      <c r="S57" s="181">
        <f t="shared" si="118"/>
        <v>13.724859307390034</v>
      </c>
      <c r="T57" s="181">
        <f t="shared" si="118"/>
        <v>182455.36802119063</v>
      </c>
      <c r="U57" s="181">
        <f t="shared" si="118"/>
        <v>182399.60227821727</v>
      </c>
      <c r="V57" s="181">
        <f t="shared" si="118"/>
        <v>55.765742973373563</v>
      </c>
      <c r="W57" s="181">
        <f t="shared" si="118"/>
        <v>443461.99223971035</v>
      </c>
      <c r="X57" s="181">
        <f t="shared" si="118"/>
        <v>443335.98374839115</v>
      </c>
      <c r="Y57" s="181">
        <f t="shared" si="118"/>
        <v>126.00849131916766</v>
      </c>
      <c r="Z57" s="181">
        <f t="shared" si="118"/>
        <v>1043081.5615057665</v>
      </c>
      <c r="AA57" s="181">
        <f t="shared" si="118"/>
        <v>1042842.0416519988</v>
      </c>
      <c r="AB57" s="181">
        <f t="shared" si="118"/>
        <v>239.51985376776429</v>
      </c>
      <c r="AC57" s="181">
        <f t="shared" si="118"/>
        <v>46533.796758316297</v>
      </c>
      <c r="AD57" s="181">
        <f t="shared" si="118"/>
        <v>46524.632654818706</v>
      </c>
      <c r="AE57" s="181">
        <f t="shared" si="118"/>
        <v>9.1641034975864386</v>
      </c>
      <c r="AF57" s="181">
        <f t="shared" si="118"/>
        <v>191421.42054844496</v>
      </c>
      <c r="AG57" s="181">
        <f t="shared" si="118"/>
        <v>191385.18806090832</v>
      </c>
      <c r="AH57" s="181">
        <f t="shared" si="118"/>
        <v>36.232487536643021</v>
      </c>
      <c r="AI57" s="181">
        <f t="shared" si="118"/>
        <v>449740.8001479425</v>
      </c>
      <c r="AJ57" s="181">
        <f t="shared" si="118"/>
        <v>449662.25646437309</v>
      </c>
      <c r="AK57" s="181">
        <f t="shared" si="118"/>
        <v>78.543683569412678</v>
      </c>
      <c r="AL57" s="181">
        <f t="shared" si="118"/>
        <v>1015943.6413976285</v>
      </c>
      <c r="AM57" s="181">
        <f t="shared" si="118"/>
        <v>1015803.5227360746</v>
      </c>
      <c r="AN57" s="181">
        <f t="shared" si="118"/>
        <v>140.11866155386087</v>
      </c>
    </row>
    <row r="58" spans="1:47" x14ac:dyDescent="0.2">
      <c r="A58" s="176" t="s">
        <v>52</v>
      </c>
      <c r="B58" s="156">
        <v>62.5</v>
      </c>
      <c r="C58" s="159" t="s">
        <v>164</v>
      </c>
      <c r="D58" s="156" t="s">
        <v>184</v>
      </c>
      <c r="E58" s="179">
        <v>0.21</v>
      </c>
      <c r="F58" s="181">
        <f t="shared" si="109"/>
        <v>163903.4</v>
      </c>
      <c r="G58" s="181">
        <f t="shared" ref="G58:AN58" si="119">G100+G143+G186+G229+G272</f>
        <v>0</v>
      </c>
      <c r="H58" s="181">
        <f t="shared" si="119"/>
        <v>1751.1517096845794</v>
      </c>
      <c r="I58" s="181">
        <f t="shared" si="119"/>
        <v>1441.6987505509378</v>
      </c>
      <c r="J58" s="181">
        <f t="shared" si="119"/>
        <v>1441.2631419844379</v>
      </c>
      <c r="K58" s="181">
        <f t="shared" si="119"/>
        <v>6276.3286574306594</v>
      </c>
      <c r="L58" s="181">
        <f t="shared" si="119"/>
        <v>6274.5205922296627</v>
      </c>
      <c r="M58" s="181">
        <f t="shared" si="119"/>
        <v>16230.534673819382</v>
      </c>
      <c r="N58" s="181">
        <f t="shared" si="119"/>
        <v>16226.315016582443</v>
      </c>
      <c r="O58" s="181">
        <f t="shared" si="119"/>
        <v>44287.367663762459</v>
      </c>
      <c r="P58" s="181">
        <f t="shared" si="119"/>
        <v>44279.142406049679</v>
      </c>
      <c r="Q58" s="181">
        <f t="shared" si="119"/>
        <v>53342.853770384696</v>
      </c>
      <c r="R58" s="181">
        <f t="shared" si="119"/>
        <v>53326.736253424198</v>
      </c>
      <c r="S58" s="181">
        <f t="shared" si="119"/>
        <v>16.117516960493958</v>
      </c>
      <c r="T58" s="181">
        <f t="shared" si="119"/>
        <v>222379.35432614925</v>
      </c>
      <c r="U58" s="181">
        <f t="shared" si="119"/>
        <v>222315.22073346586</v>
      </c>
      <c r="V58" s="181">
        <f t="shared" si="119"/>
        <v>64.133592683399911</v>
      </c>
      <c r="W58" s="181">
        <f t="shared" si="119"/>
        <v>529954.18307655235</v>
      </c>
      <c r="X58" s="181">
        <f t="shared" si="119"/>
        <v>529815.31535996206</v>
      </c>
      <c r="Y58" s="181">
        <f t="shared" si="119"/>
        <v>138.86771659022634</v>
      </c>
      <c r="Z58" s="181">
        <f t="shared" si="119"/>
        <v>1180018.4986735994</v>
      </c>
      <c r="AA58" s="181">
        <f t="shared" si="119"/>
        <v>1179783.5792802714</v>
      </c>
      <c r="AB58" s="181">
        <f t="shared" si="119"/>
        <v>234.91939332784386</v>
      </c>
      <c r="AC58" s="181">
        <f t="shared" si="119"/>
        <v>50505.890983955214</v>
      </c>
      <c r="AD58" s="181">
        <f t="shared" si="119"/>
        <v>50496.338591270032</v>
      </c>
      <c r="AE58" s="181">
        <f t="shared" si="119"/>
        <v>9.5523926851710712</v>
      </c>
      <c r="AF58" s="181">
        <f t="shared" si="119"/>
        <v>206812.11568090747</v>
      </c>
      <c r="AG58" s="181">
        <f t="shared" si="119"/>
        <v>206774.98842491157</v>
      </c>
      <c r="AH58" s="181">
        <f t="shared" si="119"/>
        <v>37.127255995947053</v>
      </c>
      <c r="AI58" s="181">
        <f t="shared" si="119"/>
        <v>481455.43281678041</v>
      </c>
      <c r="AJ58" s="181">
        <f t="shared" si="119"/>
        <v>481377.7490966834</v>
      </c>
      <c r="AK58" s="181">
        <f t="shared" si="119"/>
        <v>77.683720096974866</v>
      </c>
      <c r="AL58" s="181">
        <f t="shared" si="119"/>
        <v>1060262.4738565453</v>
      </c>
      <c r="AM58" s="181">
        <f t="shared" si="119"/>
        <v>1060137.5950445775</v>
      </c>
      <c r="AN58" s="181">
        <f t="shared" si="119"/>
        <v>124.87881196755916</v>
      </c>
    </row>
    <row r="59" spans="1:47" x14ac:dyDescent="0.2">
      <c r="A59" s="176" t="s">
        <v>53</v>
      </c>
      <c r="B59" s="156">
        <v>67.5</v>
      </c>
      <c r="C59" s="159" t="s">
        <v>164</v>
      </c>
      <c r="D59" s="156" t="s">
        <v>184</v>
      </c>
      <c r="E59" s="179">
        <v>0.16</v>
      </c>
      <c r="F59" s="181">
        <f t="shared" si="109"/>
        <v>133489.79999999999</v>
      </c>
      <c r="G59" s="181">
        <f t="shared" ref="G59:AN59" si="120">G101+G144+G187+G230+G273</f>
        <v>0</v>
      </c>
      <c r="H59" s="181">
        <f t="shared" si="120"/>
        <v>1148.9109832406616</v>
      </c>
      <c r="I59" s="181">
        <f t="shared" si="120"/>
        <v>1948.8493426371724</v>
      </c>
      <c r="J59" s="181">
        <f t="shared" si="120"/>
        <v>1948.3622649296008</v>
      </c>
      <c r="K59" s="181">
        <f t="shared" si="120"/>
        <v>8376.622595053328</v>
      </c>
      <c r="L59" s="181">
        <f t="shared" si="120"/>
        <v>8374.6921223477875</v>
      </c>
      <c r="M59" s="181">
        <f t="shared" si="120"/>
        <v>21101.232968751265</v>
      </c>
      <c r="N59" s="181">
        <f t="shared" si="120"/>
        <v>21097.151706635614</v>
      </c>
      <c r="O59" s="181">
        <f t="shared" si="120"/>
        <v>53478.369007438385</v>
      </c>
      <c r="P59" s="181">
        <f t="shared" si="120"/>
        <v>53472.537689554963</v>
      </c>
      <c r="Q59" s="181">
        <f t="shared" si="120"/>
        <v>60414.329621752346</v>
      </c>
      <c r="R59" s="181">
        <f t="shared" si="120"/>
        <v>60399.230212817616</v>
      </c>
      <c r="S59" s="181">
        <f t="shared" si="120"/>
        <v>15.099408934725034</v>
      </c>
      <c r="T59" s="181">
        <f t="shared" si="120"/>
        <v>246622.92987756061</v>
      </c>
      <c r="U59" s="181">
        <f t="shared" si="120"/>
        <v>246565.9612225059</v>
      </c>
      <c r="V59" s="181">
        <f t="shared" si="120"/>
        <v>56.96865505473761</v>
      </c>
      <c r="W59" s="181">
        <f t="shared" si="120"/>
        <v>563722.76217978704</v>
      </c>
      <c r="X59" s="181">
        <f t="shared" si="120"/>
        <v>563611.83070178819</v>
      </c>
      <c r="Y59" s="181">
        <f t="shared" si="120"/>
        <v>110.93147799893632</v>
      </c>
      <c r="Z59" s="181">
        <f t="shared" si="120"/>
        <v>1123715.3692323077</v>
      </c>
      <c r="AA59" s="181">
        <f t="shared" si="120"/>
        <v>1123570.1579749777</v>
      </c>
      <c r="AB59" s="181">
        <f t="shared" si="120"/>
        <v>145.21125733005465</v>
      </c>
      <c r="AC59" s="181">
        <f t="shared" si="120"/>
        <v>48201.001834905699</v>
      </c>
      <c r="AD59" s="181">
        <f t="shared" si="120"/>
        <v>48193.569694852529</v>
      </c>
      <c r="AE59" s="181">
        <f t="shared" si="120"/>
        <v>7.432140053177136</v>
      </c>
      <c r="AF59" s="181">
        <f t="shared" si="120"/>
        <v>195300.80338665209</v>
      </c>
      <c r="AG59" s="181">
        <f t="shared" si="120"/>
        <v>195273.20200721279</v>
      </c>
      <c r="AH59" s="181">
        <f t="shared" si="120"/>
        <v>27.601379439271113</v>
      </c>
      <c r="AI59" s="181">
        <f t="shared" si="120"/>
        <v>445304.60040080053</v>
      </c>
      <c r="AJ59" s="181">
        <f t="shared" si="120"/>
        <v>445251.98639470909</v>
      </c>
      <c r="AK59" s="181">
        <f t="shared" si="120"/>
        <v>52.614006091389456</v>
      </c>
      <c r="AL59" s="181">
        <f t="shared" si="120"/>
        <v>928537.05955779599</v>
      </c>
      <c r="AM59" s="181">
        <f t="shared" si="120"/>
        <v>928471.92335103906</v>
      </c>
      <c r="AN59" s="181">
        <f t="shared" si="120"/>
        <v>65.136206757160835</v>
      </c>
    </row>
    <row r="60" spans="1:47" x14ac:dyDescent="0.2">
      <c r="A60" s="176" t="s">
        <v>54</v>
      </c>
      <c r="B60" s="156">
        <v>72.5</v>
      </c>
      <c r="C60" s="159" t="s">
        <v>164</v>
      </c>
      <c r="D60" s="156" t="s">
        <v>184</v>
      </c>
      <c r="E60" s="179">
        <v>0.16</v>
      </c>
      <c r="F60" s="181">
        <f t="shared" si="109"/>
        <v>118798</v>
      </c>
      <c r="G60" s="181">
        <f t="shared" si="109"/>
        <v>0</v>
      </c>
      <c r="H60" s="181">
        <f t="shared" si="109"/>
        <v>948.39347892814237</v>
      </c>
      <c r="I60" s="181">
        <f t="shared" si="109"/>
        <v>2440.4202095671526</v>
      </c>
      <c r="J60" s="181">
        <f t="shared" si="109"/>
        <v>2439.8601626648438</v>
      </c>
      <c r="K60" s="181">
        <f t="shared" si="109"/>
        <v>10352.01832444956</v>
      </c>
      <c r="L60" s="181">
        <f t="shared" si="109"/>
        <v>10349.894042476628</v>
      </c>
      <c r="M60" s="181">
        <f t="shared" si="109"/>
        <v>25398.560884180664</v>
      </c>
      <c r="N60" s="181">
        <f t="shared" si="109"/>
        <v>25394.470032366775</v>
      </c>
      <c r="O60" s="181">
        <f t="shared" si="109"/>
        <v>60066.214628436937</v>
      </c>
      <c r="P60" s="181">
        <f t="shared" si="109"/>
        <v>60061.826545220742</v>
      </c>
      <c r="Q60" s="181">
        <f t="shared" si="109"/>
        <v>65891.345658313119</v>
      </c>
      <c r="R60" s="181">
        <f t="shared" si="109"/>
        <v>65876.224391950775</v>
      </c>
      <c r="S60" s="181">
        <f t="shared" si="109"/>
        <v>15.121266362330971</v>
      </c>
      <c r="T60" s="181">
        <f t="shared" si="109"/>
        <v>263485.75395954389</v>
      </c>
      <c r="U60" s="181">
        <f t="shared" si="109"/>
        <v>263431.48111871962</v>
      </c>
      <c r="V60" s="181">
        <f t="shared" ref="V60:AN60" si="121">V102+V145+V188+V231+V274</f>
        <v>54.272840824251034</v>
      </c>
      <c r="W60" s="181">
        <f t="shared" si="121"/>
        <v>578586.81889424915</v>
      </c>
      <c r="X60" s="181">
        <f t="shared" si="121"/>
        <v>578490.85245585011</v>
      </c>
      <c r="Y60" s="181">
        <f t="shared" si="121"/>
        <v>95.966438399183971</v>
      </c>
      <c r="Z60" s="181">
        <f t="shared" si="121"/>
        <v>1043759.5194074853</v>
      </c>
      <c r="AA60" s="181">
        <f t="shared" si="121"/>
        <v>1043655.345240936</v>
      </c>
      <c r="AB60" s="181">
        <f t="shared" si="121"/>
        <v>104.17416654931731</v>
      </c>
      <c r="AC60" s="181">
        <f t="shared" si="121"/>
        <v>47823.127699813289</v>
      </c>
      <c r="AD60" s="181">
        <f t="shared" si="121"/>
        <v>47816.287814520139</v>
      </c>
      <c r="AE60" s="181">
        <f t="shared" si="121"/>
        <v>6.839885293147745</v>
      </c>
      <c r="AF60" s="181">
        <f t="shared" si="121"/>
        <v>191663.05837711372</v>
      </c>
      <c r="AG60" s="181">
        <f t="shared" si="121"/>
        <v>191638.73994504154</v>
      </c>
      <c r="AH60" s="181">
        <f t="shared" si="121"/>
        <v>24.318432072184805</v>
      </c>
      <c r="AI60" s="181">
        <f t="shared" si="121"/>
        <v>427949.54199231602</v>
      </c>
      <c r="AJ60" s="181">
        <f t="shared" si="121"/>
        <v>427907.12209156062</v>
      </c>
      <c r="AK60" s="181">
        <f t="shared" si="121"/>
        <v>42.419900755397975</v>
      </c>
      <c r="AL60" s="181">
        <f t="shared" si="121"/>
        <v>847758.06900051166</v>
      </c>
      <c r="AM60" s="181">
        <f t="shared" si="121"/>
        <v>847716.6746474239</v>
      </c>
      <c r="AN60" s="181">
        <f t="shared" si="121"/>
        <v>41.394353087845957</v>
      </c>
    </row>
    <row r="61" spans="1:47" x14ac:dyDescent="0.2">
      <c r="A61" s="176" t="s">
        <v>55</v>
      </c>
      <c r="B61" s="156">
        <v>77.5</v>
      </c>
      <c r="C61" s="159" t="s">
        <v>164</v>
      </c>
      <c r="D61" s="156" t="s">
        <v>184</v>
      </c>
      <c r="E61" s="179">
        <v>0.08</v>
      </c>
      <c r="F61" s="181">
        <f t="shared" si="109"/>
        <v>100919.6</v>
      </c>
      <c r="G61" s="181">
        <f t="shared" si="109"/>
        <v>0</v>
      </c>
      <c r="H61" s="181">
        <f t="shared" si="109"/>
        <v>419.65959770968209</v>
      </c>
      <c r="I61" s="181">
        <f t="shared" si="109"/>
        <v>3381.8093056101948</v>
      </c>
      <c r="J61" s="181">
        <f t="shared" si="109"/>
        <v>3381.3638765231699</v>
      </c>
      <c r="K61" s="181">
        <f t="shared" si="109"/>
        <v>13979.846396192432</v>
      </c>
      <c r="L61" s="181">
        <f t="shared" si="109"/>
        <v>13978.364888582017</v>
      </c>
      <c r="M61" s="181">
        <f t="shared" si="109"/>
        <v>32641.258595808409</v>
      </c>
      <c r="N61" s="181">
        <f t="shared" si="109"/>
        <v>32639.089005811511</v>
      </c>
      <c r="O61" s="181">
        <f t="shared" si="109"/>
        <v>68385.344098676665</v>
      </c>
      <c r="P61" s="181">
        <f t="shared" si="109"/>
        <v>68384.275930519914</v>
      </c>
      <c r="Q61" s="181">
        <f t="shared" si="109"/>
        <v>71017.995417814091</v>
      </c>
      <c r="R61" s="181">
        <f t="shared" si="109"/>
        <v>71008.641406986557</v>
      </c>
      <c r="S61" s="181">
        <f t="shared" si="109"/>
        <v>9.3540108275237799</v>
      </c>
      <c r="T61" s="181">
        <f t="shared" si="109"/>
        <v>272241.71175372263</v>
      </c>
      <c r="U61" s="181">
        <f t="shared" si="109"/>
        <v>272212.56885301747</v>
      </c>
      <c r="V61" s="181">
        <f t="shared" ref="V61:AN61" si="122">V103+V146+V189+V232+V275</f>
        <v>29.142900705115608</v>
      </c>
      <c r="W61" s="181">
        <f t="shared" si="122"/>
        <v>551845.78511327179</v>
      </c>
      <c r="X61" s="181">
        <f t="shared" si="122"/>
        <v>551805.81740364747</v>
      </c>
      <c r="Y61" s="181">
        <f t="shared" si="122"/>
        <v>39.967709624303097</v>
      </c>
      <c r="Z61" s="181">
        <f t="shared" si="122"/>
        <v>825344.56729915389</v>
      </c>
      <c r="AA61" s="181">
        <f t="shared" si="122"/>
        <v>825311.50943809887</v>
      </c>
      <c r="AB61" s="181">
        <f t="shared" si="122"/>
        <v>33.057861055058311</v>
      </c>
      <c r="AC61" s="181">
        <f t="shared" si="122"/>
        <v>47260.573320450399</v>
      </c>
      <c r="AD61" s="181">
        <f t="shared" si="122"/>
        <v>47256.827868589236</v>
      </c>
      <c r="AE61" s="181">
        <f t="shared" si="122"/>
        <v>3.7454518611657477</v>
      </c>
      <c r="AF61" s="181">
        <f t="shared" si="122"/>
        <v>185199.66133268015</v>
      </c>
      <c r="AG61" s="181">
        <f t="shared" si="122"/>
        <v>185187.9565414587</v>
      </c>
      <c r="AH61" s="181">
        <f t="shared" si="122"/>
        <v>11.704791221476626</v>
      </c>
      <c r="AI61" s="181">
        <f t="shared" si="122"/>
        <v>396588.28612182511</v>
      </c>
      <c r="AJ61" s="181">
        <f t="shared" si="122"/>
        <v>396572.50024455064</v>
      </c>
      <c r="AK61" s="181">
        <f t="shared" si="122"/>
        <v>15.785877274480299</v>
      </c>
      <c r="AL61" s="181">
        <f t="shared" si="122"/>
        <v>713690.31981546897</v>
      </c>
      <c r="AM61" s="181">
        <f t="shared" si="122"/>
        <v>713681.83868714469</v>
      </c>
      <c r="AN61" s="181">
        <f t="shared" si="122"/>
        <v>8.4811283242888749</v>
      </c>
    </row>
    <row r="62" spans="1:47" x14ac:dyDescent="0.2">
      <c r="A62" s="176" t="s">
        <v>56</v>
      </c>
      <c r="B62" s="156">
        <v>82.5</v>
      </c>
      <c r="C62" s="159" t="s">
        <v>164</v>
      </c>
      <c r="D62" s="156" t="s">
        <v>184</v>
      </c>
      <c r="E62" s="179">
        <v>0.08</v>
      </c>
      <c r="F62" s="181">
        <f t="shared" si="109"/>
        <v>74982.2</v>
      </c>
      <c r="G62" s="181">
        <f t="shared" si="109"/>
        <v>0</v>
      </c>
      <c r="H62" s="181">
        <f t="shared" si="109"/>
        <v>317.33595312603018</v>
      </c>
      <c r="I62" s="181">
        <f t="shared" si="109"/>
        <v>3428.7457330644261</v>
      </c>
      <c r="J62" s="181">
        <f t="shared" si="109"/>
        <v>3428.2943242694982</v>
      </c>
      <c r="K62" s="181">
        <f t="shared" si="109"/>
        <v>13818.77637441488</v>
      </c>
      <c r="L62" s="181">
        <f t="shared" si="109"/>
        <v>13817.425845810405</v>
      </c>
      <c r="M62" s="181">
        <f t="shared" si="109"/>
        <v>30811.796531975819</v>
      </c>
      <c r="N62" s="181">
        <f t="shared" si="109"/>
        <v>30810.19823615568</v>
      </c>
      <c r="O62" s="181">
        <f t="shared" si="109"/>
        <v>58413.978073786377</v>
      </c>
      <c r="P62" s="181">
        <f t="shared" si="109"/>
        <v>58413.523839626112</v>
      </c>
      <c r="Q62" s="181">
        <f t="shared" si="109"/>
        <v>58288.677462095235</v>
      </c>
      <c r="R62" s="181">
        <f t="shared" si="109"/>
        <v>58281.003512581468</v>
      </c>
      <c r="S62" s="181">
        <f t="shared" si="109"/>
        <v>7.6739495137635458</v>
      </c>
      <c r="T62" s="181">
        <f t="shared" si="109"/>
        <v>214122.06588278982</v>
      </c>
      <c r="U62" s="181">
        <f t="shared" si="109"/>
        <v>214100.75767547786</v>
      </c>
      <c r="V62" s="181">
        <f t="shared" ref="V62:AN62" si="123">V104+V147+V190+V233+V276</f>
        <v>21.308207311951264</v>
      </c>
      <c r="W62" s="181">
        <f t="shared" si="123"/>
        <v>401421.8632755396</v>
      </c>
      <c r="X62" s="181">
        <f t="shared" si="123"/>
        <v>401397.31774242577</v>
      </c>
      <c r="Y62" s="181">
        <f t="shared" si="123"/>
        <v>24.545533113858255</v>
      </c>
      <c r="Z62" s="181">
        <f t="shared" si="123"/>
        <v>507949.98523656139</v>
      </c>
      <c r="AA62" s="181">
        <f t="shared" si="123"/>
        <v>507929.33047036774</v>
      </c>
      <c r="AB62" s="181">
        <f t="shared" si="123"/>
        <v>20.654766193722025</v>
      </c>
      <c r="AC62" s="181">
        <f t="shared" si="123"/>
        <v>38564.262096798979</v>
      </c>
      <c r="AD62" s="181">
        <f t="shared" si="123"/>
        <v>38561.140257490173</v>
      </c>
      <c r="AE62" s="181">
        <f t="shared" si="123"/>
        <v>3.1218393087992808</v>
      </c>
      <c r="AF62" s="181">
        <f t="shared" si="123"/>
        <v>147879.26571518826</v>
      </c>
      <c r="AG62" s="181">
        <f t="shared" si="123"/>
        <v>147870.46200325328</v>
      </c>
      <c r="AH62" s="181">
        <f t="shared" si="123"/>
        <v>8.8037119349355635</v>
      </c>
      <c r="AI62" s="181">
        <f t="shared" si="123"/>
        <v>304790.5095082515</v>
      </c>
      <c r="AJ62" s="181">
        <f t="shared" si="123"/>
        <v>304780.76502505282</v>
      </c>
      <c r="AK62" s="181">
        <f t="shared" si="123"/>
        <v>9.7444831987086218</v>
      </c>
      <c r="AL62" s="181">
        <f t="shared" si="123"/>
        <v>507729.69390449778</v>
      </c>
      <c r="AM62" s="181">
        <f t="shared" si="123"/>
        <v>507726.05762986565</v>
      </c>
      <c r="AN62" s="181">
        <f t="shared" si="123"/>
        <v>3.6362746321392478</v>
      </c>
    </row>
    <row r="63" spans="1:47" x14ac:dyDescent="0.2">
      <c r="A63" s="206" t="s">
        <v>210</v>
      </c>
      <c r="B63" s="177">
        <v>87.5</v>
      </c>
      <c r="C63" s="159" t="s">
        <v>164</v>
      </c>
      <c r="D63" s="156" t="s">
        <v>184</v>
      </c>
      <c r="E63" s="179">
        <v>0.08</v>
      </c>
      <c r="F63" s="181">
        <f t="shared" si="109"/>
        <v>47280.2</v>
      </c>
      <c r="G63" s="181">
        <f t="shared" si="109"/>
        <v>0</v>
      </c>
      <c r="H63" s="181">
        <f t="shared" si="109"/>
        <v>191.06388920758098</v>
      </c>
      <c r="I63" s="181">
        <f t="shared" si="109"/>
        <v>3451.2354472213842</v>
      </c>
      <c r="J63" s="181">
        <f t="shared" si="109"/>
        <v>3450.8255988721608</v>
      </c>
      <c r="K63" s="181">
        <f t="shared" si="109"/>
        <v>13160.853256903001</v>
      </c>
      <c r="L63" s="181">
        <f t="shared" si="109"/>
        <v>13159.878532103778</v>
      </c>
      <c r="M63" s="181">
        <f t="shared" si="109"/>
        <v>26740.385533942426</v>
      </c>
      <c r="N63" s="181">
        <f t="shared" si="109"/>
        <v>26739.642632838302</v>
      </c>
      <c r="O63" s="181">
        <f t="shared" si="109"/>
        <v>42625.509045792096</v>
      </c>
      <c r="P63" s="181">
        <f t="shared" si="109"/>
        <v>42625.43486681566</v>
      </c>
      <c r="Q63" s="181">
        <f t="shared" si="109"/>
        <v>37963.589919435224</v>
      </c>
      <c r="R63" s="181">
        <f t="shared" si="109"/>
        <v>37959.081587593777</v>
      </c>
      <c r="S63" s="181">
        <f t="shared" si="109"/>
        <v>4.508331841447216</v>
      </c>
      <c r="T63" s="181">
        <f t="shared" si="109"/>
        <v>125579.45998973568</v>
      </c>
      <c r="U63" s="181">
        <f t="shared" si="109"/>
        <v>125569.67750153376</v>
      </c>
      <c r="V63" s="181">
        <f t="shared" ref="V63:AN64" si="124">V105+V148+V191+V234+V277</f>
        <v>9.7824882019303914</v>
      </c>
      <c r="W63" s="181">
        <f t="shared" si="124"/>
        <v>194894.88641164906</v>
      </c>
      <c r="X63" s="181">
        <f t="shared" si="124"/>
        <v>194885.95492748223</v>
      </c>
      <c r="Y63" s="181">
        <f t="shared" si="124"/>
        <v>8.9314841668201552</v>
      </c>
      <c r="Z63" s="181">
        <f t="shared" si="124"/>
        <v>167512.42582586335</v>
      </c>
      <c r="AA63" s="181">
        <f t="shared" si="124"/>
        <v>167502.55390411452</v>
      </c>
      <c r="AB63" s="181">
        <f t="shared" si="124"/>
        <v>9.8719217488578579</v>
      </c>
      <c r="AC63" s="181">
        <f t="shared" si="124"/>
        <v>28101.851307462024</v>
      </c>
      <c r="AD63" s="181">
        <f t="shared" si="124"/>
        <v>28099.683230915838</v>
      </c>
      <c r="AE63" s="181">
        <f t="shared" si="124"/>
        <v>2.1680765461874216</v>
      </c>
      <c r="AF63" s="181">
        <f t="shared" si="124"/>
        <v>102717.55372771862</v>
      </c>
      <c r="AG63" s="181">
        <f t="shared" si="124"/>
        <v>102712.63632725728</v>
      </c>
      <c r="AH63" s="181">
        <f t="shared" si="124"/>
        <v>4.9174004613250872</v>
      </c>
      <c r="AI63" s="181">
        <f t="shared" si="124"/>
        <v>195714.84776031927</v>
      </c>
      <c r="AJ63" s="181">
        <f t="shared" si="124"/>
        <v>195711.164425316</v>
      </c>
      <c r="AK63" s="181">
        <f t="shared" si="124"/>
        <v>3.6833350032829912</v>
      </c>
      <c r="AL63" s="181">
        <f t="shared" si="124"/>
        <v>284792.80898684089</v>
      </c>
      <c r="AM63" s="181">
        <f t="shared" si="124"/>
        <v>284791.88567855168</v>
      </c>
      <c r="AN63" s="181">
        <f t="shared" si="124"/>
        <v>0.92330828923149966</v>
      </c>
    </row>
    <row r="64" spans="1:47" ht="13.5" thickBot="1" x14ac:dyDescent="0.25">
      <c r="A64" s="207" t="s">
        <v>211</v>
      </c>
      <c r="B64" s="159">
        <v>95</v>
      </c>
      <c r="C64" s="159" t="s">
        <v>164</v>
      </c>
      <c r="D64" s="156" t="s">
        <v>184</v>
      </c>
      <c r="E64" s="179">
        <v>0.08</v>
      </c>
      <c r="F64" s="181">
        <f t="shared" si="109"/>
        <v>24709</v>
      </c>
      <c r="G64" s="181">
        <f t="shared" si="109"/>
        <v>0</v>
      </c>
      <c r="H64" s="181">
        <f t="shared" si="109"/>
        <v>108.11501665950279</v>
      </c>
      <c r="I64" s="181">
        <f t="shared" si="109"/>
        <v>3177.621287418584</v>
      </c>
      <c r="J64" s="181">
        <f t="shared" si="109"/>
        <v>3177.2591822989971</v>
      </c>
      <c r="K64" s="181">
        <f t="shared" si="109"/>
        <v>10746.466115673298</v>
      </c>
      <c r="L64" s="181">
        <f t="shared" si="109"/>
        <v>10745.949069726523</v>
      </c>
      <c r="M64" s="181">
        <f t="shared" si="109"/>
        <v>18608.366086862574</v>
      </c>
      <c r="N64" s="181">
        <f t="shared" si="109"/>
        <v>18608.182691949871</v>
      </c>
      <c r="O64" s="181">
        <f t="shared" si="109"/>
        <v>24112.165513706834</v>
      </c>
      <c r="P64" s="181">
        <f t="shared" si="109"/>
        <v>24112.161994159116</v>
      </c>
      <c r="Q64" s="181">
        <f t="shared" si="109"/>
        <v>12710.485149674336</v>
      </c>
      <c r="R64" s="181">
        <f t="shared" si="109"/>
        <v>12709.036729195988</v>
      </c>
      <c r="S64" s="181">
        <f t="shared" si="109"/>
        <v>1.4484204783484529</v>
      </c>
      <c r="T64" s="181">
        <f t="shared" si="109"/>
        <v>28437.331381186203</v>
      </c>
      <c r="U64" s="181">
        <f t="shared" si="109"/>
        <v>28435.386101735516</v>
      </c>
      <c r="V64" s="181">
        <f t="shared" si="124"/>
        <v>1.9452794506901228</v>
      </c>
      <c r="W64" s="181">
        <f t="shared" si="124"/>
        <v>14684.144737284219</v>
      </c>
      <c r="X64" s="181">
        <f t="shared" si="124"/>
        <v>14681.553831496651</v>
      </c>
      <c r="Y64" s="181">
        <f t="shared" si="124"/>
        <v>2.5909057875687722</v>
      </c>
      <c r="Z64" s="181">
        <f t="shared" si="124"/>
        <v>-29928.57845153987</v>
      </c>
      <c r="AA64" s="181">
        <f t="shared" si="124"/>
        <v>-29932.480385208473</v>
      </c>
      <c r="AB64" s="181">
        <f t="shared" si="124"/>
        <v>3.9019336686055794</v>
      </c>
      <c r="AC64" s="181">
        <f t="shared" si="124"/>
        <v>19630.320587631002</v>
      </c>
      <c r="AD64" s="181">
        <f t="shared" si="124"/>
        <v>19628.617540779189</v>
      </c>
      <c r="AE64" s="181">
        <f t="shared" si="124"/>
        <v>1.7030468518132693</v>
      </c>
      <c r="AF64" s="181">
        <f t="shared" si="124"/>
        <v>64283.193975124072</v>
      </c>
      <c r="AG64" s="181">
        <f t="shared" si="124"/>
        <v>64280.834121126521</v>
      </c>
      <c r="AH64" s="181">
        <f t="shared" si="124"/>
        <v>2.3598539975573658</v>
      </c>
      <c r="AI64" s="181">
        <f t="shared" si="124"/>
        <v>105875.26847771891</v>
      </c>
      <c r="AJ64" s="181">
        <f t="shared" si="124"/>
        <v>105874.2449792144</v>
      </c>
      <c r="AK64" s="181">
        <f t="shared" si="124"/>
        <v>1.0234985045026406</v>
      </c>
      <c r="AL64" s="181">
        <f t="shared" si="124"/>
        <v>129772.75601014285</v>
      </c>
      <c r="AM64" s="181">
        <f t="shared" si="124"/>
        <v>129772.32694559143</v>
      </c>
      <c r="AN64" s="181">
        <f t="shared" si="124"/>
        <v>0.42906455140837352</v>
      </c>
    </row>
    <row r="65" spans="1:40" s="48" customFormat="1" ht="13.5" thickBot="1" x14ac:dyDescent="0.25">
      <c r="A65" s="33" t="s">
        <v>58</v>
      </c>
      <c r="B65" s="155"/>
      <c r="C65" s="155"/>
      <c r="D65" s="155"/>
      <c r="E65" s="155"/>
      <c r="F65" s="155"/>
      <c r="G65" s="155"/>
      <c r="H65" s="243"/>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row>
    <row r="66" spans="1:40" x14ac:dyDescent="0.2">
      <c r="A66" s="176" t="s">
        <v>20</v>
      </c>
      <c r="B66" s="156">
        <v>0.5</v>
      </c>
      <c r="C66" s="156" t="s">
        <v>160</v>
      </c>
      <c r="D66" s="156">
        <v>1</v>
      </c>
      <c r="F66" s="178">
        <f>HLOOKUP('III Tool Overview'!$H$6,LookUpData_Pop!$B$1:$AV$269,LookUpData_Pop!BB67,FALSE)/5</f>
        <v>7679.6</v>
      </c>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row>
    <row r="67" spans="1:40" x14ac:dyDescent="0.2">
      <c r="A67" s="176" t="s">
        <v>21</v>
      </c>
      <c r="B67" s="156">
        <v>2.5</v>
      </c>
      <c r="C67" s="156" t="s">
        <v>160</v>
      </c>
      <c r="D67" s="156">
        <v>1</v>
      </c>
      <c r="F67" s="178">
        <f>HLOOKUP('III Tool Overview'!$H$6,LookUpData_Pop!$B$1:$AV$269,LookUpData_Pop!BB68,FALSE)/5</f>
        <v>28048.6</v>
      </c>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row>
    <row r="68" spans="1:40" x14ac:dyDescent="0.2">
      <c r="A68" s="176" t="s">
        <v>22</v>
      </c>
      <c r="B68" s="156">
        <v>7.5</v>
      </c>
      <c r="C68" s="156" t="s">
        <v>160</v>
      </c>
      <c r="D68" s="156">
        <v>1</v>
      </c>
      <c r="F68" s="178">
        <f>HLOOKUP('III Tool Overview'!$H$6,LookUpData_Pop!$B$1:$AV$269,LookUpData_Pop!BB69,FALSE)/5</f>
        <v>30252.6</v>
      </c>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row>
    <row r="69" spans="1:40" x14ac:dyDescent="0.2">
      <c r="A69" s="176" t="s">
        <v>23</v>
      </c>
      <c r="B69" s="156">
        <v>12.5</v>
      </c>
      <c r="C69" s="156" t="s">
        <v>160</v>
      </c>
      <c r="D69" s="159">
        <v>1</v>
      </c>
      <c r="F69" s="178">
        <f>HLOOKUP('III Tool Overview'!$H$6,LookUpData_Pop!$B$1:$AV$269,LookUpData_Pop!BB70,FALSE)/5</f>
        <v>31220</v>
      </c>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row>
    <row r="70" spans="1:40" x14ac:dyDescent="0.2">
      <c r="A70" s="176" t="s">
        <v>24</v>
      </c>
      <c r="B70" s="156">
        <v>17.5</v>
      </c>
      <c r="C70" s="156" t="s">
        <v>160</v>
      </c>
      <c r="D70" s="159">
        <v>1</v>
      </c>
      <c r="E70" s="179">
        <f>HLOOKUP('III Tool Overview'!$H$6,Prevalence!$B$2:$AV$268,Prevalence!AW66,FALSE)</f>
        <v>0.38</v>
      </c>
      <c r="F70" s="178">
        <f>HLOOKUP('III Tool Overview'!$H$6,LookUpData_Pop!$B$1:$AV$269,LookUpData_Pop!BB71,FALSE)/5</f>
        <v>35276.800000000003</v>
      </c>
      <c r="G70" s="167">
        <f>'III Tool Overview'!$H$9/110</f>
        <v>0</v>
      </c>
      <c r="H70" s="244">
        <f>IF('III Tool Overview'!$H$10="Even distribution",Targeting!C68,IF('III Tool Overview'!$H$10="Targeting to Q1",Targeting!D68,IF('III Tool Overview'!$H$10="Targeting to Q1 &amp; Q2",Targeting!E68,IF('III Tool Overview'!$H$10="Proportionate to need",Targeting!F68))))</f>
        <v>491.31894738036442</v>
      </c>
      <c r="I70"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Authority",0,new_ci(2,B70,C70,D70,$C$1,G70,1,F70,E70*F70)))))))</f>
        <v>35.042289551482014</v>
      </c>
      <c r="J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Authority",0,new_ci(2,B70,C70,D70,$C$1,G70+H70,1,F70,E70*F70)))))))</f>
        <v>35.031187163812611</v>
      </c>
      <c r="K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Authority",0,new_ci(5,B70,C70,D70,$C$1,G70,1,F70,E70*F70)))))))</f>
        <v>153.02975726847967</v>
      </c>
      <c r="L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Authority",0,new_ci(5,B70,C70,D70,$C$1,G70+H70,1,F70,E70*F70)))))))</f>
        <v>152.98169739851556</v>
      </c>
      <c r="M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Authority",0,new_ci(10,B70,C70,D70,$C$1,G70,1,F70,E70*F70)))))))</f>
        <v>400.48011562896517</v>
      </c>
      <c r="N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Authority",0,new_ci(10,B70,C70,D70,$C$1,G70+H70,1,F70,E70*F70)))))))</f>
        <v>400.35642822273212</v>
      </c>
      <c r="O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Authority",0,new_ci(20,B70,C70,D70,$C$1,G70,1,F70,E70*F70)))))))</f>
        <v>1162.5044811972011</v>
      </c>
      <c r="P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Authority",0,new_ci(20,B70,C70,D70,$C$1,G70+H70,1,F70,E70*F70)))))))</f>
        <v>1162.160713850328</v>
      </c>
      <c r="Q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Authority",0,new_yll(2,B70,C70,D70,$C$1,G70,1,F70,E70*F70)))))))</f>
        <v>2838.4254536700432</v>
      </c>
      <c r="R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Authority",0,new_yll(2,B70,C70,D70,$C$1,G70+H70,1,F70,E70*F70)))))))</f>
        <v>2837.5261602688215</v>
      </c>
      <c r="S70" s="181">
        <f t="shared" ref="S70:S80" si="125">Q70-R70</f>
        <v>0.89929340122171197</v>
      </c>
      <c r="T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Authority",0,new_yll(5,B70,C70,D70,$C$1,G70,1,F70,E70*F70)))))))</f>
        <v>12154.94646599394</v>
      </c>
      <c r="U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Authority",0,new_yll(5,B70,C70,D70,$C$1,G70+H70,1,F70,E70*F70)))))))</f>
        <v>12151.128797060313</v>
      </c>
      <c r="V70" s="181">
        <f>T70-U70</f>
        <v>3.8176689336269192</v>
      </c>
      <c r="W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Authority",0,new_yll(10,B70,C70,D70,$C$1,G70,1,F70,E70*F70)))))))</f>
        <v>30685.676453879012</v>
      </c>
      <c r="X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Authority",0,new_yll(10,B70,C70,D70,$C$1,G70+H70,1,F70,E70*F70)))))))</f>
        <v>30676.194339332389</v>
      </c>
      <c r="Y70" s="181">
        <f>W70-X70</f>
        <v>9.4821145466230519</v>
      </c>
      <c r="Z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Authority",0,new_yll(20,B70,C70,D70,$C$1,G70,1,F70,E70*F70)))))))</f>
        <v>81773.308568099572</v>
      </c>
      <c r="AA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Authority",0,new_yll(20,B70,C70,D70,$C$1,G70+H70,1,F70,E70*F70)))))))</f>
        <v>81749.057503509714</v>
      </c>
      <c r="AB70" s="181">
        <f>Z70-AA70</f>
        <v>24.251064589858288</v>
      </c>
      <c r="AC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Authority",0,hosp_count(2,B70,C70,D70,$C$1,G70,1,F70,E70*F70)))))))</f>
        <v>3492.8212199824579</v>
      </c>
      <c r="AD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Authority",0,hosp_count(2,B70,C70,D70,$C$1,G70+H70,1,F70,E70*F70)))))))</f>
        <v>3492.0635443562587</v>
      </c>
      <c r="AE70" s="180">
        <f>AC70-AD70</f>
        <v>0.75767562619921591</v>
      </c>
      <c r="AF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Authority",0,hosp_count(5,B70,C70,D70,$C$1,G70,1,F70,E70*F70)))))))</f>
        <v>14744.917005926718</v>
      </c>
      <c r="AG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Authority",0,hosp_count(5,B70,C70,D70,$C$1,G70+H70,1,F70,E70*F70)))))))</f>
        <v>14741.750069527265</v>
      </c>
      <c r="AH70" s="180">
        <f>AF70-AG70</f>
        <v>3.1669363994533342</v>
      </c>
      <c r="AI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Authority",0,hosp_count(10,B70,C70,D70,$C$1,G70,1,F70,E70*F70)))))))</f>
        <v>36350.367860682432</v>
      </c>
      <c r="AJ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Authority",0,hosp_count(10,B70,C70,D70,$C$1,G70+H70,1,F70,E70*F70)))))))</f>
        <v>36342.703142166902</v>
      </c>
      <c r="AK70" s="180">
        <f>AI70-AJ70</f>
        <v>7.6647185155306943</v>
      </c>
      <c r="AL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Authority",0,hosp_count(20,B70,C70,D70,$C$1,G70,1,F70,E70*F70)))))))</f>
        <v>92567.414167806535</v>
      </c>
      <c r="AM7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Authority",0,hosp_count(20,B70,C70,D70,$C$1,G70+H70,1,F70,E70*F70)))))))</f>
        <v>92548.776927357336</v>
      </c>
      <c r="AN70" s="180">
        <f>AL70-AM70</f>
        <v>18.637240449199453</v>
      </c>
    </row>
    <row r="71" spans="1:40" x14ac:dyDescent="0.2">
      <c r="A71" s="176" t="s">
        <v>25</v>
      </c>
      <c r="B71" s="156">
        <v>22.5</v>
      </c>
      <c r="C71" s="156" t="s">
        <v>160</v>
      </c>
      <c r="D71" s="159">
        <v>1</v>
      </c>
      <c r="E71" s="179">
        <f>HLOOKUP('III Tool Overview'!$H$6,Prevalence!$B$2:$AV$268,Prevalence!AW67,FALSE)</f>
        <v>0.38</v>
      </c>
      <c r="F71" s="178">
        <f>HLOOKUP('III Tool Overview'!$H$6,LookUpData_Pop!$B$1:$AV$269,LookUpData_Pop!BB72,FALSE)/5</f>
        <v>39519.199999999997</v>
      </c>
      <c r="G71" s="167">
        <f>'III Tool Overview'!$H$9/110</f>
        <v>0</v>
      </c>
      <c r="H71" s="244">
        <f>IF('III Tool Overview'!$H$10="Even distribution",Targeting!C69,IF('III Tool Overview'!$H$10="Targeting to Q1",Targeting!D69,IF('III Tool Overview'!$H$10="Targeting to Q1 &amp; Q2",Targeting!E69,IF('III Tool Overview'!$H$10="Proportionate to need",Targeting!F69))))</f>
        <v>698.14272435694852</v>
      </c>
      <c r="I71"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Authority",0,new_ci(2,B71,C71,D71,$C$1,G71,1,F71,E71*F71)))))))</f>
        <v>52.432331699392279</v>
      </c>
      <c r="J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Authority",0,new_ci(2,B71,C71,D71,$C$1,G71+H71,1,F71,E71*F71)))))))</f>
        <v>52.411257865517285</v>
      </c>
      <c r="K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Authority",0,new_ci(5,B71,C71,D71,$C$1,G71,1,F71,E71*F71)))))))</f>
        <v>228.82111313257883</v>
      </c>
      <c r="L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Authority",0,new_ci(5,B71,C71,D71,$C$1,G71+H71,1,F71,E71*F71)))))))</f>
        <v>228.73004510961121</v>
      </c>
      <c r="M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Authority",0,new_ci(10,B71,C71,D71,$C$1,G71,1,F71,E71*F71)))))))</f>
        <v>597.99673727713503</v>
      </c>
      <c r="N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Authority",0,new_ci(10,B71,C71,D71,$C$1,G71+H71,1,F71,E71*F71)))))))</f>
        <v>597.76320924240588</v>
      </c>
      <c r="O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Authority",0,new_ci(20,B71,C71,D71,$C$1,G71,1,F71,E71*F71)))))))</f>
        <v>1728.401725950735</v>
      </c>
      <c r="P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Authority",0,new_ci(20,B71,C71,D71,$C$1,G71+H71,1,F71,E71*F71)))))))</f>
        <v>1727.7599850598372</v>
      </c>
      <c r="Q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Authority",0,new_yll(2,B71,C71,D71,$C$1,G71,1,F71,E71*F71)))))))</f>
        <v>4037.2895408532054</v>
      </c>
      <c r="R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Authority",0,new_yll(2,B71,C71,D71,$C$1,G71+H71,1,F71,E71*F71)))))))</f>
        <v>4035.6668556448308</v>
      </c>
      <c r="S71" s="181">
        <f t="shared" si="125"/>
        <v>1.6226852083746053</v>
      </c>
      <c r="T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Authority",0,new_yll(5,B71,C71,D71,$C$1,G71,1,F71,E71*F71)))))))</f>
        <v>17259.788972486502</v>
      </c>
      <c r="U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Authority",0,new_yll(5,B71,C71,D71,$C$1,G71+H71,1,F71,E71*F71)))))))</f>
        <v>17252.91906626839</v>
      </c>
      <c r="V71" s="181">
        <f t="shared" ref="V71:V80" si="126">T71-U71</f>
        <v>6.8699062181112822</v>
      </c>
      <c r="W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Authority",0,new_yll(10,B71,C71,D71,$C$1,G71,1,F71,E71*F71)))))))</f>
        <v>43429.824072905918</v>
      </c>
      <c r="X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Authority",0,new_yll(10,B71,C71,D71,$C$1,G71+H71,1,F71,E71*F71)))))))</f>
        <v>43412.853437950573</v>
      </c>
      <c r="Y71" s="181">
        <f t="shared" ref="Y71:Y80" si="127">W71-X71</f>
        <v>16.970634955345304</v>
      </c>
      <c r="Z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Authority",0,new_yll(20,B71,C71,D71,$C$1,G71,1,F71,E71*F71)))))))</f>
        <v>114700.80145869654</v>
      </c>
      <c r="AA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Authority",0,new_yll(20,B71,C71,D71,$C$1,G71+H71,1,F71,E71*F71)))))))</f>
        <v>114658.06162025494</v>
      </c>
      <c r="AB71" s="181">
        <f t="shared" ref="AB71:AB80" si="128">Z71-AA71</f>
        <v>42.739838441601023</v>
      </c>
      <c r="AC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Authority",0,hosp_count(2,B71,C71,D71,$C$1,G71,1,F71,E71*F71)))))))</f>
        <v>4498.9281986264641</v>
      </c>
      <c r="AD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Authority",0,hosp_count(2,B71,C71,D71,$C$1,G71+H71,1,F71,E71*F71)))))))</f>
        <v>4497.6897687529927</v>
      </c>
      <c r="AE71" s="180">
        <f t="shared" ref="AE71:AE80" si="129">AC71-AD71</f>
        <v>1.2384298734714321</v>
      </c>
      <c r="AF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Authority",0,hosp_count(5,B71,C71,D71,$C$1,G71,1,F71,E71*F71)))))))</f>
        <v>18981.11073766763</v>
      </c>
      <c r="AG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Authority",0,hosp_count(5,B71,C71,D71,$C$1,G71+H71,1,F71,E71*F71)))))))</f>
        <v>18975.943690986918</v>
      </c>
      <c r="AH71" s="180">
        <f t="shared" ref="AH71:AH80" si="130">AF71-AG71</f>
        <v>5.1670466807117919</v>
      </c>
      <c r="AI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Authority",0,hosp_count(10,B71,C71,D71,$C$1,G71,1,F71,E71*F71)))))))</f>
        <v>46737.914272367198</v>
      </c>
      <c r="AJ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Authority",0,hosp_count(10,B71,C71,D71,$C$1,G71+H71,1,F71,E71*F71)))))))</f>
        <v>46725.455270560175</v>
      </c>
      <c r="AK71" s="180">
        <f t="shared" ref="AK71:AK80" si="131">AI71-AJ71</f>
        <v>12.459001807023014</v>
      </c>
      <c r="AL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Authority",0,hosp_count(20,B71,C71,D71,$C$1,G71,1,F71,E71*F71)))))))</f>
        <v>118598.81436639628</v>
      </c>
      <c r="AM7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Authority",0,hosp_count(20,B71,C71,D71,$C$1,G71+H71,1,F71,E71*F71)))))))</f>
        <v>118568.85609779289</v>
      </c>
      <c r="AN71" s="180">
        <f t="shared" ref="AN71:AN80" si="132">AL71-AM71</f>
        <v>29.9582686033973</v>
      </c>
    </row>
    <row r="72" spans="1:40" x14ac:dyDescent="0.2">
      <c r="A72" s="176" t="s">
        <v>26</v>
      </c>
      <c r="B72" s="156">
        <v>27.5</v>
      </c>
      <c r="C72" s="156" t="s">
        <v>160</v>
      </c>
      <c r="D72" s="159">
        <v>1</v>
      </c>
      <c r="E72" s="179">
        <f>HLOOKUP('III Tool Overview'!$H$6,Prevalence!$B$2:$AV$268,Prevalence!AW68,FALSE)</f>
        <v>0.36</v>
      </c>
      <c r="F72" s="178">
        <f>HLOOKUP('III Tool Overview'!$H$6,LookUpData_Pop!$B$1:$AV$269,LookUpData_Pop!BB73,FALSE)/5</f>
        <v>38481.800000000003</v>
      </c>
      <c r="G72" s="167">
        <f>'III Tool Overview'!$H$9/110</f>
        <v>0</v>
      </c>
      <c r="H72" s="244">
        <f>IF('III Tool Overview'!$H$10="Even distribution",Targeting!C70,IF('III Tool Overview'!$H$10="Targeting to Q1",Targeting!D70,IF('III Tool Overview'!$H$10="Targeting to Q1 &amp; Q2",Targeting!E70,IF('III Tool Overview'!$H$10="Proportionate to need",Targeting!F70))))</f>
        <v>671.75482493591642</v>
      </c>
      <c r="I72"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Authority",0,new_ci(2,B72,C72,D72,$C$1,G72,1,F72,E72*F72)))))))</f>
        <v>78.798994803162458</v>
      </c>
      <c r="J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Authority",0,new_ci(2,B72,C72,D72,$C$1,G72+H72,1,F72,E72*F72)))))))</f>
        <v>78.76715850222439</v>
      </c>
      <c r="K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Authority",0,new_ci(5,B72,C72,D72,$C$1,G72,1,F72,E72*F72)))))))</f>
        <v>343.3958855782497</v>
      </c>
      <c r="L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Authority",0,new_ci(5,B72,C72,D72,$C$1,G72+H72,1,F72,E72*F72)))))))</f>
        <v>343.2588428941163</v>
      </c>
      <c r="M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Authority",0,new_ci(10,B72,C72,D72,$C$1,G72,1,F72,E72*F72)))))))</f>
        <v>894.72861515689749</v>
      </c>
      <c r="N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Authority",0,new_ci(10,B72,C72,D72,$C$1,G72+H72,1,F72,E72*F72)))))))</f>
        <v>894.38006571975836</v>
      </c>
      <c r="O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Authority",0,new_ci(20,B72,C72,D72,$C$1,G72,1,F72,E72*F72)))))))</f>
        <v>2562.160567002546</v>
      </c>
      <c r="P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Authority",0,new_ci(20,B72,C72,D72,$C$1,G72+H72,1,F72,E72*F72)))))))</f>
        <v>2561.2270624492066</v>
      </c>
      <c r="Q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Authority",0,new_yll(2,B72,C72,D72,$C$1,G72,1,F72,E72*F72)))))))</f>
        <v>5594.7286310245345</v>
      </c>
      <c r="R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Authority",0,new_yll(2,B72,C72,D72,$C$1,G72+H72,1,F72,E72*F72)))))))</f>
        <v>5592.4682536579321</v>
      </c>
      <c r="S72" s="181">
        <f t="shared" si="125"/>
        <v>2.2603773666023699</v>
      </c>
      <c r="T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Authority",0,new_yll(5,B72,C72,D72,$C$1,G72,1,F72,E72*F72)))))))</f>
        <v>23842.093365623565</v>
      </c>
      <c r="U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Authority",0,new_yll(5,B72,C72,D72,$C$1,G72+H72,1,F72,E72*F72)))))))</f>
        <v>23832.577086058925</v>
      </c>
      <c r="V72" s="181">
        <f t="shared" si="126"/>
        <v>9.5162795646392624</v>
      </c>
      <c r="W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Authority",0,new_yll(10,B72,C72,D72,$C$1,G72,1,F72,E72*F72)))))))</f>
        <v>59618.170090056272</v>
      </c>
      <c r="X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Authority",0,new_yll(10,B72,C72,D72,$C$1,G72+H72,1,F72,E72*F72)))))))</f>
        <v>59594.925126857073</v>
      </c>
      <c r="Y72" s="181">
        <f t="shared" si="127"/>
        <v>23.244963199198537</v>
      </c>
      <c r="Z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Authority",0,new_yll(20,B72,C72,D72,$C$1,G72,1,F72,E72*F72)))))))</f>
        <v>154769.13913551992</v>
      </c>
      <c r="AA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Authority",0,new_yll(20,B72,C72,D72,$C$1,G72+H72,1,F72,E72*F72)))))))</f>
        <v>154712.45080862797</v>
      </c>
      <c r="AB72" s="181">
        <f t="shared" si="128"/>
        <v>56.688326891948236</v>
      </c>
      <c r="AC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Authority",0,hosp_count(2,B72,C72,D72,$C$1,G72,1,F72,E72*F72)))))))</f>
        <v>5401.0339991252677</v>
      </c>
      <c r="AD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Authority",0,hosp_count(2,B72,C72,D72,$C$1,G72+H72,1,F72,E72*F72)))))))</f>
        <v>5399.5511581206465</v>
      </c>
      <c r="AE72" s="180">
        <f t="shared" si="129"/>
        <v>1.4828410046211502</v>
      </c>
      <c r="AF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Authority",0,hosp_count(5,B72,C72,D72,$C$1,G72,1,F72,E72*F72)))))))</f>
        <v>22758.36768772735</v>
      </c>
      <c r="AG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Authority",0,hosp_count(5,B72,C72,D72,$C$1,G72+H72,1,F72,E72*F72)))))))</f>
        <v>22752.206232526616</v>
      </c>
      <c r="AH72" s="180">
        <f t="shared" si="130"/>
        <v>6.1614552007340535</v>
      </c>
      <c r="AI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Authority",0,hosp_count(10,B72,C72,D72,$C$1,G72,1,F72,E72*F72)))))))</f>
        <v>55894.385673720069</v>
      </c>
      <c r="AJ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Authority",0,hosp_count(10,B72,C72,D72,$C$1,G72+H72,1,F72,E72*F72)))))))</f>
        <v>55879.653935896145</v>
      </c>
      <c r="AK72" s="180">
        <f t="shared" si="131"/>
        <v>14.73173782392405</v>
      </c>
      <c r="AL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Authority",0,hosp_count(20,B72,C72,D72,$C$1,G72,1,F72,E72*F72)))))))</f>
        <v>140757.92467809172</v>
      </c>
      <c r="AM7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Authority",0,hosp_count(20,B72,C72,D72,$C$1,G72+H72,1,F72,E72*F72)))))))</f>
        <v>140723.38941034596</v>
      </c>
      <c r="AN72" s="180">
        <f t="shared" si="132"/>
        <v>34.535267745755846</v>
      </c>
    </row>
    <row r="73" spans="1:40" x14ac:dyDescent="0.2">
      <c r="A73" s="176" t="s">
        <v>27</v>
      </c>
      <c r="B73" s="156">
        <v>32.5</v>
      </c>
      <c r="C73" s="156" t="s">
        <v>160</v>
      </c>
      <c r="D73" s="159">
        <v>1</v>
      </c>
      <c r="E73" s="179">
        <f>HLOOKUP('III Tool Overview'!$H$6,Prevalence!$B$2:$AV$268,Prevalence!AW69,FALSE)</f>
        <v>0.36</v>
      </c>
      <c r="F73" s="178">
        <f>HLOOKUP('III Tool Overview'!$H$6,LookUpData_Pop!$B$1:$AV$269,LookUpData_Pop!BB74,FALSE)/5</f>
        <v>32307.4</v>
      </c>
      <c r="G73" s="167">
        <f>'III Tool Overview'!$H$9/110</f>
        <v>0</v>
      </c>
      <c r="H73" s="244">
        <f>IF('III Tool Overview'!$H$10="Even distribution",Targeting!C71,IF('III Tool Overview'!$H$10="Targeting to Q1",Targeting!D71,IF('III Tool Overview'!$H$10="Targeting to Q1 &amp; Q2",Targeting!E71,IF('III Tool Overview'!$H$10="Proportionate to need",Targeting!F71))))</f>
        <v>629.63978582634491</v>
      </c>
      <c r="I73"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Authority",0,new_ci(2,B73,C73,D73,$C$1,G73,1,F73,E73*F73)))))))</f>
        <v>88.34143830581408</v>
      </c>
      <c r="J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Authority",0,new_ci(2,B73,C73,D73,$C$1,G73+H73,1,F73,E73*F73)))))))</f>
        <v>88.3016096291542</v>
      </c>
      <c r="K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Authority",0,new_ci(5,B73,C73,D73,$C$1,G73,1,F73,E73*F73)))))))</f>
        <v>384.45726061199935</v>
      </c>
      <c r="L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Authority",0,new_ci(5,B73,C73,D73,$C$1,G73+H73,1,F73,E73*F73)))))))</f>
        <v>384.28642901876674</v>
      </c>
      <c r="M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Authority",0,new_ci(10,B73,C73,D73,$C$1,G73,1,F73,E73*F73)))))))</f>
        <v>998.86564785280325</v>
      </c>
      <c r="N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Authority",0,new_ci(10,B73,C73,D73,$C$1,G73+H73,1,F73,E73*F73)))))))</f>
        <v>998.43444403374906</v>
      </c>
      <c r="O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Authority",0,new_ci(20,B73,C73,D73,$C$1,G73,1,F73,E73*F73)))))))</f>
        <v>2835.491768270268</v>
      </c>
      <c r="P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Authority",0,new_ci(20,B73,C73,D73,$C$1,G73+H73,1,F73,E73*F73)))))))</f>
        <v>2834.364016675569</v>
      </c>
      <c r="Q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Authority",0,new_yll(2,B73,C73,D73,$C$1,G73,1,F73,E73*F73)))))))</f>
        <v>5918.8763664895432</v>
      </c>
      <c r="R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Authority",0,new_yll(2,B73,C73,D73,$C$1,G73+H73,1,F73,E73*F73)))))))</f>
        <v>5916.2078451533316</v>
      </c>
      <c r="S73" s="181">
        <f t="shared" si="125"/>
        <v>2.6685213362115974</v>
      </c>
      <c r="T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Authority",0,new_yll(5,B73,C73,D73,$C$1,G73,1,F73,E73*F73)))))))</f>
        <v>25155.593365573728</v>
      </c>
      <c r="U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Authority",0,new_yll(5,B73,C73,D73,$C$1,G73+H73,1,F73,E73*F73)))))))</f>
        <v>25144.413599378411</v>
      </c>
      <c r="V73" s="181">
        <f t="shared" si="126"/>
        <v>11.179766195316915</v>
      </c>
      <c r="W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Authority",0,new_yll(10,B73,C73,D73,$C$1,G73,1,F73,E73*F73)))))))</f>
        <v>62568.430627970803</v>
      </c>
      <c r="X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Authority",0,new_yll(10,B73,C73,D73,$C$1,G73+H73,1,F73,E73*F73)))))))</f>
        <v>62541.390218444481</v>
      </c>
      <c r="Y73" s="181">
        <f t="shared" si="127"/>
        <v>27.040409526322037</v>
      </c>
      <c r="Z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Authority",0,new_yll(20,B73,C73,D73,$C$1,G73,1,F73,E73*F73)))))))</f>
        <v>160054.45983559304</v>
      </c>
      <c r="AA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Authority",0,new_yll(20,B73,C73,D73,$C$1,G73+H73,1,F73,E73*F73)))))))</f>
        <v>159990.3519406018</v>
      </c>
      <c r="AB73" s="181">
        <f t="shared" si="128"/>
        <v>64.107894991233479</v>
      </c>
      <c r="AC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Authority",0,hosp_count(2,B73,C73,D73,$C$1,G73,1,F73,E73*F73)))))))</f>
        <v>5213.5949267817778</v>
      </c>
      <c r="AD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Authority",0,hosp_count(2,B73,C73,D73,$C$1,G73+H73,1,F73,E73*F73)))))))</f>
        <v>5211.9965637949135</v>
      </c>
      <c r="AE73" s="180">
        <f t="shared" si="129"/>
        <v>1.5983629868642311</v>
      </c>
      <c r="AF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Authority",0,hosp_count(5,B73,C73,D73,$C$1,G73,1,F73,E73*F73)))))))</f>
        <v>21942.166964112454</v>
      </c>
      <c r="AG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Authority",0,hosp_count(5,B73,C73,D73,$C$1,G73+H73,1,F73,E73*F73)))))))</f>
        <v>21935.550627025732</v>
      </c>
      <c r="AH73" s="180">
        <f t="shared" si="130"/>
        <v>6.6163370867216145</v>
      </c>
      <c r="AI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Authority",0,hosp_count(10,B73,C73,D73,$C$1,G73,1,F73,E73*F73)))))))</f>
        <v>53757.890000547814</v>
      </c>
      <c r="AJ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Authority",0,hosp_count(10,B73,C73,D73,$C$1,G73+H73,1,F73,E73*F73)))))))</f>
        <v>53742.193752474202</v>
      </c>
      <c r="AK73" s="180">
        <f t="shared" si="131"/>
        <v>15.696248073611059</v>
      </c>
      <c r="AL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Authority",0,hosp_count(20,B73,C73,D73,$C$1,G73,1,F73,E73*F73)))))))</f>
        <v>134408.33738733016</v>
      </c>
      <c r="AM7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Authority",0,hosp_count(20,B73,C73,D73,$C$1,G73+H73,1,F73,E73*F73)))))))</f>
        <v>134372.39493497022</v>
      </c>
      <c r="AN73" s="180">
        <f t="shared" si="132"/>
        <v>35.942452359944582</v>
      </c>
    </row>
    <row r="74" spans="1:40" x14ac:dyDescent="0.2">
      <c r="A74" s="176" t="s">
        <v>28</v>
      </c>
      <c r="B74" s="156">
        <v>37.5</v>
      </c>
      <c r="C74" s="156" t="s">
        <v>160</v>
      </c>
      <c r="D74" s="159">
        <v>1</v>
      </c>
      <c r="E74" s="179">
        <f>HLOOKUP('III Tool Overview'!$H$6,Prevalence!$B$2:$AV$268,Prevalence!AW70,FALSE)</f>
        <v>0.52</v>
      </c>
      <c r="F74" s="178">
        <f>HLOOKUP('III Tool Overview'!$H$6,LookUpData_Pop!$B$1:$AV$269,LookUpData_Pop!BB75,FALSE)/5</f>
        <v>32289.599999999999</v>
      </c>
      <c r="G74" s="167">
        <f>'III Tool Overview'!$H$9/110</f>
        <v>0</v>
      </c>
      <c r="H74" s="244">
        <f>IF('III Tool Overview'!$H$10="Even distribution",Targeting!C72,IF('III Tool Overview'!$H$10="Targeting to Q1",Targeting!D72,IF('III Tool Overview'!$H$10="Targeting to Q1 &amp; Q2",Targeting!E72,IF('III Tool Overview'!$H$10="Proportionate to need",Targeting!F72))))</f>
        <v>802.32797136080649</v>
      </c>
      <c r="I74"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Authority",0,new_ci(2,B74,C74,D74,$C$1,G74,1,F74,E74*F74)))))))</f>
        <v>136.21688792792631</v>
      </c>
      <c r="J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Authority",0,new_ci(2,B74,C74,D74,$C$1,G74+H74,1,F74,E74*F74)))))))</f>
        <v>136.14828511106282</v>
      </c>
      <c r="K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Authority",0,new_ci(5,B74,C74,D74,$C$1,G74,1,F74,E74*F74)))))))</f>
        <v>591.18901205704447</v>
      </c>
      <c r="L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Authority",0,new_ci(5,B74,C74,D74,$C$1,G74+H74,1,F74,E74*F74)))))))</f>
        <v>590.89625337553582</v>
      </c>
      <c r="M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Authority",0,new_ci(10,B74,C74,D74,$C$1,G74,1,F74,E74*F74)))))))</f>
        <v>1527.2138378816121</v>
      </c>
      <c r="N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Authority",0,new_ci(10,B74,C74,D74,$C$1,G74+H74,1,F74,E74*F74)))))))</f>
        <v>1526.4827459717212</v>
      </c>
      <c r="O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Authority",0,new_ci(20,B74,C74,D74,$C$1,G74,1,F74,E74*F74)))))))</f>
        <v>4260.146419924482</v>
      </c>
      <c r="P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Authority",0,new_ci(20,B74,C74,D74,$C$1,G74+H74,1,F74,E74*F74)))))))</f>
        <v>4258.2974644873548</v>
      </c>
      <c r="Q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Authority",0,new_yll(2,B74,C74,D74,$C$1,G74,1,F74,E74*F74)))))))</f>
        <v>8309.2301636035045</v>
      </c>
      <c r="R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Authority",0,new_yll(2,B74,C74,D74,$C$1,G74+H74,1,F74,E74*F74)))))))</f>
        <v>8305.0453917748328</v>
      </c>
      <c r="S74" s="181">
        <f t="shared" si="125"/>
        <v>4.1847718286717281</v>
      </c>
      <c r="T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Authority",0,new_yll(5,B74,C74,D74,$C$1,G74,1,F74,E74*F74)))))))</f>
        <v>35136.528342968901</v>
      </c>
      <c r="U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Authority",0,new_yll(5,B74,C74,D74,$C$1,G74+H74,1,F74,E74*F74)))))))</f>
        <v>35119.124610551356</v>
      </c>
      <c r="V74" s="181">
        <f t="shared" si="126"/>
        <v>17.403732417544234</v>
      </c>
      <c r="W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Authority",0,new_yll(10,B74,C74,D74,$C$1,G74,1,F74,E74*F74)))))))</f>
        <v>86521.545999663125</v>
      </c>
      <c r="X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Authority",0,new_yll(10,B74,C74,D74,$C$1,G74+H74,1,F74,E74*F74)))))))</f>
        <v>86480.067134915444</v>
      </c>
      <c r="Y74" s="181">
        <f t="shared" si="127"/>
        <v>41.478864747681655</v>
      </c>
      <c r="Z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Authority",0,new_yll(20,B74,C74,D74,$C$1,G74,1,F74,E74*F74)))))))</f>
        <v>215265.12296093709</v>
      </c>
      <c r="AA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Authority",0,new_yll(20,B74,C74,D74,$C$1,G74+H74,1,F74,E74*F74)))))))</f>
        <v>215170.79188367375</v>
      </c>
      <c r="AB74" s="181">
        <f t="shared" si="128"/>
        <v>94.331077263341285</v>
      </c>
      <c r="AC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Authority",0,hosp_count(2,B74,C74,D74,$C$1,G74,1,F74,E74*F74)))))))</f>
        <v>6424.1926641948376</v>
      </c>
      <c r="AD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Authority",0,hosp_count(2,B74,C74,D74,$C$1,G74+H74,1,F74,E74*F74)))))))</f>
        <v>6421.848365297059</v>
      </c>
      <c r="AE74" s="180">
        <f t="shared" si="129"/>
        <v>2.3442988977785717</v>
      </c>
      <c r="AF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Authority",0,hosp_count(5,B74,C74,D74,$C$1,G74,1,F74,E74*F74)))))))</f>
        <v>26968.772976281998</v>
      </c>
      <c r="AG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Authority",0,hosp_count(5,B74,C74,D74,$C$1,G74+H74,1,F74,E74*F74)))))))</f>
        <v>26959.120677607814</v>
      </c>
      <c r="AH74" s="180">
        <f t="shared" si="130"/>
        <v>9.6522986741838395</v>
      </c>
      <c r="AI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Authority",0,hosp_count(10,B74,C74,D74,$C$1,G74,1,F74,E74*F74)))))))</f>
        <v>65733.250111523143</v>
      </c>
      <c r="AJ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Authority",0,hosp_count(10,B74,C74,D74,$C$1,G74+H74,1,F74,E74*F74)))))))</f>
        <v>65710.602799094311</v>
      </c>
      <c r="AK74" s="180">
        <f t="shared" si="131"/>
        <v>22.647312428831356</v>
      </c>
      <c r="AL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Authority",0,hosp_count(20,B74,C74,D74,$C$1,G74,1,F74,E74*F74)))))))</f>
        <v>161896.3971160877</v>
      </c>
      <c r="AM7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Authority",0,hosp_count(20,B74,C74,D74,$C$1,G74+H74,1,F74,E74*F74)))))))</f>
        <v>161846.23076253006</v>
      </c>
      <c r="AN74" s="180">
        <f t="shared" si="132"/>
        <v>50.166353557637194</v>
      </c>
    </row>
    <row r="75" spans="1:40" x14ac:dyDescent="0.2">
      <c r="A75" s="176" t="s">
        <v>29</v>
      </c>
      <c r="B75" s="156">
        <v>42.5</v>
      </c>
      <c r="C75" s="156" t="s">
        <v>160</v>
      </c>
      <c r="D75" s="159">
        <v>1</v>
      </c>
      <c r="E75" s="179">
        <f>HLOOKUP('III Tool Overview'!$H$6,Prevalence!$B$2:$AV$268,Prevalence!AW71,FALSE)</f>
        <v>0.52</v>
      </c>
      <c r="F75" s="178">
        <f>HLOOKUP('III Tool Overview'!$H$6,LookUpData_Pop!$B$1:$AV$269,LookUpData_Pop!BB76,FALSE)/5</f>
        <v>34672.6</v>
      </c>
      <c r="G75" s="167">
        <f>'III Tool Overview'!$H$9/110</f>
        <v>0</v>
      </c>
      <c r="H75" s="244">
        <f>IF('III Tool Overview'!$H$10="Even distribution",Targeting!C73,IF('III Tool Overview'!$H$10="Targeting to Q1",Targeting!D73,IF('III Tool Overview'!$H$10="Targeting to Q1 &amp; Q2",Targeting!E73,IF('III Tool Overview'!$H$10="Proportionate to need",Targeting!F73))))</f>
        <v>906.8860426653282</v>
      </c>
      <c r="I75"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Authority",0,new_ci(2,B75,C75,D75,$C$1,G75,1,F75,E75*F75)))))))</f>
        <v>195.24251888677873</v>
      </c>
      <c r="J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Authority",0,new_ci(2,B75,C75,D75,$C$1,G75+H75,1,F75,E75*F75)))))))</f>
        <v>195.13907321716891</v>
      </c>
      <c r="K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Authority",0,new_ci(5,B75,C75,D75,$C$1,G75,1,F75,E75*F75)))))))</f>
        <v>845.05469865000646</v>
      </c>
      <c r="L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Authority",0,new_ci(5,B75,C75,D75,$C$1,G75+H75,1,F75,E75*F75)))))))</f>
        <v>844.61611316717551</v>
      </c>
      <c r="M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Authority",0,new_ci(10,B75,C75,D75,$C$1,G75,1,F75,E75*F75)))))))</f>
        <v>2170.6594680076314</v>
      </c>
      <c r="N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Authority",0,new_ci(10,B75,C75,D75,$C$1,G75+H75,1,F75,E75*F75)))))))</f>
        <v>2169.5791469654264</v>
      </c>
      <c r="O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Authority",0,new_ci(20,B75,C75,D75,$C$1,G75,1,F75,E75*F75)))))))</f>
        <v>5952.2650622850661</v>
      </c>
      <c r="P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Authority",0,new_ci(20,B75,C75,D75,$C$1,G75+H75,1,F75,E75*F75)))))))</f>
        <v>5949.6479519711229</v>
      </c>
      <c r="Q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Authority",0,new_yll(2,B75,C75,D75,$C$1,G75,1,F75,E75*F75)))))))</f>
        <v>11128.823576546387</v>
      </c>
      <c r="R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Authority",0,new_yll(2,B75,C75,D75,$C$1,G75+H75,1,F75,E75*F75)))))))</f>
        <v>11122.927173378628</v>
      </c>
      <c r="S75" s="181">
        <f t="shared" si="125"/>
        <v>5.8964031677587627</v>
      </c>
      <c r="T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Authority",0,new_yll(5,B75,C75,D75,$C$1,G75,1,F75,E75*F75)))))))</f>
        <v>46846.35021227385</v>
      </c>
      <c r="U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Authority",0,new_yll(5,B75,C75,D75,$C$1,G75+H75,1,F75,E75*F75)))))))</f>
        <v>46822.029451660266</v>
      </c>
      <c r="V75" s="181">
        <f t="shared" si="126"/>
        <v>24.320760613583843</v>
      </c>
      <c r="W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Authority",0,new_yll(10,B75,C75,D75,$C$1,G75,1,F75,E75*F75)))))))</f>
        <v>114321.82535225438</v>
      </c>
      <c r="X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Authority",0,new_yll(10,B75,C75,D75,$C$1,G75+H75,1,F75,E75*F75)))))))</f>
        <v>114264.81715685681</v>
      </c>
      <c r="Y75" s="181">
        <f t="shared" si="127"/>
        <v>57.008195397575037</v>
      </c>
      <c r="Z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Authority",0,new_yll(20,B75,C75,D75,$C$1,G75,1,F75,E75*F75)))))))</f>
        <v>277449.63189060666</v>
      </c>
      <c r="AA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Authority",0,new_yll(20,B75,C75,D75,$C$1,G75+H75,1,F75,E75*F75)))))))</f>
        <v>277325.97991368279</v>
      </c>
      <c r="AB75" s="181">
        <f t="shared" si="128"/>
        <v>123.65197692386573</v>
      </c>
      <c r="AC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Authority",0,hosp_count(2,B75,C75,D75,$C$1,G75,1,F75,E75*F75)))))))</f>
        <v>7931.5130858341299</v>
      </c>
      <c r="AD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Authority",0,hosp_count(2,B75,C75,D75,$C$1,G75+H75,1,F75,E75*F75)))))))</f>
        <v>7928.4647653782249</v>
      </c>
      <c r="AE75" s="180">
        <f t="shared" si="129"/>
        <v>3.0483204559050137</v>
      </c>
      <c r="AF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Authority",0,hosp_count(5,B75,C75,D75,$C$1,G75,1,F75,E75*F75)))))))</f>
        <v>33215.044488466454</v>
      </c>
      <c r="AG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Authority",0,hosp_count(5,B75,C75,D75,$C$1,G75+H75,1,F75,E75*F75)))))))</f>
        <v>33202.579260645187</v>
      </c>
      <c r="AH75" s="180">
        <f t="shared" si="130"/>
        <v>12.465227821267035</v>
      </c>
      <c r="AI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Authority",0,hosp_count(10,B75,C75,D75,$C$1,G75,1,F75,E75*F75)))))))</f>
        <v>80556.995123604793</v>
      </c>
      <c r="AJ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Authority",0,hosp_count(10,B75,C75,D75,$C$1,G75+H75,1,F75,E75*F75)))))))</f>
        <v>80528.158735982026</v>
      </c>
      <c r="AK75" s="180">
        <f t="shared" si="131"/>
        <v>28.836387622766779</v>
      </c>
      <c r="AL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Authority",0,hosp_count(20,B75,C75,D75,$C$1,G75,1,F75,E75*F75)))))))</f>
        <v>195593.56029979963</v>
      </c>
      <c r="AM7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Authority",0,hosp_count(20,B75,C75,D75,$C$1,G75+H75,1,F75,E75*F75)))))))</f>
        <v>195532.34918609069</v>
      </c>
      <c r="AN75" s="180">
        <f t="shared" si="132"/>
        <v>61.211113708937773</v>
      </c>
    </row>
    <row r="76" spans="1:40" x14ac:dyDescent="0.2">
      <c r="A76" s="176" t="s">
        <v>30</v>
      </c>
      <c r="B76" s="156">
        <v>47.5</v>
      </c>
      <c r="C76" s="156" t="s">
        <v>160</v>
      </c>
      <c r="D76" s="159">
        <v>1</v>
      </c>
      <c r="E76" s="179">
        <f>HLOOKUP('III Tool Overview'!$H$6,Prevalence!$B$2:$AV$268,Prevalence!AW72,FALSE)</f>
        <v>0.45</v>
      </c>
      <c r="F76" s="178">
        <f>HLOOKUP('III Tool Overview'!$H$6,LookUpData_Pop!$B$1:$AV$269,LookUpData_Pop!BB77,FALSE)/5</f>
        <v>34460.800000000003</v>
      </c>
      <c r="G76" s="167">
        <f>'III Tool Overview'!$H$9/110</f>
        <v>0</v>
      </c>
      <c r="H76" s="244">
        <f>IF('III Tool Overview'!$H$10="Even distribution",Targeting!C74,IF('III Tool Overview'!$H$10="Targeting to Q1",Targeting!D74,IF('III Tool Overview'!$H$10="Targeting to Q1 &amp; Q2",Targeting!E74,IF('III Tool Overview'!$H$10="Proportionate to need",Targeting!F74))))</f>
        <v>821.57880450724076</v>
      </c>
      <c r="I76"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Authority",0,new_ci(2,B76,C76,D76,$C$1,G76,1,F76,E76*F76)))))))</f>
        <v>299.07468835997986</v>
      </c>
      <c r="J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Authority",0,new_ci(2,B76,C76,D76,$C$1,G76+H76,1,F76,E76*F76)))))))</f>
        <v>298.92248010209704</v>
      </c>
      <c r="K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Authority",0,new_ci(5,B76,C76,D76,$C$1,G76,1,F76,E76*F76)))))))</f>
        <v>1286.5837014646372</v>
      </c>
      <c r="L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Authority",0,new_ci(5,B76,C76,D76,$C$1,G76+H76,1,F76,E76*F76)))))))</f>
        <v>1285.9488328275895</v>
      </c>
      <c r="M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Authority",0,new_ci(10,B76,C76,D76,$C$1,G76,1,F76,E76*F76)))))))</f>
        <v>3263.3959160067216</v>
      </c>
      <c r="N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Authority",0,new_ci(10,B76,C76,D76,$C$1,G76+H76,1,F76,E76*F76)))))))</f>
        <v>3261.8851163432346</v>
      </c>
      <c r="O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Authority",0,new_ci(20,B76,C76,D76,$C$1,G76,1,F76,E76*F76)))))))</f>
        <v>8622.6537091162409</v>
      </c>
      <c r="P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Authority",0,new_ci(20,B76,C76,D76,$C$1,G76+H76,1,F76,E76*F76)))))))</f>
        <v>8619.3685646519116</v>
      </c>
      <c r="Q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Authority",0,new_yll(2,B76,C76,D76,$C$1,G76,1,F76,E76*F76)))))))</f>
        <v>15252.809106358973</v>
      </c>
      <c r="R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Authority",0,new_yll(2,B76,C76,D76,$C$1,G76+H76,1,F76,E76*F76)))))))</f>
        <v>15245.046485206949</v>
      </c>
      <c r="S76" s="181">
        <f t="shared" si="125"/>
        <v>7.7626211520237121</v>
      </c>
      <c r="T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Authority",0,new_yll(5,B76,C76,D76,$C$1,G76,1,F76,E76*F76)))))))</f>
        <v>63609.792066624999</v>
      </c>
      <c r="U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Authority",0,new_yll(5,B76,C76,D76,$C$1,G76+H76,1,F76,E76*F76)))))))</f>
        <v>63578.387470427762</v>
      </c>
      <c r="V76" s="181">
        <f t="shared" si="126"/>
        <v>31.40459619723697</v>
      </c>
      <c r="W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Authority",0,new_yll(10,B76,C76,D76,$C$1,G76,1,F76,E76*F76)))))))</f>
        <v>152392.14637349438</v>
      </c>
      <c r="X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Authority",0,new_yll(10,B76,C76,D76,$C$1,G76+H76,1,F76,E76*F76)))))))</f>
        <v>152321.35435746892</v>
      </c>
      <c r="Y76" s="181">
        <f t="shared" si="127"/>
        <v>70.792016025457997</v>
      </c>
      <c r="Z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Authority",0,new_yll(20,B76,C76,D76,$C$1,G76,1,F76,E76*F76)))))))</f>
        <v>351760.71823400597</v>
      </c>
      <c r="AA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Authority",0,new_yll(20,B76,C76,D76,$C$1,G76+H76,1,F76,E76*F76)))))))</f>
        <v>351623.19728707575</v>
      </c>
      <c r="AB76" s="181">
        <f t="shared" si="128"/>
        <v>137.52094693022082</v>
      </c>
      <c r="AC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Authority",0,hosp_count(2,B76,C76,D76,$C$1,G76,1,F76,E76*F76)))))))</f>
        <v>9718.8662715882056</v>
      </c>
      <c r="AD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Authority",0,hosp_count(2,B76,C76,D76,$C$1,G76+H76,1,F76,E76*F76)))))))</f>
        <v>9715.3597681015544</v>
      </c>
      <c r="AE76" s="180">
        <f t="shared" si="129"/>
        <v>3.5065034866511269</v>
      </c>
      <c r="AF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Authority",0,hosp_count(5,B76,C76,D76,$C$1,G76,1,F76,E76*F76)))))))</f>
        <v>40482.143840254743</v>
      </c>
      <c r="AG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Authority",0,hosp_count(5,B76,C76,D76,$C$1,G76+H76,1,F76,E76*F76)))))))</f>
        <v>40468.049564338697</v>
      </c>
      <c r="AH76" s="180">
        <f t="shared" si="130"/>
        <v>14.094275916046172</v>
      </c>
      <c r="AI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Authority",0,hosp_count(10,B76,C76,D76,$C$1,G76,1,F76,E76*F76)))))))</f>
        <v>97128.615113908018</v>
      </c>
      <c r="AJ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Authority",0,hosp_count(10,B76,C76,D76,$C$1,G76+H76,1,F76,E76*F76)))))))</f>
        <v>97097.149117432738</v>
      </c>
      <c r="AK76" s="180">
        <f t="shared" si="131"/>
        <v>31.465996475279098</v>
      </c>
      <c r="AL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Authority",0,hosp_count(20,B76,C76,D76,$C$1,G76,1,F76,E76*F76)))))))</f>
        <v>228787.86584775694</v>
      </c>
      <c r="AM7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Authority",0,hosp_count(20,B76,C76,D76,$C$1,G76+H76,1,F76,E76*F76)))))))</f>
        <v>228727.87077284048</v>
      </c>
      <c r="AN76" s="180">
        <f t="shared" si="132"/>
        <v>59.99507491645636</v>
      </c>
    </row>
    <row r="77" spans="1:40" x14ac:dyDescent="0.2">
      <c r="A77" s="176" t="s">
        <v>31</v>
      </c>
      <c r="B77" s="156">
        <v>52.5</v>
      </c>
      <c r="C77" s="156" t="s">
        <v>160</v>
      </c>
      <c r="D77" s="159">
        <v>1</v>
      </c>
      <c r="E77" s="179">
        <f>HLOOKUP('III Tool Overview'!$H$6,Prevalence!$B$2:$AV$268,Prevalence!AW73,FALSE)</f>
        <v>0.45</v>
      </c>
      <c r="F77" s="178">
        <f>HLOOKUP('III Tool Overview'!$H$6,LookUpData_Pop!$B$1:$AV$269,LookUpData_Pop!BB78,FALSE)/5</f>
        <v>31296.6</v>
      </c>
      <c r="G77" s="167">
        <f>'III Tool Overview'!$H$9/110</f>
        <v>0</v>
      </c>
      <c r="H77" s="244">
        <f>IF('III Tool Overview'!$H$10="Even distribution",Targeting!C75,IF('III Tool Overview'!$H$10="Targeting to Q1",Targeting!D75,IF('III Tool Overview'!$H$10="Targeting to Q1 &amp; Q2",Targeting!E75,IF('III Tool Overview'!$H$10="Proportionate to need",Targeting!F75))))</f>
        <v>764.89943447390272</v>
      </c>
      <c r="I77"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Authority",0,new_ci(2,B77,C77,D77,$C$1,G77,1,F77,E77*F77)))))))</f>
        <v>362.23234393601763</v>
      </c>
      <c r="J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Authority",0,new_ci(2,B77,C77,D77,$C$1,G77+H77,1,F77,E77*F77)))))))</f>
        <v>362.04390190510014</v>
      </c>
      <c r="K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Authority",0,new_ci(5,B77,C77,D77,$C$1,G77,1,F77,E77*F77)))))))</f>
        <v>1549.4898034079526</v>
      </c>
      <c r="L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Authority",0,new_ci(5,B77,C77,D77,$C$1,G77+H77,1,F77,E77*F77)))))))</f>
        <v>1548.7148694791392</v>
      </c>
      <c r="M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Authority",0,new_ci(10,B77,C77,D77,$C$1,G77,1,F77,E77*F77)))))))</f>
        <v>3884.992598506009</v>
      </c>
      <c r="N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Authority",0,new_ci(10,B77,C77,D77,$C$1,G77+H77,1,F77,E77*F77)))))))</f>
        <v>3883.2028557754934</v>
      </c>
      <c r="O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Authority",0,new_ci(20,B77,C77,D77,$C$1,G77,1,F77,E77*F77)))))))</f>
        <v>9928.9492263524626</v>
      </c>
      <c r="P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Authority",0,new_ci(20,B77,C77,D77,$C$1,G77+H77,1,F77,E77*F77)))))))</f>
        <v>9925.4058625252765</v>
      </c>
      <c r="Q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Authority",0,new_yll(2,B77,C77,D77,$C$1,G77,1,F77,E77*F77)))))))</f>
        <v>17024.920164992829</v>
      </c>
      <c r="R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Authority",0,new_yll(2,B77,C77,D77,$C$1,G77+H77,1,F77,E77*F77)))))))</f>
        <v>17016.063389539708</v>
      </c>
      <c r="S77" s="181">
        <f t="shared" si="125"/>
        <v>8.8567754531213723</v>
      </c>
      <c r="T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Authority",0,new_yll(5,B77,C77,D77,$C$1,G77,1,F77,E77*F77)))))))</f>
        <v>70417.291641847551</v>
      </c>
      <c r="U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Authority",0,new_yll(5,B77,C77,D77,$C$1,G77+H77,1,F77,E77*F77)))))))</f>
        <v>70382.049054395553</v>
      </c>
      <c r="V77" s="181">
        <f t="shared" si="126"/>
        <v>35.242587451997679</v>
      </c>
      <c r="W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Authority",0,new_yll(10,B77,C77,D77,$C$1,G77,1,F77,E77*F77)))))))</f>
        <v>165989.22267889965</v>
      </c>
      <c r="X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Authority",0,new_yll(10,B77,C77,D77,$C$1,G77+H77,1,F77,E77*F77)))))))</f>
        <v>165912.37914495595</v>
      </c>
      <c r="Y77" s="181">
        <f t="shared" si="127"/>
        <v>76.843533943698276</v>
      </c>
      <c r="Z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Authority",0,new_yll(20,B77,C77,D77,$C$1,G77,1,F77,E77*F77)))))))</f>
        <v>367005.81633270753</v>
      </c>
      <c r="AA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Authority",0,new_yll(20,B77,C77,D77,$C$1,G77+H77,1,F77,E77*F77)))))))</f>
        <v>366869.59739691589</v>
      </c>
      <c r="AB77" s="181">
        <f t="shared" si="128"/>
        <v>136.21893579163589</v>
      </c>
      <c r="AC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Authority",0,hosp_count(2,B77,C77,D77,$C$1,G77,1,F77,E77*F77)))))))</f>
        <v>10148.483594154171</v>
      </c>
      <c r="AD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Authority",0,hosp_count(2,B77,C77,D77,$C$1,G77+H77,1,F77,E77*F77)))))))</f>
        <v>10144.731459006054</v>
      </c>
      <c r="AE77" s="180">
        <f t="shared" si="129"/>
        <v>3.7521351481173042</v>
      </c>
      <c r="AF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Authority",0,hosp_count(5,B77,C77,D77,$C$1,G77,1,F77,E77*F77)))))))</f>
        <v>42058.917385345063</v>
      </c>
      <c r="AG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Authority",0,hosp_count(5,B77,C77,D77,$C$1,G77+H77,1,F77,E77*F77)))))))</f>
        <v>42044.058993102961</v>
      </c>
      <c r="AH77" s="180">
        <f t="shared" si="130"/>
        <v>14.858392242102127</v>
      </c>
      <c r="AI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Authority",0,hosp_count(10,B77,C77,D77,$C$1,G77,1,F77,E77*F77)))))))</f>
        <v>99902.124332199703</v>
      </c>
      <c r="AJ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Authority",0,hosp_count(10,B77,C77,D77,$C$1,G77+H77,1,F77,E77*F77)))))))</f>
        <v>99869.961277471026</v>
      </c>
      <c r="AK77" s="180">
        <f t="shared" si="131"/>
        <v>32.163054728676798</v>
      </c>
      <c r="AL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Authority",0,hosp_count(20,B77,C77,D77,$C$1,G77,1,F77,E77*F77)))))))</f>
        <v>228920.43644238243</v>
      </c>
      <c r="AM7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Authority",0,hosp_count(20,B77,C77,D77,$C$1,G77+H77,1,F77,E77*F77)))))))</f>
        <v>228864.59042461799</v>
      </c>
      <c r="AN77" s="180">
        <f t="shared" si="132"/>
        <v>55.846017764444696</v>
      </c>
    </row>
    <row r="78" spans="1:40" x14ac:dyDescent="0.2">
      <c r="A78" s="176" t="s">
        <v>32</v>
      </c>
      <c r="B78" s="156">
        <v>57.5</v>
      </c>
      <c r="C78" s="156" t="s">
        <v>160</v>
      </c>
      <c r="D78" s="159">
        <v>1</v>
      </c>
      <c r="E78" s="179">
        <f>HLOOKUP('III Tool Overview'!$H$6,Prevalence!$B$2:$AV$268,Prevalence!AW74,FALSE)</f>
        <v>0.43</v>
      </c>
      <c r="F78" s="178">
        <f>HLOOKUP('III Tool Overview'!$H$6,LookUpData_Pop!$B$1:$AV$269,LookUpData_Pop!BB79,FALSE)/5</f>
        <v>28058.400000000001</v>
      </c>
      <c r="G78" s="167">
        <f>'III Tool Overview'!$H$9/110</f>
        <v>0</v>
      </c>
      <c r="H78" s="244">
        <f>IF('III Tool Overview'!$H$10="Even distribution",Targeting!C76,IF('III Tool Overview'!$H$10="Targeting to Q1",Targeting!D76,IF('III Tool Overview'!$H$10="Targeting to Q1 &amp; Q2",Targeting!E76,IF('III Tool Overview'!$H$10="Proportionate to need",Targeting!F76))))</f>
        <v>617.66557615894635</v>
      </c>
      <c r="I78"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Authority",0,new_ci(2,B78,C78,D78,$C$1,G78,1,F78,E78*F78)))))))</f>
        <v>499.58018259868595</v>
      </c>
      <c r="J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Authority",0,new_ci(2,B78,C78,D78,$C$1,G78+H78,1,F78,E78*F78)))))))</f>
        <v>499.34353314936067</v>
      </c>
      <c r="K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Authority",0,new_ci(5,B78,C78,D78,$C$1,G78,1,F78,E78*F78)))))))</f>
        <v>2110.9741667193575</v>
      </c>
      <c r="L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Authority",0,new_ci(5,B78,C78,D78,$C$1,G78+H78,1,F78,E78*F78)))))))</f>
        <v>2110.031743916617</v>
      </c>
      <c r="M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Authority",0,new_ci(10,B78,C78,D78,$C$1,G78,1,F78,E78*F78)))))))</f>
        <v>5163.5468895711792</v>
      </c>
      <c r="N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Authority",0,new_ci(10,B78,C78,D78,$C$1,G78+H78,1,F78,E78*F78)))))))</f>
        <v>5161.5129424516026</v>
      </c>
      <c r="O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Authority",0,new_ci(20,B78,C78,D78,$C$1,G78,1,F78,E78*F78)))))))</f>
        <v>12328.65279368548</v>
      </c>
      <c r="P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Authority",0,new_ci(20,B78,C78,D78,$C$1,G78+H78,1,F78,E78*F78)))))))</f>
        <v>12325.396312725228</v>
      </c>
      <c r="Q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Authority",0,new_yll(2,B78,C78,D78,$C$1,G78,1,F78,E78*F78)))))))</f>
        <v>20482.787486546124</v>
      </c>
      <c r="R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Authority",0,new_yll(2,B78,C78,D78,$C$1,G78+H78,1,F78,E78*F78)))))))</f>
        <v>20473.084859123788</v>
      </c>
      <c r="S78" s="181">
        <f t="shared" si="125"/>
        <v>9.7026274223353539</v>
      </c>
      <c r="T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Authority",0,new_yll(5,B78,C78,D78,$C$1,G78,1,F78,E78*F78)))))))</f>
        <v>83289.590161817148</v>
      </c>
      <c r="U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Authority",0,new_yll(5,B78,C78,D78,$C$1,G78+H78,1,F78,E78*F78)))))))</f>
        <v>83252.359240280784</v>
      </c>
      <c r="V78" s="181">
        <f t="shared" si="126"/>
        <v>37.230921536363894</v>
      </c>
      <c r="W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Authority",0,new_yll(10,B78,C78,D78,$C$1,G78,1,F78,E78*F78)))))))</f>
        <v>189951.89891185332</v>
      </c>
      <c r="X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Authority",0,new_yll(10,B78,C78,D78,$C$1,G78+H78,1,F78,E78*F78)))))))</f>
        <v>189876.39813422796</v>
      </c>
      <c r="Y78" s="181">
        <f t="shared" si="127"/>
        <v>75.500777625362389</v>
      </c>
      <c r="Z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Authority",0,new_yll(20,B78,C78,D78,$C$1,G78,1,F78,E78*F78)))))))</f>
        <v>386144.0082537788</v>
      </c>
      <c r="AA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Authority",0,new_yll(20,B78,C78,D78,$C$1,G78+H78,1,F78,E78*F78)))))))</f>
        <v>386033.43345998455</v>
      </c>
      <c r="AB78" s="181">
        <f t="shared" si="128"/>
        <v>110.57479379425058</v>
      </c>
      <c r="AC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Authority",0,hosp_count(2,B78,C78,D78,$C$1,G78,1,F78,E78*F78)))))))</f>
        <v>11217.278754306946</v>
      </c>
      <c r="AD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Authority",0,hosp_count(2,B78,C78,D78,$C$1,G78+H78,1,F78,E78*F78)))))))</f>
        <v>11213.509982799111</v>
      </c>
      <c r="AE78" s="180">
        <f t="shared" si="129"/>
        <v>3.7687715078354813</v>
      </c>
      <c r="AF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Authority",0,hosp_count(5,B78,C78,D78,$C$1,G78,1,F78,E78*F78)))))))</f>
        <v>45985.284002973036</v>
      </c>
      <c r="AG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Authority",0,hosp_count(5,B78,C78,D78,$C$1,G78+H78,1,F78,E78*F78)))))))</f>
        <v>45970.85415867038</v>
      </c>
      <c r="AH78" s="180">
        <f t="shared" si="130"/>
        <v>14.42984430265642</v>
      </c>
      <c r="AI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Authority",0,hosp_count(10,B78,C78,D78,$C$1,G78,1,F78,E78*F78)))))))</f>
        <v>106919.03850460393</v>
      </c>
      <c r="AJ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Authority",0,hosp_count(10,B78,C78,D78,$C$1,G78+H78,1,F78,E78*F78)))))))</f>
        <v>106889.91555942412</v>
      </c>
      <c r="AK78" s="180">
        <f t="shared" si="131"/>
        <v>29.122945179813541</v>
      </c>
      <c r="AL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Authority",0,hosp_count(20,B78,C78,D78,$C$1,G78,1,F78,E78*F78)))))))</f>
        <v>231623.61683426501</v>
      </c>
      <c r="AM7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Authority",0,hosp_count(20,B78,C78,D78,$C$1,G78+H78,1,F78,E78*F78)))))))</f>
        <v>231582.77528316563</v>
      </c>
      <c r="AN78" s="180">
        <f t="shared" si="132"/>
        <v>40.841551099380013</v>
      </c>
    </row>
    <row r="79" spans="1:40" x14ac:dyDescent="0.2">
      <c r="A79" s="176" t="s">
        <v>33</v>
      </c>
      <c r="B79" s="156">
        <v>62.5</v>
      </c>
      <c r="C79" s="156" t="s">
        <v>160</v>
      </c>
      <c r="D79" s="159">
        <v>1</v>
      </c>
      <c r="E79" s="179">
        <f>HLOOKUP('III Tool Overview'!$H$6,Prevalence!$B$2:$AV$268,Prevalence!AW75,FALSE)</f>
        <v>0.43</v>
      </c>
      <c r="F79" s="178">
        <f>HLOOKUP('III Tool Overview'!$H$6,LookUpData_Pop!$B$1:$AV$269,LookUpData_Pop!BB80,FALSE)/5</f>
        <v>26790</v>
      </c>
      <c r="G79" s="167">
        <f>'III Tool Overview'!$H$9/110</f>
        <v>0</v>
      </c>
      <c r="H79" s="244">
        <f>IF('III Tool Overview'!$H$10="Even distribution",Targeting!C77,IF('III Tool Overview'!$H$10="Targeting to Q1",Targeting!D77,IF('III Tool Overview'!$H$10="Targeting to Q1 &amp; Q2",Targeting!E77,IF('III Tool Overview'!$H$10="Proportionate to need",Targeting!F77))))</f>
        <v>565.45505956734792</v>
      </c>
      <c r="I79"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Authority",0,new_ci(2,B79,C79,D79,$C$1,G79,1,F79,E79*F79)))))))</f>
        <v>634.99091262421916</v>
      </c>
      <c r="J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Authority",0,new_ci(2,B79,C79,D79,$C$1,G79+H79,1,F79,E79*F79)))))))</f>
        <v>634.70442353593091</v>
      </c>
      <c r="K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Authority",0,new_ci(5,B79,C79,D79,$C$1,G79,1,F79,E79*F79)))))))</f>
        <v>2652.4462421569419</v>
      </c>
      <c r="L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Authority",0,new_ci(5,B79,C79,D79,$C$1,G79+H79,1,F79,E79*F79)))))))</f>
        <v>2651.3387592183144</v>
      </c>
      <c r="M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Authority",0,new_ci(10,B79,C79,D79,$C$1,G79,1,F79,E79*F79)))))))</f>
        <v>6341.8793246144896</v>
      </c>
      <c r="N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Authority",0,new_ci(10,B79,C79,D79,$C$1,G79+H79,1,F79,E79*F79)))))))</f>
        <v>6339.6344933503751</v>
      </c>
      <c r="O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Authority",0,new_ci(20,B79,C79,D79,$C$1,G79,1,F79,E79*F79)))))))</f>
        <v>14269.144399726945</v>
      </c>
      <c r="P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Authority",0,new_ci(20,B79,C79,D79,$C$1,G79+H79,1,F79,E79*F79)))))))</f>
        <v>14266.191679789355</v>
      </c>
      <c r="Q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Authority",0,new_yll(2,B79,C79,D79,$C$1,G79,1,F79,E79*F79)))))))</f>
        <v>23494.66376709611</v>
      </c>
      <c r="R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Authority",0,new_yll(2,B79,C79,D79,$C$1,G79+H79,1,F79,E79*F79)))))))</f>
        <v>23484.063670829444</v>
      </c>
      <c r="S79" s="181">
        <f t="shared" si="125"/>
        <v>10.600096266665787</v>
      </c>
      <c r="T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Authority",0,new_yll(5,B79,C79,D79,$C$1,G79,1,F79,E79*F79)))))))</f>
        <v>94069.057918927079</v>
      </c>
      <c r="U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Authority",0,new_yll(5,B79,C79,D79,$C$1,G79+H79,1,F79,E79*F79)))))))</f>
        <v>94029.707500469303</v>
      </c>
      <c r="V79" s="181">
        <f t="shared" si="126"/>
        <v>39.350418457775959</v>
      </c>
      <c r="W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Authority",0,new_yll(10,B79,C79,D79,$C$1,G79,1,F79,E79*F79)))))))</f>
        <v>208297.14036615653</v>
      </c>
      <c r="X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Authority",0,new_yll(10,B79,C79,D79,$C$1,G79+H79,1,F79,E79*F79)))))))</f>
        <v>208222.38416319719</v>
      </c>
      <c r="Y79" s="181">
        <f t="shared" si="127"/>
        <v>74.756202959339134</v>
      </c>
      <c r="Z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Authority",0,new_yll(20,B79,C79,D79,$C$1,G79,1,F79,E79*F79)))))))</f>
        <v>394530.1648548228</v>
      </c>
      <c r="AA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Authority",0,new_yll(20,B79,C79,D79,$C$1,G79+H79,1,F79,E79*F79)))))))</f>
        <v>394436.74007646024</v>
      </c>
      <c r="AB79" s="181">
        <f t="shared" si="128"/>
        <v>93.424778362561483</v>
      </c>
      <c r="AC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Authority",0,hosp_count(2,B79,C79,D79,$C$1,G79,1,F79,E79*F79)))))))</f>
        <v>12314.337932773115</v>
      </c>
      <c r="AD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Authority",0,hosp_count(2,B79,C79,D79,$C$1,G79+H79,1,F79,E79*F79)))))))</f>
        <v>12310.376331881102</v>
      </c>
      <c r="AE79" s="180">
        <f t="shared" si="129"/>
        <v>3.9616008920129389</v>
      </c>
      <c r="AF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Authority",0,hosp_count(5,B79,C79,D79,$C$1,G79,1,F79,E79*F79)))))))</f>
        <v>49967.059561735114</v>
      </c>
      <c r="AG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Authority",0,hosp_count(5,B79,C79,D79,$C$1,G79+H79,1,F79,E79*F79)))))))</f>
        <v>49952.355826450716</v>
      </c>
      <c r="AH79" s="180">
        <f t="shared" si="130"/>
        <v>14.703735284398135</v>
      </c>
      <c r="AI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Authority",0,hosp_count(10,B79,C79,D79,$C$1,G79,1,F79,E79*F79)))))))</f>
        <v>113900.08648941194</v>
      </c>
      <c r="AJ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Authority",0,hosp_count(10,B79,C79,D79,$C$1,G79+H79,1,F79,E79*F79)))))))</f>
        <v>113872.27626596911</v>
      </c>
      <c r="AK79" s="180">
        <f t="shared" si="131"/>
        <v>27.810223442837014</v>
      </c>
      <c r="AL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Authority",0,hosp_count(20,B79,C79,D79,$C$1,G79,1,F79,E79*F79)))))))</f>
        <v>234882.05078675083</v>
      </c>
      <c r="AM7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Authority",0,hosp_count(20,B79,C79,D79,$C$1,G79+H79,1,F79,E79*F79)))))))</f>
        <v>234850.13023506664</v>
      </c>
      <c r="AN79" s="180">
        <f t="shared" si="132"/>
        <v>31.920551684190286</v>
      </c>
    </row>
    <row r="80" spans="1:40" x14ac:dyDescent="0.2">
      <c r="A80" s="176" t="s">
        <v>34</v>
      </c>
      <c r="B80" s="156">
        <v>67.5</v>
      </c>
      <c r="C80" s="156" t="s">
        <v>160</v>
      </c>
      <c r="D80" s="159">
        <v>1</v>
      </c>
      <c r="E80" s="179">
        <f>HLOOKUP('III Tool Overview'!$H$6,Prevalence!$B$2:$AV$268,Prevalence!AW76,FALSE)</f>
        <v>0.35</v>
      </c>
      <c r="F80" s="178">
        <f>HLOOKUP('III Tool Overview'!$H$6,LookUpData_Pop!$B$1:$AV$269,LookUpData_Pop!BB81,FALSE)/5</f>
        <v>21579.200000000001</v>
      </c>
      <c r="G80" s="167">
        <f>'III Tool Overview'!$H$9/110</f>
        <v>0</v>
      </c>
      <c r="H80" s="244">
        <f>IF('III Tool Overview'!$H$10="Even distribution",Targeting!C78,IF('III Tool Overview'!$H$10="Targeting to Q1",Targeting!D78,IF('III Tool Overview'!$H$10="Targeting to Q1 &amp; Q2",Targeting!E78,IF('III Tool Overview'!$H$10="Proportionate to need",Targeting!F78))))</f>
        <v>390.9541418250646</v>
      </c>
      <c r="I80"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Authority",0,new_ci(2,B80,C80,D80,$C$1,G80,1,F80,E80*F80)))))))</f>
        <v>783.66114791893494</v>
      </c>
      <c r="J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Authority",0,new_ci(2,B80,C80,D80,$C$1,G80+H80,1,F80,E80*F80)))))))</f>
        <v>783.34089969202307</v>
      </c>
      <c r="K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Authority",0,new_ci(5,B80,C80,D80,$C$1,G80,1,F80,E80*F80)))))))</f>
        <v>3192.5211729155835</v>
      </c>
      <c r="L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Authority",0,new_ci(5,B80,C80,D80,$C$1,G80+H80,1,F80,E80*F80)))))))</f>
        <v>3191.3751280916204</v>
      </c>
      <c r="M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Authority",0,new_ci(10,B80,C80,D80,$C$1,G80,1,F80,E80*F80)))))))</f>
        <v>7277.9594181354623</v>
      </c>
      <c r="N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Authority",0,new_ci(10,B80,C80,D80,$C$1,G80+H80,1,F80,E80*F80)))))))</f>
        <v>7275.9855299212568</v>
      </c>
      <c r="O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Authority",0,new_ci(20,B80,C80,D80,$C$1,G80,1,F80,E80*F80)))))))</f>
        <v>14643.806634108383</v>
      </c>
      <c r="P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Authority",0,new_ci(20,B80,C80,D80,$C$1,G80+H80,1,F80,E80*F80)))))))</f>
        <v>14642.247919114754</v>
      </c>
      <c r="Q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Authority",0,new_yll(2,B80,C80,D80,$C$1,G80,1,F80,E80*F80)))))))</f>
        <v>24293.495585486984</v>
      </c>
      <c r="R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Authority",0,new_yll(2,B80,C80,D80,$C$1,G80+H80,1,F80,E80*F80)))))))</f>
        <v>24283.567890452716</v>
      </c>
      <c r="S80" s="181">
        <f t="shared" si="125"/>
        <v>9.9276950342682539</v>
      </c>
      <c r="T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Authority",0,new_yll(5,B80,C80,D80,$C$1,G80,1,F80,E80*F80)))))))</f>
        <v>94134.183425771582</v>
      </c>
      <c r="U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Authority",0,new_yll(5,B80,C80,D80,$C$1,G80+H80,1,F80,E80*F80)))))))</f>
        <v>94100.259346333056</v>
      </c>
      <c r="V80" s="181">
        <f t="shared" si="126"/>
        <v>33.924079438525951</v>
      </c>
      <c r="W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Authority",0,new_yll(10,B80,C80,D80,$C$1,G80,1,F80,E80*F80)))))))</f>
        <v>196275.90774874669</v>
      </c>
      <c r="X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Authority",0,new_yll(10,B80,C80,D80,$C$1,G80+H80,1,F80,E80*F80)))))))</f>
        <v>196220.99088166596</v>
      </c>
      <c r="Y80" s="181">
        <f t="shared" si="127"/>
        <v>54.916867080726661</v>
      </c>
      <c r="Z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Authority",0,new_yll(20,B80,C80,D80,$C$1,G80,1,F80,E80*F80)))))))</f>
        <v>326718.53912704473</v>
      </c>
      <c r="AA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Authority",0,new_yll(20,B80,C80,D80,$C$1,G80+H80,1,F80,E80*F80)))))))</f>
        <v>326668.9875325613</v>
      </c>
      <c r="AB80" s="181">
        <f t="shared" si="128"/>
        <v>49.551594483433291</v>
      </c>
      <c r="AC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Authority",0,hosp_count(2,B80,C80,D80,$C$1,G80,1,F80,E80*F80)))))))</f>
        <v>12229.094736560946</v>
      </c>
      <c r="AD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Authority",0,hosp_count(2,B80,C80,D80,$C$1,G80+H80,1,F80,E80*F80)))))))</f>
        <v>12225.595758452764</v>
      </c>
      <c r="AE80" s="180">
        <f t="shared" si="129"/>
        <v>3.4989781081822002</v>
      </c>
      <c r="AF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Authority",0,hosp_count(5,B80,C80,D80,$C$1,G80,1,F80,E80*F80)))))))</f>
        <v>48540.891040934221</v>
      </c>
      <c r="AG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Authority",0,hosp_count(5,B80,C80,D80,$C$1,G80+H80,1,F80,E80*F80)))))))</f>
        <v>48528.9060553577</v>
      </c>
      <c r="AH80" s="180">
        <f t="shared" si="130"/>
        <v>11.984985576520558</v>
      </c>
      <c r="AI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Authority",0,hosp_count(10,B80,C80,D80,$C$1,G80,1,F80,E80*F80)))))))</f>
        <v>106209.24689674041</v>
      </c>
      <c r="AJ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Authority",0,hosp_count(10,B80,C80,D80,$C$1,G80+H80,1,F80,E80*F80)))))))</f>
        <v>106190.10120618463</v>
      </c>
      <c r="AK80" s="180">
        <f t="shared" si="131"/>
        <v>19.145690555786132</v>
      </c>
      <c r="AL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Authority",0,hosp_count(20,B80,C80,D80,$C$1,G80,1,F80,E80*F80)))))))</f>
        <v>199599.11282239368</v>
      </c>
      <c r="AM8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Authority",0,hosp_count(20,B80,C80,D80,$C$1,G80+H80,1,F80,E80*F80)))))))</f>
        <v>199586.2668728508</v>
      </c>
      <c r="AN80" s="180">
        <f t="shared" si="132"/>
        <v>12.845949542883318</v>
      </c>
    </row>
    <row r="81" spans="1:40" x14ac:dyDescent="0.2">
      <c r="A81" s="176" t="s">
        <v>35</v>
      </c>
      <c r="B81" s="156">
        <v>72.5</v>
      </c>
      <c r="C81" s="156" t="s">
        <v>160</v>
      </c>
      <c r="D81" s="159">
        <v>1</v>
      </c>
      <c r="E81" s="179">
        <f>HLOOKUP('III Tool Overview'!$H$6,Prevalence!$B$2:$AV$268,Prevalence!AW77,FALSE)</f>
        <v>0.35</v>
      </c>
      <c r="F81" s="178">
        <f>HLOOKUP('III Tool Overview'!$H$6,LookUpData_Pop!$B$1:$AV$269,LookUpData_Pop!BB82,FALSE)/5</f>
        <v>18460.599999999999</v>
      </c>
      <c r="G81" s="167">
        <f>'III Tool Overview'!$H$9/110</f>
        <v>0</v>
      </c>
      <c r="H81" s="244">
        <f>IF('III Tool Overview'!$H$10="Even distribution",Targeting!C79,IF('III Tool Overview'!$H$10="Targeting to Q1",Targeting!D79,IF('III Tool Overview'!$H$10="Targeting to Q1 &amp; Q2",Targeting!E79,IF('III Tool Overview'!$H$10="Proportionate to need",Targeting!F79))))</f>
        <v>305.96027760618358</v>
      </c>
      <c r="I81"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Authority",0,new_ci(2,B81,C81,D81,$C$1,G81,1,F81,E81*F81)))))))</f>
        <v>889.14031211983115</v>
      </c>
      <c r="J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Authority",0,new_ci(2,B81,C81,D81,$C$1,G81+H81,1,F81,E81*F81)))))))</f>
        <v>888.81193839257253</v>
      </c>
      <c r="K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Authority",0,new_ci(5,B81,C81,D81,$C$1,G81,1,F81,E81*F81)))))))</f>
        <v>3539.73787662413</v>
      </c>
      <c r="L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Authority",0,new_ci(5,B81,C81,D81,$C$1,G81+H81,1,F81,E81*F81)))))))</f>
        <v>3538.6374151600053</v>
      </c>
      <c r="M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Authority",0,new_ci(10,B81,C81,D81,$C$1,G81,1,F81,E81*F81)))))))</f>
        <v>7736.1769045209367</v>
      </c>
      <c r="N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Authority",0,new_ci(10,B81,C81,D81,$C$1,G81+H81,1,F81,E81*F81)))))))</f>
        <v>7734.5267147428794</v>
      </c>
      <c r="O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Authority",0,new_ci(20,B81,C81,D81,$C$1,G81,1,F81,E81*F81)))))))</f>
        <v>14237.030152800502</v>
      </c>
      <c r="P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Authority",0,new_ci(20,B81,C81,D81,$C$1,G81+H81,1,F81,E81*F81)))))))</f>
        <v>14236.18587833839</v>
      </c>
      <c r="Q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Authority",0,new_yll(2,B81,C81,D81,$C$1,G81,1,F81,E81*F81)))))))</f>
        <v>24006.788427235442</v>
      </c>
      <c r="R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Authority",0,new_yll(2,B81,C81,D81,$C$1,G81+H81,1,F81,E81*F81)))))))</f>
        <v>23997.922336599459</v>
      </c>
      <c r="S81" s="181">
        <f t="shared" ref="S81:S84" si="133">Q81-R81</f>
        <v>8.8660906359837099</v>
      </c>
      <c r="T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Authority",0,new_yll(5,B81,C81,D81,$C$1,G81,1,F81,E81*F81)))))))</f>
        <v>90281.854719851981</v>
      </c>
      <c r="U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Authority",0,new_yll(5,B81,C81,D81,$C$1,G81+H81,1,F81,E81*F81)))))))</f>
        <v>90253.613394846529</v>
      </c>
      <c r="V81" s="181">
        <f t="shared" ref="V81:V84" si="134">T81-U81</f>
        <v>28.241325005452381</v>
      </c>
      <c r="W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Authority",0,new_yll(10,B81,C81,D81,$C$1,G81,1,F81,E81*F81)))))))</f>
        <v>178568.08065368619</v>
      </c>
      <c r="X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Authority",0,new_yll(10,B81,C81,D81,$C$1,G81+H81,1,F81,E81*F81)))))))</f>
        <v>178527.93388188042</v>
      </c>
      <c r="Y81" s="181">
        <f t="shared" ref="Y81:Y84" si="135">W81-X81</f>
        <v>40.146771805768367</v>
      </c>
      <c r="Z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Authority",0,new_yll(20,B81,C81,D81,$C$1,G81,1,F81,E81*F81)))))))</f>
        <v>268898.74665307812</v>
      </c>
      <c r="AA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Authority",0,new_yll(20,B81,C81,D81,$C$1,G81+H81,1,F81,E81*F81)))))))</f>
        <v>268868.28916767205</v>
      </c>
      <c r="AB81" s="181">
        <f t="shared" ref="AB81:AB84" si="136">Z81-AA81</f>
        <v>30.457485406077467</v>
      </c>
      <c r="AC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Authority",0,hosp_count(2,B81,C81,D81,$C$1,G81,1,F81,E81*F81)))))))</f>
        <v>12028.69533350916</v>
      </c>
      <c r="AD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Authority",0,hosp_count(2,B81,C81,D81,$C$1,G81+H81,1,F81,E81*F81)))))))</f>
        <v>12025.54682921116</v>
      </c>
      <c r="AE81" s="180">
        <f t="shared" ref="AE81:AE84" si="137">AC81-AD81</f>
        <v>3.1485042980002618</v>
      </c>
      <c r="AF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Authority",0,hosp_count(5,B81,C81,D81,$C$1,G81,1,F81,E81*F81)))))))</f>
        <v>46774.269122784557</v>
      </c>
      <c r="AG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Authority",0,hosp_count(5,B81,C81,D81,$C$1,G81+H81,1,F81,E81*F81)))))))</f>
        <v>46764.190860072158</v>
      </c>
      <c r="AH81" s="180">
        <f t="shared" ref="AH81:AH84" si="138">AF81-AG81</f>
        <v>10.07826271239901</v>
      </c>
      <c r="AI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Authority",0,hosp_count(10,B81,C81,D81,$C$1,G81,1,F81,E81*F81)))))))</f>
        <v>98642.636529354219</v>
      </c>
      <c r="AJ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Authority",0,hosp_count(10,B81,C81,D81,$C$1,G81+H81,1,F81,E81*F81)))))))</f>
        <v>98628.694284706638</v>
      </c>
      <c r="AK81" s="180">
        <f t="shared" ref="AK81:AK84" si="139">AI81-AJ81</f>
        <v>13.942244647580083</v>
      </c>
      <c r="AL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Authority",0,hosp_count(20,B81,C81,D81,$C$1,G81,1,F81,E81*F81)))))))</f>
        <v>171876.1505150724</v>
      </c>
      <c r="AM8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Authority",0,hosp_count(20,B81,C81,D81,$C$1,G81+H81,1,F81,E81*F81)))))))</f>
        <v>171870.40688645325</v>
      </c>
      <c r="AN81" s="180">
        <f t="shared" ref="AN81:AN84" si="140">AL81-AM81</f>
        <v>5.7436286191514228</v>
      </c>
    </row>
    <row r="82" spans="1:40" x14ac:dyDescent="0.2">
      <c r="A82" s="176" t="s">
        <v>36</v>
      </c>
      <c r="B82" s="156">
        <v>77.5</v>
      </c>
      <c r="C82" s="156" t="s">
        <v>160</v>
      </c>
      <c r="D82" s="159">
        <v>1</v>
      </c>
      <c r="E82" s="179">
        <f>HLOOKUP('III Tool Overview'!$H$6,Prevalence!$B$2:$AV$268,Prevalence!AW78,FALSE)</f>
        <v>0.12</v>
      </c>
      <c r="F82" s="178">
        <f>HLOOKUP('III Tool Overview'!$H$6,LookUpData_Pop!$B$1:$AV$269,LookUpData_Pop!BB83,FALSE)/5</f>
        <v>13736.4</v>
      </c>
      <c r="G82" s="167">
        <f>'III Tool Overview'!$H$9/110</f>
        <v>0</v>
      </c>
      <c r="H82" s="244">
        <f>IF('III Tool Overview'!$H$10="Even distribution",Targeting!C80,IF('III Tool Overview'!$H$10="Targeting to Q1",Targeting!D80,IF('III Tool Overview'!$H$10="Targeting to Q1 &amp; Q2",Targeting!E80,IF('III Tool Overview'!$H$10="Proportionate to need",Targeting!F80))))</f>
        <v>79.145560864685592</v>
      </c>
      <c r="I82"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Authority",0,new_ci(2,B82,C82,D82,$C$1,G82,1,F82,E82*F82)))))))</f>
        <v>1007.6065674217457</v>
      </c>
      <c r="J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Authority",0,new_ci(2,B82,C82,D82,$C$1,G82+H82,1,F82,E82*F82)))))))</f>
        <v>1007.4539376729126</v>
      </c>
      <c r="K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Authority",0,new_ci(5,B82,C82,D82,$C$1,G82,1,F82,E82*F82)))))))</f>
        <v>3845.1816753627118</v>
      </c>
      <c r="L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Authority",0,new_ci(5,B82,C82,D82,$C$1,G82+H82,1,F82,E82*F82)))))))</f>
        <v>3844.781001974889</v>
      </c>
      <c r="M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Authority",0,new_ci(10,B82,C82,D82,$C$1,G82,1,F82,E82*F82)))))))</f>
        <v>7813.6593119358076</v>
      </c>
      <c r="N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Authority",0,new_ci(10,B82,C82,D82,$C$1,G82+H82,1,F82,E82*F82)))))))</f>
        <v>7813.3004385107542</v>
      </c>
      <c r="O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Authority",0,new_ci(20,B82,C82,D82,$C$1,G82,1,F82,E82*F82)))))))</f>
        <v>12447.208535756368</v>
      </c>
      <c r="P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Authority",0,new_ci(20,B82,C82,D82,$C$1,G82+H82,1,F82,E82*F82)))))))</f>
        <v>12447.172002448688</v>
      </c>
      <c r="Q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Authority",0,new_yll(2,B82,C82,D82,$C$1,G82,1,F82,E82*F82)))))))</f>
        <v>21159.737915856658</v>
      </c>
      <c r="R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Authority",0,new_yll(2,B82,C82,D82,$C$1,G82+H82,1,F82,E82*F82)))))))</f>
        <v>21156.532691131164</v>
      </c>
      <c r="S82" s="181">
        <f t="shared" si="133"/>
        <v>3.2052247254941904</v>
      </c>
      <c r="T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Authority",0,new_yll(5,B82,C82,D82,$C$1,G82,1,F82,E82*F82)))))))</f>
        <v>75140.027646541916</v>
      </c>
      <c r="U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Authority",0,new_yll(5,B82,C82,D82,$C$1,G82+H82,1,F82,E82*F82)))))))</f>
        <v>75132.045928057531</v>
      </c>
      <c r="V82" s="181">
        <f t="shared" si="134"/>
        <v>7.9817184843850555</v>
      </c>
      <c r="W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Authority",0,new_yll(10,B82,C82,D82,$C$1,G82,1,F82,E82*F82)))))))</f>
        <v>135083.51881883392</v>
      </c>
      <c r="X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Authority",0,new_yll(10,B82,C82,D82,$C$1,G82+H82,1,F82,E82*F82)))))))</f>
        <v>135076.01358923473</v>
      </c>
      <c r="Y82" s="181">
        <f t="shared" si="135"/>
        <v>7.5052295991918072</v>
      </c>
      <c r="Z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Authority",0,new_yll(20,B82,C82,D82,$C$1,G82,1,F82,E82*F82)))))))</f>
        <v>173443.84007211335</v>
      </c>
      <c r="AA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Authority",0,new_yll(20,B82,C82,D82,$C$1,G82+H82,1,F82,E82*F82)))))))</f>
        <v>173439.01515237233</v>
      </c>
      <c r="AB82" s="181">
        <f t="shared" si="136"/>
        <v>4.8249197410186753</v>
      </c>
      <c r="AC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Authority",0,hosp_count(2,B82,C82,D82,$C$1,G82,1,F82,E82*F82)))))))</f>
        <v>11034.845505969044</v>
      </c>
      <c r="AD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Authority",0,hosp_count(2,B82,C82,D82,$C$1,G82+H82,1,F82,E82*F82)))))))</f>
        <v>11033.730535136103</v>
      </c>
      <c r="AE82" s="180">
        <f t="shared" si="137"/>
        <v>1.1149708329412533</v>
      </c>
      <c r="AF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Authority",0,hosp_count(5,B82,C82,D82,$C$1,G82,1,F82,E82*F82)))))))</f>
        <v>41228.023842657029</v>
      </c>
      <c r="AG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Authority",0,hosp_count(5,B82,C82,D82,$C$1,G82+H82,1,F82,E82*F82)))))))</f>
        <v>41225.235074585798</v>
      </c>
      <c r="AH82" s="180">
        <f t="shared" si="138"/>
        <v>2.7887680712301517</v>
      </c>
      <c r="AI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Authority",0,hosp_count(10,B82,C82,D82,$C$1,G82,1,F82,E82*F82)))))))</f>
        <v>81129.000940904443</v>
      </c>
      <c r="AJ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Authority",0,hosp_count(10,B82,C82,D82,$C$1,G82+H82,1,F82,E82*F82)))))))</f>
        <v>81126.733061858511</v>
      </c>
      <c r="AK82" s="180">
        <f t="shared" si="139"/>
        <v>2.2678790459322045</v>
      </c>
      <c r="AL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Authority",0,hosp_count(20,B82,C82,D82,$C$1,G82,1,F82,E82*F82)))))))</f>
        <v>123273.54988535498</v>
      </c>
      <c r="AM8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Authority",0,hosp_count(20,B82,C82,D82,$C$1,G82+H82,1,F82,E82*F82)))))))</f>
        <v>123273.51235259605</v>
      </c>
      <c r="AN82" s="180">
        <f t="shared" si="140"/>
        <v>3.75327589281369E-2</v>
      </c>
    </row>
    <row r="83" spans="1:40" x14ac:dyDescent="0.2">
      <c r="A83" s="176" t="s">
        <v>37</v>
      </c>
      <c r="B83" s="156">
        <v>82.5</v>
      </c>
      <c r="C83" s="156" t="s">
        <v>160</v>
      </c>
      <c r="D83" s="159">
        <v>1</v>
      </c>
      <c r="E83" s="179">
        <f>HLOOKUP('III Tool Overview'!$H$6,Prevalence!$B$2:$AV$268,Prevalence!AW79,FALSE)</f>
        <v>0.12</v>
      </c>
      <c r="F83" s="178">
        <f>HLOOKUP('III Tool Overview'!$H$6,LookUpData_Pop!$B$1:$AV$269,LookUpData_Pop!BB84,FALSE)/5</f>
        <v>8347.2000000000007</v>
      </c>
      <c r="G83" s="167">
        <f>'III Tool Overview'!$H$9/110</f>
        <v>0</v>
      </c>
      <c r="H83" s="244">
        <f>IF('III Tool Overview'!$H$10="Even distribution",Targeting!C81,IF('III Tool Overview'!$H$10="Targeting to Q1",Targeting!D81,IF('III Tool Overview'!$H$10="Targeting to Q1 &amp; Q2",Targeting!E81,IF('III Tool Overview'!$H$10="Proportionate to need",Targeting!F81))))</f>
        <v>49.666242647879621</v>
      </c>
      <c r="I83"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Authority",0,new_ci(2,B83,C83,D83,$C$1,G83,1,F83,E83*F83)))))))</f>
        <v>806.50287499815306</v>
      </c>
      <c r="J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Authority",0,new_ci(2,B83,C83,D83,$C$1,G83+H83,1,F83,E83*F83)))))))</f>
        <v>806.38016061775386</v>
      </c>
      <c r="K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Authority",0,new_ci(5,B83,C83,D83,$C$1,G83,1,F83,E83*F83)))))))</f>
        <v>2950.4342585877725</v>
      </c>
      <c r="L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Authority",0,new_ci(5,B83,C83,D83,$C$1,G83+H83,1,F83,E83*F83)))))))</f>
        <v>2950.1623871126139</v>
      </c>
      <c r="M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Authority",0,new_ci(10,B83,C83,D83,$C$1,G83,1,F83,E83*F83)))))))</f>
        <v>5600.569694741328</v>
      </c>
      <c r="N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Authority",0,new_ci(10,B83,C83,D83,$C$1,G83+H83,1,F83,E83*F83)))))))</f>
        <v>5600.3994700103476</v>
      </c>
      <c r="O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Authority",0,new_ci(20,B83,C83,D83,$C$1,G83,1,F83,E83*F83)))))))</f>
        <v>7980.5059161221207</v>
      </c>
      <c r="P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Authority",0,new_ci(20,B83,C83,D83,$C$1,G83+H83,1,F83,E83*F83)))))))</f>
        <v>7980.5002716697982</v>
      </c>
      <c r="Q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Authority",0,new_yll(2,B83,C83,D83,$C$1,G83,1,F83,E83*F83)))))))</f>
        <v>13710.548874968603</v>
      </c>
      <c r="R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Authority",0,new_yll(2,B83,C83,D83,$C$1,G83+H83,1,F83,E83*F83)))))))</f>
        <v>13708.462730501815</v>
      </c>
      <c r="S83" s="181">
        <f t="shared" si="133"/>
        <v>2.0861444667880278</v>
      </c>
      <c r="T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Authority",0,new_yll(5,B83,C83,D83,$C$1,G83,1,F83,E83*F83)))))))</f>
        <v>45962.362197857357</v>
      </c>
      <c r="U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Authority",0,new_yll(5,B83,C83,D83,$C$1,G83+H83,1,F83,E83*F83)))))))</f>
        <v>45957.977597953934</v>
      </c>
      <c r="V83" s="181">
        <f t="shared" si="134"/>
        <v>4.3845999034238048</v>
      </c>
      <c r="W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Authority",0,new_yll(10,B83,C83,D83,$C$1,G83,1,F83,E83*F83)))))))</f>
        <v>75567.292663834582</v>
      </c>
      <c r="X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Authority",0,new_yll(10,B83,C83,D83,$C$1,G83+H83,1,F83,E83*F83)))))))</f>
        <v>75563.947884195644</v>
      </c>
      <c r="Y83" s="181">
        <f t="shared" si="135"/>
        <v>3.3447796389373252</v>
      </c>
      <c r="Z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Authority",0,new_yll(20,B83,C83,D83,$C$1,G83,1,F83,E83*F83)))))))</f>
        <v>86575.24278400089</v>
      </c>
      <c r="AA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Authority",0,new_yll(20,B83,C83,D83,$C$1,G83+H83,1,F83,E83*F83)))))))</f>
        <v>86572.745469993853</v>
      </c>
      <c r="AB83" s="181">
        <f t="shared" si="136"/>
        <v>2.4973140070360387</v>
      </c>
      <c r="AC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Authority",0,hosp_count(2,B83,C83,D83,$C$1,G83,1,F83,E83*F83)))))))</f>
        <v>7709.8848421591993</v>
      </c>
      <c r="AD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Authority",0,hosp_count(2,B83,C83,D83,$C$1,G83+H83,1,F83,E83*F83)))))))</f>
        <v>7709.0734965092079</v>
      </c>
      <c r="AE83" s="180">
        <f t="shared" si="137"/>
        <v>0.81134564999138092</v>
      </c>
      <c r="AF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Authority",0,hosp_count(5,B83,C83,D83,$C$1,G83,1,F83,E83*F83)))))))</f>
        <v>27706.033349154244</v>
      </c>
      <c r="AG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Authority",0,hosp_count(5,B83,C83,D83,$C$1,G83+H83,1,F83,E83*F83)))))))</f>
        <v>27704.313365418195</v>
      </c>
      <c r="AH83" s="180">
        <f t="shared" si="138"/>
        <v>1.7199837360494712</v>
      </c>
      <c r="AI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Authority",0,hosp_count(10,B83,C83,D83,$C$1,G83,1,F83,E83*F83)))))))</f>
        <v>51219.201757323608</v>
      </c>
      <c r="AJ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Authority",0,hosp_count(10,B83,C83,D83,$C$1,G83+H83,1,F83,E83*F83)))))))</f>
        <v>51218.218660926694</v>
      </c>
      <c r="AK83" s="180">
        <f t="shared" si="139"/>
        <v>0.98309639691433404</v>
      </c>
      <c r="AL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Authority",0,hosp_count(20,B83,C83,D83,$C$1,G83,1,F83,E83*F83)))))))</f>
        <v>70510.455610796795</v>
      </c>
      <c r="AM8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Authority",0,hosp_count(20,B83,C83,D83,$C$1,G83+H83,1,F83,E83*F83)))))))</f>
        <v>70510.487028939533</v>
      </c>
      <c r="AN83" s="180">
        <f t="shared" si="140"/>
        <v>-3.1418142738402821E-2</v>
      </c>
    </row>
    <row r="84" spans="1:40" s="153" customFormat="1" x14ac:dyDescent="0.2">
      <c r="A84" s="176" t="s">
        <v>208</v>
      </c>
      <c r="B84" s="156">
        <v>87.5</v>
      </c>
      <c r="C84" s="156" t="s">
        <v>160</v>
      </c>
      <c r="D84" s="156">
        <v>1</v>
      </c>
      <c r="E84" s="179">
        <f>HLOOKUP('III Tool Overview'!$H$6,Prevalence!$B$2:$AV$268,Prevalence!AW80,FALSE)</f>
        <v>0.12</v>
      </c>
      <c r="F84" s="178">
        <f>HLOOKUP('III Tool Overview'!$H$6,LookUpData_Pop!$B$1:$AV$269,LookUpData_Pop!BB85,FALSE)/5</f>
        <v>4043</v>
      </c>
      <c r="G84" s="167">
        <f>'III Tool Overview'!$H$9/110</f>
        <v>0</v>
      </c>
      <c r="H84" s="244">
        <f>IF('III Tool Overview'!$H$10="Even distribution",Targeting!C82,IF('III Tool Overview'!$H$10="Targeting to Q1",Targeting!D82,IF('III Tool Overview'!$H$10="Targeting to Q1 &amp; Q2",Targeting!E82,IF('III Tool Overview'!$H$10="Proportionate to need",Targeting!F82))))</f>
        <v>22.701977010686303</v>
      </c>
      <c r="I84"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Authority",0,new_ci(2,B84,C84,D84,$C$1,G84,1,F84,E84*F84)))))))</f>
        <v>585.25190706215426</v>
      </c>
      <c r="J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Authority",0,new_ci(2,B84,C84,D84,$C$1,G84+H84,1,F84,E84*F84)))))))</f>
        <v>585.1737262000521</v>
      </c>
      <c r="K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Authority",0,new_ci(5,B84,C84,D84,$C$1,G84,1,F84,E84*F84)))))))</f>
        <v>1965.111561253264</v>
      </c>
      <c r="L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Authority",0,new_ci(5,B84,C84,D84,$C$1,G84+H84,1,F84,E84*F84)))))))</f>
        <v>1964.9915931594398</v>
      </c>
      <c r="M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Authority",0,new_ci(10,B84,C84,D84,$C$1,G84,1,F84,E84*F84)))))))</f>
        <v>3293.3160171397712</v>
      </c>
      <c r="N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Authority",0,new_ci(10,B84,C84,D84,$C$1,G84+H84,1,F84,E84*F84)))))))</f>
        <v>3293.2814124820229</v>
      </c>
      <c r="O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Authority",0,new_ci(20,B84,C84,D84,$C$1,G84,1,F84,E84*F84)))))))</f>
        <v>4008.3827574115344</v>
      </c>
      <c r="P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Authority",0,new_ci(20,B84,C84,D84,$C$1,G84+H84,1,F84,E84*F84)))))))</f>
        <v>4008.3826561945007</v>
      </c>
      <c r="Q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Authority",0,new_yll(2,B84,C84,D84,$C$1,G84,1,F84,E84*F84)))))))</f>
        <v>6437.7709776836964</v>
      </c>
      <c r="R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Authority",0,new_yll(2,B84,C84,D84,$C$1,G84+H84,1,F84,E84*F84)))))))</f>
        <v>6436.9109882005732</v>
      </c>
      <c r="S84" s="181">
        <f t="shared" si="133"/>
        <v>0.85998948312317225</v>
      </c>
      <c r="T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Authority",0,new_yll(5,B84,C84,D84,$C$1,G84,1,F84,E84*F84)))))))</f>
        <v>18973.542345844849</v>
      </c>
      <c r="U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Authority",0,new_yll(5,B84,C84,D84,$C$1,G84+H84,1,F84,E84*F84)))))))</f>
        <v>18972.262168514731</v>
      </c>
      <c r="V84" s="181">
        <f t="shared" si="134"/>
        <v>1.2801773301180219</v>
      </c>
      <c r="W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Authority",0,new_yll(10,B84,C84,D84,$C$1,G84,1,F84,E84*F84)))))))</f>
        <v>26020.050457425386</v>
      </c>
      <c r="X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Authority",0,new_yll(10,B84,C84,D84,$C$1,G84+H84,1,F84,E84*F84)))))))</f>
        <v>26019.201456109251</v>
      </c>
      <c r="Y84" s="181">
        <f t="shared" si="135"/>
        <v>0.84900131613539997</v>
      </c>
      <c r="Z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Authority",0,new_yll(20,B84,C84,D84,$C$1,G84,1,F84,E84*F84)))))))</f>
        <v>25508.908178905825</v>
      </c>
      <c r="AA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Authority",0,new_yll(20,B84,C84,D84,$C$1,G84+H84,1,F84,E84*F84)))))))</f>
        <v>25508.068244072467</v>
      </c>
      <c r="AB84" s="181">
        <f t="shared" si="136"/>
        <v>0.83993483335871133</v>
      </c>
      <c r="AC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Authority",0,hosp_count(2,B84,C84,D84,$C$1,G84,1,F84,E84*F84)))))))</f>
        <v>4603.9588015448317</v>
      </c>
      <c r="AD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Authority",0,hosp_count(2,B84,C84,D84,$C$1,G84+H84,1,F84,E84*F84)))))))</f>
        <v>4603.4986495299599</v>
      </c>
      <c r="AE84" s="180">
        <f t="shared" si="137"/>
        <v>0.46015201487170998</v>
      </c>
      <c r="AF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Authority",0,hosp_count(5,B84,C84,D84,$C$1,G84,1,F84,E84*F84)))))))</f>
        <v>15273.660637187171</v>
      </c>
      <c r="AG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Authority",0,hosp_count(5,B84,C84,D84,$C$1,G84+H84,1,F84,E84*F84)))))))</f>
        <v>15272.963203140111</v>
      </c>
      <c r="AH84" s="180">
        <f t="shared" si="138"/>
        <v>0.69743404706059664</v>
      </c>
      <c r="AI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Authority",0,hosp_count(10,B84,C84,D84,$C$1,G84,1,F84,E84*F84)))))))</f>
        <v>25144.417536065546</v>
      </c>
      <c r="AJ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Authority",0,hosp_count(10,B84,C84,D84,$C$1,G84+H84,1,F84,E84*F84)))))))</f>
        <v>25144.197667228211</v>
      </c>
      <c r="AK84" s="180">
        <f t="shared" si="139"/>
        <v>0.21986883733552531</v>
      </c>
      <c r="AL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Authority",0,hosp_count(20,B84,C84,D84,$C$1,G84,1,F84,E84*F84)))))))</f>
        <v>30075.931089319631</v>
      </c>
      <c r="AM8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Authority",0,hosp_count(20,B84,C84,D84,$C$1,G84+H84,1,F84,E84*F84)))))))</f>
        <v>30075.895916974034</v>
      </c>
      <c r="AN84" s="180">
        <f t="shared" si="140"/>
        <v>3.5172345596947707E-2</v>
      </c>
    </row>
    <row r="85" spans="1:40" s="153" customFormat="1" x14ac:dyDescent="0.2">
      <c r="A85" s="176" t="s">
        <v>209</v>
      </c>
      <c r="B85" s="159">
        <v>95</v>
      </c>
      <c r="C85" s="159" t="s">
        <v>160</v>
      </c>
      <c r="D85" s="159">
        <v>1</v>
      </c>
      <c r="E85" s="179">
        <f>HLOOKUP('III Tool Overview'!$H$6,Prevalence!$B$2:$AV$268,Prevalence!AW81,FALSE)</f>
        <v>0.12</v>
      </c>
      <c r="F85" s="178">
        <f>HLOOKUP('III Tool Overview'!$H$6,LookUpData_Pop!$B$1:$AV$269,LookUpData_Pop!BB86,FALSE)/5</f>
        <v>1473</v>
      </c>
      <c r="G85" s="167">
        <f>'III Tool Overview'!$H$9/110</f>
        <v>0</v>
      </c>
      <c r="H85" s="244">
        <f>IF('III Tool Overview'!$H$10="Even distribution",Targeting!C83,IF('III Tool Overview'!$H$10="Targeting to Q1",Targeting!D83,IF('III Tool Overview'!$H$10="Targeting to Q1 &amp; Q2",Targeting!E83,IF('III Tool Overview'!$H$10="Proportionate to need",Targeting!F83))))</f>
        <v>8.8147756275847211</v>
      </c>
      <c r="I85"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Authority",0,new_ci(2,B85,C85,D85,$C$1,G85,1,F85,E85*F85)))))))</f>
        <v>334.97930513983158</v>
      </c>
      <c r="J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Authority",0,new_ci(2,B85,C85,D85,$C$1,G85+H85,1,F85,E85*F85)))))))</f>
        <v>334.93788786835103</v>
      </c>
      <c r="K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Authority",0,new_ci(5,B85,C85,D85,$C$1,G85,1,F85,E85*F85)))))))</f>
        <v>975.36074193238892</v>
      </c>
      <c r="L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Authority",0,new_ci(5,B85,C85,D85,$C$1,G85+H85,1,F85,E85*F85)))))))</f>
        <v>975.3287819953614</v>
      </c>
      <c r="M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Authority",0,new_ci(10,B85,C85,D85,$C$1,G85,1,F85,E85*F85)))))))</f>
        <v>1377.6894175255388</v>
      </c>
      <c r="N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Authority",0,new_ci(10,B85,C85,D85,$C$1,G85+H85,1,F85,E85*F85)))))))</f>
        <v>1377.6872563069937</v>
      </c>
      <c r="O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Authority",0,new_ci(20,B85,C85,D85,$C$1,G85,1,F85,E85*F85)))))))</f>
        <v>1472.4065988513332</v>
      </c>
      <c r="P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Authority",0,new_ci(20,B85,C85,D85,$C$1,G85+H85,1,F85,E85*F85)))))))</f>
        <v>1472.4065987841345</v>
      </c>
      <c r="Q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Authority",0,new_yll(2,B85,C85,D85,$C$1,G85,1,F85,E85*F85)))))))</f>
        <v>1339.9172205593263</v>
      </c>
      <c r="R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Authority",0,new_yll(2,B85,C85,D85,$C$1,G85+H85,1,F85,E85*F85)))))))</f>
        <v>1339.7515514734041</v>
      </c>
      <c r="S85" s="181">
        <f t="shared" ref="S85" si="141">Q85-R85</f>
        <v>0.16566908592221807</v>
      </c>
      <c r="T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Authority",0,new_yll(5,B85,C85,D85,$C$1,G85,1,F85,E85*F85)))))))</f>
        <v>2721.5265970400751</v>
      </c>
      <c r="U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Authority",0,new_yll(5,B85,C85,D85,$C$1,G85+H85,1,F85,E85*F85)))))))</f>
        <v>2721.3608390868872</v>
      </c>
      <c r="V85" s="181">
        <f t="shared" ref="V85" si="142">T85-U85</f>
        <v>0.16575795318794917</v>
      </c>
      <c r="W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Authority",0,new_yll(10,B85,C85,D85,$C$1,G85,1,F85,E85*F85)))))))</f>
        <v>2131.9795903176955</v>
      </c>
      <c r="X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Authority",0,new_yll(10,B85,C85,D85,$C$1,G85+H85,1,F85,E85*F85)))))))</f>
        <v>2131.775589810843</v>
      </c>
      <c r="Y85" s="181">
        <f t="shared" ref="Y85" si="143">W85-X85</f>
        <v>0.20400050685248061</v>
      </c>
      <c r="Z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Authority",0,new_yll(20,B85,C85,D85,$C$1,G85,1,F85,E85*F85)))))))</f>
        <v>1486.1415864941989</v>
      </c>
      <c r="AA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Authority",0,new_yll(20,B85,C85,D85,$C$1,G85+H85,1,F85,E85*F85)))))))</f>
        <v>1485.9249479183711</v>
      </c>
      <c r="AB85" s="181">
        <f t="shared" ref="AB85" si="144">Z85-AA85</f>
        <v>0.21663857582780111</v>
      </c>
      <c r="AC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Authority",0,hosp_count(2,B85,C85,D85,$C$1,G85,1,F85,E85*F85)))))))</f>
        <v>2141.4329732388842</v>
      </c>
      <c r="AD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Authority",0,hosp_count(2,B85,C85,D85,$C$1,G85+H85,1,F85,E85*F85)))))))</f>
        <v>2141.2031219161613</v>
      </c>
      <c r="AE85" s="180">
        <f t="shared" ref="AE85" si="145">AC85-AD85</f>
        <v>0.22985132272287956</v>
      </c>
      <c r="AF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Authority",0,hosp_count(5,B85,C85,D85,$C$1,G85,1,F85,E85*F85)))))))</f>
        <v>6203.9527438825353</v>
      </c>
      <c r="AG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Authority",0,hosp_count(5,B85,C85,D85,$C$1,G85+H85,1,F85,E85*F85)))))))</f>
        <v>6203.7435132113924</v>
      </c>
      <c r="AH85" s="180">
        <f t="shared" ref="AH85" si="146">AF85-AG85</f>
        <v>0.20923067114290461</v>
      </c>
      <c r="AI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Authority",0,hosp_count(10,B85,C85,D85,$C$1,G85,1,F85,E85*F85)))))))</f>
        <v>8684.2519821548558</v>
      </c>
      <c r="AJ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Authority",0,hosp_count(10,B85,C85,D85,$C$1,G85+H85,1,F85,E85*F85)))))))</f>
        <v>8684.1830431587277</v>
      </c>
      <c r="AK85" s="180">
        <f t="shared" ref="AK85" si="147">AI85-AJ85</f>
        <v>6.8938996128053986E-2</v>
      </c>
      <c r="AL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Authority",0,hosp_count(20,B85,C85,D85,$C$1,G85,1,F85,E85*F85)))))))</f>
        <v>9237.4395233960786</v>
      </c>
      <c r="AM8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Authority",0,hosp_count(20,B85,C85,D85,$C$1,G85+H85,1,F85,E85*F85)))))))</f>
        <v>9237.3809364025001</v>
      </c>
      <c r="AN85" s="180">
        <f t="shared" ref="AN85" si="148">AL85-AM85</f>
        <v>5.8586993578501279E-2</v>
      </c>
    </row>
    <row r="86" spans="1:40" s="162" customFormat="1" x14ac:dyDescent="0.2">
      <c r="A86" s="161" t="s">
        <v>176</v>
      </c>
      <c r="B86" s="163"/>
      <c r="C86" s="163"/>
      <c r="D86" s="163"/>
      <c r="E86" s="182"/>
      <c r="F86" s="183">
        <f>SUM(F70:F85)</f>
        <v>400792.60000000003</v>
      </c>
      <c r="G86" s="183">
        <f t="shared" ref="G86:AN86" si="149">SUM(G70:G85)</f>
        <v>0</v>
      </c>
      <c r="H86" s="183">
        <f t="shared" si="149"/>
        <v>7826.9121468152316</v>
      </c>
      <c r="I86" s="183">
        <f t="shared" si="149"/>
        <v>6789.0947033541088</v>
      </c>
      <c r="J86" s="183">
        <f>SUM(J70:J85)</f>
        <v>6786.9114606250942</v>
      </c>
      <c r="K86" s="183">
        <f t="shared" si="149"/>
        <v>26613.788927723093</v>
      </c>
      <c r="L86" s="183">
        <f t="shared" si="149"/>
        <v>26606.079893899314</v>
      </c>
      <c r="M86" s="183">
        <f t="shared" si="149"/>
        <v>58343.129914502286</v>
      </c>
      <c r="N86" s="183">
        <f t="shared" si="149"/>
        <v>58328.412270050758</v>
      </c>
      <c r="O86" s="183">
        <f t="shared" si="149"/>
        <v>118439.71074856166</v>
      </c>
      <c r="P86" s="183">
        <f t="shared" si="149"/>
        <v>118416.71494073546</v>
      </c>
      <c r="Q86" s="183">
        <f t="shared" si="149"/>
        <v>205030.81325897193</v>
      </c>
      <c r="R86" s="183">
        <f t="shared" si="149"/>
        <v>204951.2482729374</v>
      </c>
      <c r="S86" s="183">
        <f t="shared" si="149"/>
        <v>79.564986034566573</v>
      </c>
      <c r="T86" s="183">
        <f t="shared" si="149"/>
        <v>798994.52944704506</v>
      </c>
      <c r="U86" s="183">
        <f t="shared" si="149"/>
        <v>798702.21515134396</v>
      </c>
      <c r="V86" s="183">
        <f t="shared" si="149"/>
        <v>292.31429570129012</v>
      </c>
      <c r="W86" s="183">
        <f t="shared" si="149"/>
        <v>1727422.7108599776</v>
      </c>
      <c r="X86" s="183">
        <f t="shared" si="149"/>
        <v>1726842.6264971041</v>
      </c>
      <c r="Y86" s="183">
        <f t="shared" si="149"/>
        <v>580.08436287421546</v>
      </c>
      <c r="Z86" s="183">
        <f t="shared" si="149"/>
        <v>3386084.5899264053</v>
      </c>
      <c r="AA86" s="183">
        <f t="shared" si="149"/>
        <v>3385112.692405378</v>
      </c>
      <c r="AB86" s="183">
        <f t="shared" si="149"/>
        <v>971.89752102726879</v>
      </c>
      <c r="AC86" s="183">
        <f t="shared" si="149"/>
        <v>126108.96284034943</v>
      </c>
      <c r="AD86" s="183">
        <f t="shared" si="149"/>
        <v>126074.24009824326</v>
      </c>
      <c r="AE86" s="183">
        <f t="shared" si="149"/>
        <v>34.722742106166152</v>
      </c>
      <c r="AF86" s="183">
        <f t="shared" si="149"/>
        <v>502830.61538709042</v>
      </c>
      <c r="AG86" s="183">
        <f t="shared" si="149"/>
        <v>502701.82117266767</v>
      </c>
      <c r="AH86" s="183">
        <f t="shared" si="149"/>
        <v>128.79421442267721</v>
      </c>
      <c r="AI86" s="183">
        <f t="shared" si="149"/>
        <v>1127909.4231251122</v>
      </c>
      <c r="AJ86" s="183">
        <f t="shared" si="149"/>
        <v>1127650.1977805342</v>
      </c>
      <c r="AK86" s="183">
        <f t="shared" si="149"/>
        <v>259.22534457796974</v>
      </c>
      <c r="AL86" s="183">
        <f t="shared" si="149"/>
        <v>2372609.0573730008</v>
      </c>
      <c r="AM86" s="183">
        <f t="shared" si="149"/>
        <v>2372171.3140289942</v>
      </c>
      <c r="AN86" s="183">
        <f t="shared" si="149"/>
        <v>437.74334400674343</v>
      </c>
    </row>
    <row r="87" spans="1:40" x14ac:dyDescent="0.2">
      <c r="A87" s="176" t="s">
        <v>39</v>
      </c>
      <c r="B87" s="156">
        <v>0.5</v>
      </c>
      <c r="C87" s="159" t="s">
        <v>164</v>
      </c>
      <c r="D87" s="159">
        <v>1</v>
      </c>
      <c r="E87" s="156"/>
      <c r="F87" s="178">
        <f>HLOOKUP('III Tool Overview'!$H$6,LookUpData_Pop!$B$1:$AV$269,LookUpData_Pop!BB87,FALSE)/5</f>
        <v>7301.2</v>
      </c>
      <c r="G87" s="156"/>
      <c r="H87" s="181"/>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row>
    <row r="88" spans="1:40" x14ac:dyDescent="0.2">
      <c r="A88" s="176" t="s">
        <v>40</v>
      </c>
      <c r="B88" s="156">
        <v>2.5</v>
      </c>
      <c r="C88" s="159" t="s">
        <v>164</v>
      </c>
      <c r="D88" s="159">
        <v>1</v>
      </c>
      <c r="E88" s="156"/>
      <c r="F88" s="178">
        <f>HLOOKUP('III Tool Overview'!$H$6,LookUpData_Pop!$B$1:$AV$269,LookUpData_Pop!BB88,FALSE)/5</f>
        <v>26640.2</v>
      </c>
      <c r="G88" s="156"/>
      <c r="H88" s="181"/>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row>
    <row r="89" spans="1:40" x14ac:dyDescent="0.2">
      <c r="A89" s="176" t="s">
        <v>41</v>
      </c>
      <c r="B89" s="156">
        <v>7.5</v>
      </c>
      <c r="C89" s="159" t="s">
        <v>164</v>
      </c>
      <c r="D89" s="159">
        <v>1</v>
      </c>
      <c r="E89" s="156"/>
      <c r="F89" s="178">
        <f>HLOOKUP('III Tool Overview'!$H$6,LookUpData_Pop!$B$1:$AV$269,LookUpData_Pop!BB89,FALSE)/5</f>
        <v>29149</v>
      </c>
      <c r="G89" s="156"/>
      <c r="H89" s="181"/>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row>
    <row r="90" spans="1:40" x14ac:dyDescent="0.2">
      <c r="A90" s="176" t="s">
        <v>42</v>
      </c>
      <c r="B90" s="156">
        <v>12.5</v>
      </c>
      <c r="C90" s="159" t="s">
        <v>164</v>
      </c>
      <c r="D90" s="159">
        <v>1</v>
      </c>
      <c r="E90" s="156"/>
      <c r="F90" s="178">
        <f>HLOOKUP('III Tool Overview'!$H$6,LookUpData_Pop!$B$1:$AV$269,LookUpData_Pop!BB90,FALSE)/5</f>
        <v>30088.799999999999</v>
      </c>
      <c r="G90" s="156"/>
      <c r="H90" s="181"/>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row>
    <row r="91" spans="1:40" x14ac:dyDescent="0.2">
      <c r="A91" s="176" t="s">
        <v>43</v>
      </c>
      <c r="B91" s="156">
        <v>17.5</v>
      </c>
      <c r="C91" s="159" t="s">
        <v>164</v>
      </c>
      <c r="D91" s="159">
        <v>1</v>
      </c>
      <c r="E91" s="179">
        <f>HLOOKUP('III Tool Overview'!$H$6,Prevalence!$B$2:$AV$268,Prevalence!AW86,FALSE)</f>
        <v>0.25</v>
      </c>
      <c r="F91" s="178">
        <f>HLOOKUP('III Tool Overview'!$H$6,LookUpData_Pop!$B$1:$AV$269,LookUpData_Pop!BB91,FALSE)/5</f>
        <v>34546.199999999997</v>
      </c>
      <c r="G91" s="167">
        <f>'III Tool Overview'!$H$9/110</f>
        <v>0</v>
      </c>
      <c r="H91" s="244">
        <f>IF('III Tool Overview'!$H$10="Even distribution",Targeting!C89,IF('III Tool Overview'!$H$10="Targeting to Q1",Targeting!D89,IF('III Tool Overview'!$H$10="Targeting to Q1 &amp; Q2",Targeting!E89,IF('III Tool Overview'!$H$10="Proportionate to need",Targeting!F89))))</f>
        <v>320.59111232412255</v>
      </c>
      <c r="I91"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Authority",0,new_ci(2,B91,C91,D91,$C$1,G91,1,F91,E91*F91)))))))</f>
        <v>14.076343809321473</v>
      </c>
      <c r="J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Authority",0,new_ci(2,B91,C91,D91,$C$1,G91+H91,1,F91,E91*F91)))))))</f>
        <v>14.072991878339568</v>
      </c>
      <c r="K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Authority",0,new_ci(5,B91,C91,D91,$C$1,G91,1,F91,E91*F91)))))))</f>
        <v>62.474407741926584</v>
      </c>
      <c r="L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Authority",0,new_ci(5,B91,C91,D91,$C$1,G91+H91,1,F91,E91*F91)))))))</f>
        <v>62.459638850575161</v>
      </c>
      <c r="M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Authority",0,new_ci(10,B91,C91,D91,$C$1,G91,1,F91,E91*F91)))))))</f>
        <v>168.37310231660837</v>
      </c>
      <c r="N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Authority",0,new_ci(10,B91,C91,D91,$C$1,G91+H91,1,F91,E91*F91)))))))</f>
        <v>168.33384240446671</v>
      </c>
      <c r="O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Authority",0,new_ci(20,B91,C91,D91,$C$1,G91,1,F91,E91*F91)))))))</f>
        <v>523.20078699696819</v>
      </c>
      <c r="P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Authority",0,new_ci(20,B91,C91,D91,$C$1,G91+H91,1,F91,E91*F91)))))))</f>
        <v>523.08299887742805</v>
      </c>
      <c r="Q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Authority",0,new_yll(2,B91,C91,D91,$C$1,G91,1,F91,E91*F91)))))))</f>
        <v>1140.1838485550393</v>
      </c>
      <c r="R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Authority",0,new_yll(2,B91,C91,D91,$C$1,G91+H91,1,F91,E91*F91)))))))</f>
        <v>1139.9123421455051</v>
      </c>
      <c r="S91" s="181">
        <f t="shared" ref="S91" si="150">Q91-R91</f>
        <v>0.2715064095341404</v>
      </c>
      <c r="T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Authority",0,new_yll(5,B91,C91,D91,$C$1,G91,1,F91,E91*F91)))))))</f>
        <v>4961.4582077649229</v>
      </c>
      <c r="U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Authority",0,new_yll(5,B91,C91,D91,$C$1,G91+H91,1,F91,E91*F91)))))))</f>
        <v>4960.2852386212289</v>
      </c>
      <c r="V91" s="181">
        <f>T91-U91</f>
        <v>1.1729691436939902</v>
      </c>
      <c r="W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Authority",0,new_yll(10,B91,C91,D91,$C$1,G91,1,F91,E91*F91)))))))</f>
        <v>12889.652149870984</v>
      </c>
      <c r="X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Authority",0,new_yll(10,B91,C91,D91,$C$1,G91+H91,1,F91,E91*F91)))))))</f>
        <v>12886.645395811753</v>
      </c>
      <c r="Y91" s="181">
        <f>W91-X91</f>
        <v>3.0067540592317528</v>
      </c>
      <c r="Z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Authority",0,new_yll(20,B91,C91,D91,$C$1,G91,1,F91,E91*F91)))))))</f>
        <v>36646.680534667081</v>
      </c>
      <c r="AA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Authority",0,new_yll(20,B91,C91,D91,$C$1,G91+H91,1,F91,E91*F91)))))))</f>
        <v>36638.412187442882</v>
      </c>
      <c r="AB91" s="181">
        <f>Z91-AA91</f>
        <v>8.2683472241988056</v>
      </c>
      <c r="AC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Authority",0,hosp_count(2,B91,C91,D91,$C$1,G91,1,F91,E91*F91)))))))</f>
        <v>4930.2607443385859</v>
      </c>
      <c r="AD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Authority",0,hosp_count(2,B91,C91,D91,$C$1,G91+H91,1,F91,E91*F91)))))))</f>
        <v>4929.504052508204</v>
      </c>
      <c r="AE91" s="180">
        <f>AC91-AD91</f>
        <v>0.75669183038189658</v>
      </c>
      <c r="AF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Authority",0,hosp_count(5,B91,C91,D91,$C$1,G91,1,F91,E91*F91)))))))</f>
        <v>20508.483144192152</v>
      </c>
      <c r="AG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Authority",0,hosp_count(5,B91,C91,D91,$C$1,G91+H91,1,F91,E91*F91)))))))</f>
        <v>20505.360596311279</v>
      </c>
      <c r="AH91" s="180">
        <f>AF91-AG91</f>
        <v>3.1225478808737535</v>
      </c>
      <c r="AI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Authority",0,hosp_count(10,B91,C91,D91,$C$1,G91,1,F91,E91*F91)))))))</f>
        <v>49297.76104607858</v>
      </c>
      <c r="AJ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Authority",0,hosp_count(10,B91,C91,D91,$C$1,G91+H91,1,F91,E91*F91)))))))</f>
        <v>49290.362487569662</v>
      </c>
      <c r="AK91" s="180">
        <f>AI91-AJ91</f>
        <v>7.3985585089176311</v>
      </c>
      <c r="AL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Authority",0,hosp_count(20,B91,C91,D91,$C$1,G91,1,F91,E91*F91)))))))</f>
        <v>119105.04487219611</v>
      </c>
      <c r="AM9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Authority",0,hosp_count(20,B91,C91,D91,$C$1,G91+H91,1,F91,E91*F91)))))))</f>
        <v>119087.76870505865</v>
      </c>
      <c r="AN91" s="180">
        <f>AL91-AM91</f>
        <v>17.276167137461016</v>
      </c>
    </row>
    <row r="92" spans="1:40" x14ac:dyDescent="0.2">
      <c r="A92" s="176" t="s">
        <v>44</v>
      </c>
      <c r="B92" s="156">
        <v>22.5</v>
      </c>
      <c r="C92" s="159" t="s">
        <v>164</v>
      </c>
      <c r="D92" s="159">
        <v>1</v>
      </c>
      <c r="E92" s="179">
        <f>HLOOKUP('III Tool Overview'!$H$6,Prevalence!$B$2:$AV$268,Prevalence!AW87,FALSE)</f>
        <v>0.25</v>
      </c>
      <c r="F92" s="178">
        <f>HLOOKUP('III Tool Overview'!$H$6,LookUpData_Pop!$B$1:$AV$269,LookUpData_Pop!BB92,FALSE)/5</f>
        <v>40857.199999999997</v>
      </c>
      <c r="G92" s="167">
        <f>'III Tool Overview'!$H$9/110</f>
        <v>0</v>
      </c>
      <c r="H92" s="244">
        <f>IF('III Tool Overview'!$H$10="Even distribution",Targeting!C90,IF('III Tool Overview'!$H$10="Targeting to Q1",Targeting!D90,IF('III Tool Overview'!$H$10="Targeting to Q1 &amp; Q2",Targeting!E90,IF('III Tool Overview'!$H$10="Proportionate to need",Targeting!F90))))</f>
        <v>505.94524774870075</v>
      </c>
      <c r="I92"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Authority",0,new_ci(2,B92,C92,D92,$C$1,G92,1,F92,E92*F92)))))))</f>
        <v>23.101521623559456</v>
      </c>
      <c r="J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Authority",0,new_ci(2,B92,C92,D92,$C$1,G92+H92,1,F92,E92*F92)))))))</f>
        <v>23.094190772680289</v>
      </c>
      <c r="K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Authority",0,new_ci(5,B92,C92,D92,$C$1,G92,1,F92,E92*F92)))))))</f>
        <v>102.49773865531813</v>
      </c>
      <c r="L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Authority",0,new_ci(5,B92,C92,D92,$C$1,G92+H92,1,F92,E92*F92)))))))</f>
        <v>102.46546834449128</v>
      </c>
      <c r="M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Authority",0,new_ci(10,B92,C92,D92,$C$1,G92,1,F92,E92*F92)))))))</f>
        <v>276.0459290222027</v>
      </c>
      <c r="N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Authority",0,new_ci(10,B92,C92,D92,$C$1,G92+H92,1,F92,E92*F92)))))))</f>
        <v>275.96032029739087</v>
      </c>
      <c r="O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Authority",0,new_ci(20,B92,C92,D92,$C$1,G92,1,F92,E92*F92)))))))</f>
        <v>855.77063554223218</v>
      </c>
      <c r="P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Authority",0,new_ci(20,B92,C92,D92,$C$1,G92+H92,1,F92,E92*F92)))))))</f>
        <v>855.51555605000863</v>
      </c>
      <c r="Q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Authority",0,new_yll(2,B92,C92,D92,$C$1,G92,1,F92,E92*F92)))))))</f>
        <v>1778.8171650140782</v>
      </c>
      <c r="R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Authority",0,new_yll(2,B92,C92,D92,$C$1,G92+H92,1,F92,E92*F92)))))))</f>
        <v>1778.2526894963823</v>
      </c>
      <c r="S92" s="181">
        <f t="shared" ref="S92:S101" si="151">Q92-R92</f>
        <v>0.56447551769588244</v>
      </c>
      <c r="T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Authority",0,new_yll(5,B92,C92,D92,$C$1,G92,1,F92,E92*F92)))))))</f>
        <v>7729.9804210668026</v>
      </c>
      <c r="U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Authority",0,new_yll(5,B92,C92,D92,$C$1,G92+H92,1,F92,E92*F92)))))))</f>
        <v>7727.5465179549083</v>
      </c>
      <c r="V92" s="181">
        <f t="shared" ref="V92:V101" si="152">T92-U92</f>
        <v>2.433903111894324</v>
      </c>
      <c r="W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Authority",0,new_yll(10,B92,C92,D92,$C$1,G92,1,F92,E92*F92)))))))</f>
        <v>20028.714140614706</v>
      </c>
      <c r="X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Authority",0,new_yll(10,B92,C92,D92,$C$1,G92+H92,1,F92,E92*F92)))))))</f>
        <v>20022.499746198551</v>
      </c>
      <c r="Y92" s="181">
        <f t="shared" ref="Y92:Y101" si="153">W92-X92</f>
        <v>6.2143944161543914</v>
      </c>
      <c r="Z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Authority",0,new_yll(20,B92,C92,D92,$C$1,G92,1,F92,E92*F92)))))))</f>
        <v>56526.75117152671</v>
      </c>
      <c r="AA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Authority",0,new_yll(20,B92,C92,D92,$C$1,G92+H92,1,F92,E92*F92)))))))</f>
        <v>56509.857703089809</v>
      </c>
      <c r="AB92" s="181">
        <f t="shared" ref="AB92:AB101" si="154">Z92-AA92</f>
        <v>16.893468436901458</v>
      </c>
      <c r="AC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Authority",0,hosp_count(2,B92,C92,D92,$C$1,G92,1,F92,E92*F92)))))))</f>
        <v>6435.0570570837872</v>
      </c>
      <c r="AD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Authority",0,hosp_count(2,B92,C92,D92,$C$1,G92+H92,1,F92,E92*F92)))))))</f>
        <v>6433.7406724730354</v>
      </c>
      <c r="AE92" s="180">
        <f t="shared" ref="AE92:AE101" si="155">AC92-AD92</f>
        <v>1.3163846107518111</v>
      </c>
      <c r="AF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Authority",0,hosp_count(5,B92,C92,D92,$C$1,G92,1,F92,E92*F92)))))))</f>
        <v>26760.651348433272</v>
      </c>
      <c r="AG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Authority",0,hosp_count(5,B92,C92,D92,$C$1,G92+H92,1,F92,E92*F92)))))))</f>
        <v>26755.224405403147</v>
      </c>
      <c r="AH92" s="180">
        <f t="shared" ref="AH92:AH101" si="156">AF92-AG92</f>
        <v>5.4269430301246757</v>
      </c>
      <c r="AI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Authority",0,hosp_count(10,B92,C92,D92,$C$1,G92,1,F92,E92*F92)))))))</f>
        <v>64289.788680271464</v>
      </c>
      <c r="AJ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Authority",0,hosp_count(10,B92,C92,D92,$C$1,G92+H92,1,F92,E92*F92)))))))</f>
        <v>64276.95585526013</v>
      </c>
      <c r="AK92" s="180">
        <f t="shared" ref="AK92:AK101" si="157">AI92-AJ92</f>
        <v>12.832825011333625</v>
      </c>
      <c r="AL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Authority",0,hosp_count(20,B92,C92,D92,$C$1,G92,1,F92,E92*F92)))))))</f>
        <v>155053.07566570397</v>
      </c>
      <c r="AM9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Authority",0,hosp_count(20,B92,C92,D92,$C$1,G92+H92,1,F92,E92*F92)))))))</f>
        <v>155023.29530402881</v>
      </c>
      <c r="AN92" s="180">
        <f t="shared" ref="AN92:AN101" si="158">AL92-AM92</f>
        <v>29.780361675162567</v>
      </c>
    </row>
    <row r="93" spans="1:40" x14ac:dyDescent="0.2">
      <c r="A93" s="176" t="s">
        <v>45</v>
      </c>
      <c r="B93" s="156">
        <v>27.5</v>
      </c>
      <c r="C93" s="159" t="s">
        <v>164</v>
      </c>
      <c r="D93" s="159">
        <v>1</v>
      </c>
      <c r="E93" s="179">
        <f>HLOOKUP('III Tool Overview'!$H$6,Prevalence!$B$2:$AV$268,Prevalence!AW88,FALSE)</f>
        <v>0.36</v>
      </c>
      <c r="F93" s="178">
        <f>HLOOKUP('III Tool Overview'!$H$6,LookUpData_Pop!$B$1:$AV$269,LookUpData_Pop!BB93,FALSE)/5</f>
        <v>40641.4</v>
      </c>
      <c r="G93" s="167">
        <f>'III Tool Overview'!$H$9/110</f>
        <v>0</v>
      </c>
      <c r="H93" s="244">
        <f>IF('III Tool Overview'!$H$10="Even distribution",Targeting!C91,IF('III Tool Overview'!$H$10="Targeting to Q1",Targeting!D91,IF('III Tool Overview'!$H$10="Targeting to Q1 &amp; Q2",Targeting!E91,IF('III Tool Overview'!$H$10="Proportionate to need",Targeting!F91))))</f>
        <v>757.83491779294741</v>
      </c>
      <c r="I93"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Authority",0,new_ci(2,B93,C93,D93,$C$1,G93,1,F93,E93*F93)))))))</f>
        <v>37.560640619362161</v>
      </c>
      <c r="J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Authority",0,new_ci(2,B93,C93,D93,$C$1,G93+H93,1,F93,E93*F93)))))))</f>
        <v>37.544415654778263</v>
      </c>
      <c r="K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Authority",0,new_ci(5,B93,C93,D93,$C$1,G93,1,F93,E93*F93)))))))</f>
        <v>166.52957480455231</v>
      </c>
      <c r="L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Authority",0,new_ci(5,B93,C93,D93,$C$1,G93+H93,1,F93,E93*F93)))))))</f>
        <v>166.45826632685964</v>
      </c>
      <c r="M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Authority",0,new_ci(10,B93,C93,D93,$C$1,G93,1,F93,E93*F93)))))))</f>
        <v>447.7837378855719</v>
      </c>
      <c r="N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Authority",0,new_ci(10,B93,C93,D93,$C$1,G93+H93,1,F93,E93*F93)))))))</f>
        <v>447.59522581701276</v>
      </c>
      <c r="O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Authority",0,new_ci(20,B93,C93,D93,$C$1,G93,1,F93,E93*F93)))))))</f>
        <v>1380.7981591439946</v>
      </c>
      <c r="P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Authority",0,new_ci(20,B93,C93,D93,$C$1,G93+H93,1,F93,E93*F93)))))))</f>
        <v>1380.2430571011448</v>
      </c>
      <c r="Q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Authority",0,new_yll(2,B93,C93,D93,$C$1,G93,1,F93,E93*F93)))))))</f>
        <v>2666.8054839747133</v>
      </c>
      <c r="R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Authority",0,new_yll(2,B93,C93,D93,$C$1,G93+H93,1,F93,E93*F93)))))))</f>
        <v>2665.6535114892567</v>
      </c>
      <c r="S93" s="181">
        <f t="shared" si="151"/>
        <v>1.1519724854565538</v>
      </c>
      <c r="T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Authority",0,new_yll(5,B93,C93,D93,$C$1,G93,1,F93,E93*F93)))))))</f>
        <v>11559.93208009252</v>
      </c>
      <c r="U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Authority",0,new_yll(5,B93,C93,D93,$C$1,G93+H93,1,F93,E93*F93)))))))</f>
        <v>11554.981585152447</v>
      </c>
      <c r="V93" s="181">
        <f t="shared" si="152"/>
        <v>4.9504949400725309</v>
      </c>
      <c r="W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Authority",0,new_yll(10,B93,C93,D93,$C$1,G93,1,F93,E93*F93)))))))</f>
        <v>29804.230945167033</v>
      </c>
      <c r="X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Authority",0,new_yll(10,B93,C93,D93,$C$1,G93+H93,1,F93,E93*F93)))))))</f>
        <v>29791.676246159797</v>
      </c>
      <c r="Y93" s="181">
        <f t="shared" si="153"/>
        <v>12.554699007236195</v>
      </c>
      <c r="Z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Authority",0,new_yll(20,B93,C93,D93,$C$1,G93,1,F93,E93*F93)))))))</f>
        <v>82954.553962072954</v>
      </c>
      <c r="AA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Authority",0,new_yll(20,B93,C93,D93,$C$1,G93+H93,1,F93,E93*F93)))))))</f>
        <v>82921.091017823797</v>
      </c>
      <c r="AB93" s="181">
        <f t="shared" si="154"/>
        <v>33.462944249156862</v>
      </c>
      <c r="AC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Authority",0,hosp_count(2,B93,C93,D93,$C$1,G93,1,F93,E93*F93)))))))</f>
        <v>7421.1935036892191</v>
      </c>
      <c r="AD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Authority",0,hosp_count(2,B93,C93,D93,$C$1,G93+H93,1,F93,E93*F93)))))))</f>
        <v>7419.0174208784347</v>
      </c>
      <c r="AE93" s="180">
        <f t="shared" si="155"/>
        <v>2.1760828107844645</v>
      </c>
      <c r="AF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Authority",0,hosp_count(5,B93,C93,D93,$C$1,G93,1,F93,E93*F93)))))))</f>
        <v>30842.09105588857</v>
      </c>
      <c r="AG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Authority",0,hosp_count(5,B93,C93,D93,$C$1,G93+H93,1,F93,E93*F93)))))))</f>
        <v>30833.134656295519</v>
      </c>
      <c r="AH93" s="180">
        <f t="shared" si="156"/>
        <v>8.9563995930511737</v>
      </c>
      <c r="AI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Authority",0,hosp_count(10,B93,C93,D93,$C$1,G93,1,F93,E93*F93)))))))</f>
        <v>73997.849221904995</v>
      </c>
      <c r="AJ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Authority",0,hosp_count(10,B93,C93,D93,$C$1,G93+H93,1,F93,E93*F93)))))))</f>
        <v>73976.743012777442</v>
      </c>
      <c r="AK93" s="180">
        <f t="shared" si="157"/>
        <v>21.106209127552575</v>
      </c>
      <c r="AL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Authority",0,hosp_count(20,B93,C93,D93,$C$1,G93,1,F93,E93*F93)))))))</f>
        <v>177748.82184959881</v>
      </c>
      <c r="AM9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Authority",0,hosp_count(20,B93,C93,D93,$C$1,G93+H93,1,F93,E93*F93)))))))</f>
        <v>177700.35855616888</v>
      </c>
      <c r="AN93" s="180">
        <f t="shared" si="158"/>
        <v>48.463293429929763</v>
      </c>
    </row>
    <row r="94" spans="1:40" x14ac:dyDescent="0.2">
      <c r="A94" s="176" t="s">
        <v>46</v>
      </c>
      <c r="B94" s="156">
        <v>32.5</v>
      </c>
      <c r="C94" s="159" t="s">
        <v>164</v>
      </c>
      <c r="D94" s="159">
        <v>1</v>
      </c>
      <c r="E94" s="179">
        <f>HLOOKUP('III Tool Overview'!$H$6,Prevalence!$B$2:$AV$268,Prevalence!AW89,FALSE)</f>
        <v>0.36</v>
      </c>
      <c r="F94" s="178">
        <f>HLOOKUP('III Tool Overview'!$H$6,LookUpData_Pop!$B$1:$AV$269,LookUpData_Pop!BB94,FALSE)/5</f>
        <v>34168.199999999997</v>
      </c>
      <c r="G94" s="167">
        <f>'III Tool Overview'!$H$9/110</f>
        <v>0</v>
      </c>
      <c r="H94" s="244">
        <f>IF('III Tool Overview'!$H$10="Even distribution",Targeting!C92,IF('III Tool Overview'!$H$10="Targeting to Q1",Targeting!D92,IF('III Tool Overview'!$H$10="Targeting to Q1 &amp; Q2",Targeting!E92,IF('III Tool Overview'!$H$10="Proportionate to need",Targeting!F92))))</f>
        <v>679.68086804137829</v>
      </c>
      <c r="I94"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Authority",0,new_ci(2,B94,C94,D94,$C$1,G94,1,F94,E94*F94)))))))</f>
        <v>43.814480279278079</v>
      </c>
      <c r="J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Authority",0,new_ci(2,B94,C94,D94,$C$1,G94+H94,1,F94,E94*F94)))))))</f>
        <v>43.794291906821229</v>
      </c>
      <c r="K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Authority",0,new_ci(5,B94,C94,D94,$C$1,G94,1,F94,E94*F94)))))))</f>
        <v>194.11616758719376</v>
      </c>
      <c r="L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Authority",0,new_ci(5,B94,C94,D94,$C$1,G94+H94,1,F94,E94*F94)))))))</f>
        <v>194.02760915520867</v>
      </c>
      <c r="M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Authority",0,new_ci(10,B94,C94,D94,$C$1,G94,1,F94,E94*F94)))))))</f>
        <v>521.13659428871438</v>
      </c>
      <c r="N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Authority",0,new_ci(10,B94,C94,D94,$C$1,G94+H94,1,F94,E94*F94)))))))</f>
        <v>520.90345822042855</v>
      </c>
      <c r="O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Authority",0,new_ci(20,B94,C94,D94,$C$1,G94,1,F94,E94*F94)))))))</f>
        <v>1598.5217199686676</v>
      </c>
      <c r="P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Authority",0,new_ci(20,B94,C94,D94,$C$1,G94+H94,1,F94,E94*F94)))))))</f>
        <v>1597.8448571462022</v>
      </c>
      <c r="Q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Authority",0,new_yll(2,B94,C94,D94,$C$1,G94,1,F94,E94*F94)))))))</f>
        <v>2935.5701787116313</v>
      </c>
      <c r="R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Authority",0,new_yll(2,B94,C94,D94,$C$1,G94+H94,1,F94,E94*F94)))))))</f>
        <v>2934.2175577570224</v>
      </c>
      <c r="S94" s="181">
        <f t="shared" si="151"/>
        <v>1.3526209546089376</v>
      </c>
      <c r="T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Authority",0,new_yll(5,B94,C94,D94,$C$1,G94,1,F94,E94*F94)))))))</f>
        <v>12698.550515449469</v>
      </c>
      <c r="U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Authority",0,new_yll(5,B94,C94,D94,$C$1,G94+H94,1,F94,E94*F94)))))))</f>
        <v>12692.756562455519</v>
      </c>
      <c r="V94" s="181">
        <f t="shared" si="152"/>
        <v>5.79395299395037</v>
      </c>
      <c r="W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Authority",0,new_yll(10,B94,C94,D94,$C$1,G94,1,F94,E94*F94)))))))</f>
        <v>32603.931227661902</v>
      </c>
      <c r="X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Authority",0,new_yll(10,B94,C94,D94,$C$1,G94+H94,1,F94,E94*F94)))))))</f>
        <v>32589.334850580221</v>
      </c>
      <c r="Y94" s="181">
        <f t="shared" si="153"/>
        <v>14.596377081681567</v>
      </c>
      <c r="Z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Authority",0,new_yll(20,B94,C94,D94,$C$1,G94,1,F94,E94*F94)))))))</f>
        <v>89678.296459379519</v>
      </c>
      <c r="AA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Authority",0,new_yll(20,B94,C94,D94,$C$1,G94+H94,1,F94,E94*F94)))))))</f>
        <v>89640.156414309356</v>
      </c>
      <c r="AB94" s="181">
        <f t="shared" si="154"/>
        <v>38.140045070162159</v>
      </c>
      <c r="AC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Authority",0,hosp_count(2,B94,C94,D94,$C$1,G94,1,F94,E94*F94)))))))</f>
        <v>6885.5936989033244</v>
      </c>
      <c r="AD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Authority",0,hosp_count(2,B94,C94,D94,$C$1,G94+H94,1,F94,E94*F94)))))))</f>
        <v>6883.4392942576169</v>
      </c>
      <c r="AE94" s="180">
        <f t="shared" si="155"/>
        <v>2.1544046457074728</v>
      </c>
      <c r="AF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Authority",0,hosp_count(5,B94,C94,D94,$C$1,G94,1,F94,E94*F94)))))))</f>
        <v>28598.262216477815</v>
      </c>
      <c r="AG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Authority",0,hosp_count(5,B94,C94,D94,$C$1,G94+H94,1,F94,E94*F94)))))))</f>
        <v>28589.412507111014</v>
      </c>
      <c r="AH94" s="180">
        <f t="shared" si="156"/>
        <v>8.8497093668011075</v>
      </c>
      <c r="AI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Authority",0,hosp_count(10,B94,C94,D94,$C$1,G94,1,F94,E94*F94)))))))</f>
        <v>68525.247795988122</v>
      </c>
      <c r="AJ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Authority",0,hosp_count(10,B94,C94,D94,$C$1,G94+H94,1,F94,E94*F94)))))))</f>
        <v>68504.478615500237</v>
      </c>
      <c r="AK94" s="180">
        <f t="shared" si="157"/>
        <v>20.769180487885023</v>
      </c>
      <c r="AL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Authority",0,hosp_count(20,B94,C94,D94,$C$1,G94,1,F94,E94*F94)))))))</f>
        <v>163950.23283756271</v>
      </c>
      <c r="AM9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Authority",0,hosp_count(20,B94,C94,D94,$C$1,G94+H94,1,F94,E94*F94)))))))</f>
        <v>163903.14541263087</v>
      </c>
      <c r="AN94" s="180">
        <f t="shared" si="158"/>
        <v>47.087424931843998</v>
      </c>
    </row>
    <row r="95" spans="1:40" x14ac:dyDescent="0.2">
      <c r="A95" s="176" t="s">
        <v>47</v>
      </c>
      <c r="B95" s="156">
        <v>37.5</v>
      </c>
      <c r="C95" s="159" t="s">
        <v>164</v>
      </c>
      <c r="D95" s="159">
        <v>1</v>
      </c>
      <c r="E95" s="179">
        <f>HLOOKUP('III Tool Overview'!$H$6,Prevalence!$B$2:$AV$268,Prevalence!AW90,FALSE)</f>
        <v>0.38</v>
      </c>
      <c r="F95" s="178">
        <f>HLOOKUP('III Tool Overview'!$H$6,LookUpData_Pop!$B$1:$AV$269,LookUpData_Pop!BB95,FALSE)/5</f>
        <v>36858.6</v>
      </c>
      <c r="G95" s="167">
        <f>'III Tool Overview'!$H$9/110</f>
        <v>0</v>
      </c>
      <c r="H95" s="244">
        <f>IF('III Tool Overview'!$H$10="Even distribution",Targeting!C93,IF('III Tool Overview'!$H$10="Targeting to Q1",Targeting!D93,IF('III Tool Overview'!$H$10="Targeting to Q1 &amp; Q2",Targeting!E93,IF('III Tool Overview'!$H$10="Proportionate to need",Targeting!F93))))</f>
        <v>612.83246329912572</v>
      </c>
      <c r="I95"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Authority",0,new_ci(2,B95,C95,D95,$C$1,G95,1,F95,E95*F95)))))))</f>
        <v>77.234553242013476</v>
      </c>
      <c r="J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Authority",0,new_ci(2,B95,C95,D95,$C$1,G95+H95,1,F95,E95*F95)))))))</f>
        <v>77.205344236088123</v>
      </c>
      <c r="K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Authority",0,new_ci(5,B95,C95,D95,$C$1,G95,1,F95,E95*F95)))))))</f>
        <v>341.62170550335759</v>
      </c>
      <c r="L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Authority",0,new_ci(5,B95,C95,D95,$C$1,G95+H95,1,F95,E95*F95)))))))</f>
        <v>341.4941070914287</v>
      </c>
      <c r="M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Authority",0,new_ci(10,B95,C95,D95,$C$1,G95,1,F95,E95*F95)))))))</f>
        <v>913.87272326757557</v>
      </c>
      <c r="N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Authority",0,new_ci(10,B95,C95,D95,$C$1,G95+H95,1,F95,E95*F95)))))))</f>
        <v>913.53985282922497</v>
      </c>
      <c r="O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Authority",0,new_ci(20,B95,C95,D95,$C$1,G95,1,F95,E95*F95)))))))</f>
        <v>2770.1619022713085</v>
      </c>
      <c r="P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Authority",0,new_ci(20,B95,C95,D95,$C$1,G95+H95,1,F95,E95*F95)))))))</f>
        <v>2769.2247175314878</v>
      </c>
      <c r="Q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Authority",0,new_yll(2,B95,C95,D95,$C$1,G95,1,F95,E95*F95)))))))</f>
        <v>4711.3077477628221</v>
      </c>
      <c r="R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Authority",0,new_yll(2,B95,C95,D95,$C$1,G95+H95,1,F95,E95*F95)))))))</f>
        <v>4709.5259984013755</v>
      </c>
      <c r="S95" s="181">
        <f t="shared" si="151"/>
        <v>1.7817493614466002</v>
      </c>
      <c r="T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Authority",0,new_yll(5,B95,C95,D95,$C$1,G95,1,F95,E95*F95)))))))</f>
        <v>20298.680507591267</v>
      </c>
      <c r="U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Authority",0,new_yll(5,B95,C95,D95,$C$1,G95+H95,1,F95,E95*F95)))))))</f>
        <v>20291.09751715741</v>
      </c>
      <c r="V95" s="181">
        <f t="shared" si="152"/>
        <v>7.5829904338570486</v>
      </c>
      <c r="W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Authority",0,new_yll(10,B95,C95,D95,$C$1,G95,1,F95,E95*F95)))))))</f>
        <v>51699.110055165678</v>
      </c>
      <c r="X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Authority",0,new_yll(10,B95,C95,D95,$C$1,G95+H95,1,F95,E95*F95)))))))</f>
        <v>51680.259436532891</v>
      </c>
      <c r="Y95" s="181">
        <f t="shared" si="153"/>
        <v>18.850618632786791</v>
      </c>
      <c r="Z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Authority",0,new_yll(20,B95,C95,D95,$C$1,G95,1,F95,E95*F95)))))))</f>
        <v>138934.3187803984</v>
      </c>
      <c r="AA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Authority",0,new_yll(20,B95,C95,D95,$C$1,G95+H95,1,F95,E95*F95)))))))</f>
        <v>138886.99677165327</v>
      </c>
      <c r="AB95" s="181">
        <f t="shared" si="154"/>
        <v>47.322008745133644</v>
      </c>
      <c r="AC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Authority",0,hosp_count(2,B95,C95,D95,$C$1,G95,1,F95,E95*F95)))))))</f>
        <v>8611.5122106173148</v>
      </c>
      <c r="AD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Authority",0,hosp_count(2,B95,C95,D95,$C$1,G95+H95,1,F95,E95*F95)))))))</f>
        <v>8609.2800980179654</v>
      </c>
      <c r="AE95" s="180">
        <f t="shared" si="155"/>
        <v>2.2321125993494206</v>
      </c>
      <c r="AF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Authority",0,hosp_count(5,B95,C95,D95,$C$1,G95,1,F95,E95*F95)))))))</f>
        <v>35715.856904347893</v>
      </c>
      <c r="AG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Authority",0,hosp_count(5,B95,C95,D95,$C$1,G95+H95,1,F95,E95*F95)))))))</f>
        <v>35706.727162904368</v>
      </c>
      <c r="AH95" s="180">
        <f t="shared" si="156"/>
        <v>9.1297414435248356</v>
      </c>
      <c r="AI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Authority",0,hosp_count(10,B95,C95,D95,$C$1,G95,1,F95,E95*F95)))))))</f>
        <v>85328.536514344436</v>
      </c>
      <c r="AJ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Authority",0,hosp_count(10,B95,C95,D95,$C$1,G95+H95,1,F95,E95*F95)))))))</f>
        <v>85307.300692983365</v>
      </c>
      <c r="AK95" s="180">
        <f t="shared" si="157"/>
        <v>21.23582136107143</v>
      </c>
      <c r="AL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Authority",0,hosp_count(20,B95,C95,D95,$C$1,G95,1,F95,E95*F95)))))))</f>
        <v>202334.78762196691</v>
      </c>
      <c r="AM9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Authority",0,hosp_count(20,B95,C95,D95,$C$1,G95+H95,1,F95,E95*F95)))))))</f>
        <v>202287.95110512484</v>
      </c>
      <c r="AN95" s="180">
        <f t="shared" si="158"/>
        <v>46.836516842071433</v>
      </c>
    </row>
    <row r="96" spans="1:40" x14ac:dyDescent="0.2">
      <c r="A96" s="176" t="s">
        <v>48</v>
      </c>
      <c r="B96" s="156">
        <v>42.5</v>
      </c>
      <c r="C96" s="159" t="s">
        <v>164</v>
      </c>
      <c r="D96" s="159">
        <v>1</v>
      </c>
      <c r="E96" s="179">
        <f>HLOOKUP('III Tool Overview'!$H$6,Prevalence!$B$2:$AV$268,Prevalence!AW91,FALSE)</f>
        <v>0.38</v>
      </c>
      <c r="F96" s="178">
        <f>HLOOKUP('III Tool Overview'!$H$6,LookUpData_Pop!$B$1:$AV$269,LookUpData_Pop!BB96,FALSE)/5</f>
        <v>40493.199999999997</v>
      </c>
      <c r="G96" s="167">
        <f>'III Tool Overview'!$H$9/110</f>
        <v>0</v>
      </c>
      <c r="H96" s="244">
        <f>IF('III Tool Overview'!$H$10="Even distribution",Targeting!C94,IF('III Tool Overview'!$H$10="Targeting to Q1",Targeting!D94,IF('III Tool Overview'!$H$10="Targeting to Q1 &amp; Q2",Targeting!E94,IF('III Tool Overview'!$H$10="Proportionate to need",Targeting!F94))))</f>
        <v>718.22586256378338</v>
      </c>
      <c r="I96"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Authority",0,new_ci(2,B96,C96,D96,$C$1,G96,1,F96,E96*F96)))))))</f>
        <v>117.69839562839456</v>
      </c>
      <c r="J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Authority",0,new_ci(2,B96,C96,D96,$C$1,G96+H96,1,F96,E96*F96)))))))</f>
        <v>117.65097496888612</v>
      </c>
      <c r="K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Authority",0,new_ci(5,B96,C96,D96,$C$1,G96,1,F96,E96*F96)))))))</f>
        <v>519.74946484317377</v>
      </c>
      <c r="L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Authority",0,new_ci(5,B96,C96,D96,$C$1,G96+H96,1,F96,E96*F96)))))))</f>
        <v>519.5431892798963</v>
      </c>
      <c r="M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Authority",0,new_ci(10,B96,C96,D96,$C$1,G96,1,F96,E96*F96)))))))</f>
        <v>1385.4431959612944</v>
      </c>
      <c r="N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Authority",0,new_ci(10,B96,C96,D96,$C$1,G96+H96,1,F96,E96*F96)))))))</f>
        <v>1384.9100790819093</v>
      </c>
      <c r="O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Authority",0,new_ci(20,B96,C96,D96,$C$1,G96,1,F96,E96*F96)))))))</f>
        <v>4150.648643489516</v>
      </c>
      <c r="P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Authority",0,new_ci(20,B96,C96,D96,$C$1,G96+H96,1,F96,E96*F96)))))))</f>
        <v>4149.1942761420823</v>
      </c>
      <c r="Q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Authority",0,new_yll(2,B96,C96,D96,$C$1,G96,1,F96,E96*F96)))))))</f>
        <v>6708.8085508184904</v>
      </c>
      <c r="R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Authority",0,new_yll(2,B96,C96,D96,$C$1,G96+H96,1,F96,E96*F96)))))))</f>
        <v>6706.1055732265086</v>
      </c>
      <c r="S96" s="181">
        <f t="shared" si="151"/>
        <v>2.7029775919818348</v>
      </c>
      <c r="T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Authority",0,new_yll(5,B96,C96,D96,$C$1,G96,1,F96,E96*F96)))))))</f>
        <v>28804.468522512361</v>
      </c>
      <c r="U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Authority",0,new_yll(5,B96,C96,D96,$C$1,G96+H96,1,F96,E96*F96)))))))</f>
        <v>28793.034249300003</v>
      </c>
      <c r="V96" s="181">
        <f t="shared" si="152"/>
        <v>11.434273212358676</v>
      </c>
      <c r="W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Authority",0,new_yll(10,B96,C96,D96,$C$1,G96,1,F96,E96*F96)))))))</f>
        <v>72846.315301559487</v>
      </c>
      <c r="X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Authority",0,new_yll(10,B96,C96,D96,$C$1,G96+H96,1,F96,E96*F96)))))))</f>
        <v>72818.245142300846</v>
      </c>
      <c r="Y96" s="181">
        <f t="shared" si="153"/>
        <v>28.07015925864107</v>
      </c>
      <c r="Z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Authority",0,new_yll(20,B96,C96,D96,$C$1,G96,1,F96,E96*F96)))))))</f>
        <v>191788.38461623125</v>
      </c>
      <c r="AA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Authority",0,new_yll(20,B96,C96,D96,$C$1,G96+H96,1,F96,E96*F96)))))))</f>
        <v>191720.54250102313</v>
      </c>
      <c r="AB96" s="181">
        <f t="shared" si="154"/>
        <v>67.842115208128234</v>
      </c>
      <c r="AC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Authority",0,hosp_count(2,B96,C96,D96,$C$1,G96,1,F96,E96*F96)))))))</f>
        <v>10440.874632806397</v>
      </c>
      <c r="AD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Authority",0,hosp_count(2,B96,C96,D96,$C$1,G96+H96,1,F96,E96*F96)))))))</f>
        <v>10437.989307193473</v>
      </c>
      <c r="AE96" s="180">
        <f t="shared" si="155"/>
        <v>2.8853256129241345</v>
      </c>
      <c r="AF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Authority",0,hosp_count(5,B96,C96,D96,$C$1,G96,1,F96,E96*F96)))))))</f>
        <v>43241.745772116468</v>
      </c>
      <c r="AG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Authority",0,hosp_count(5,B96,C96,D96,$C$1,G96+H96,1,F96,E96*F96)))))))</f>
        <v>43229.996016290417</v>
      </c>
      <c r="AH96" s="180">
        <f t="shared" si="156"/>
        <v>11.749755826051114</v>
      </c>
      <c r="AI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Authority",0,hosp_count(10,B96,C96,D96,$C$1,G96,1,F96,E96*F96)))))))</f>
        <v>103006.54994295345</v>
      </c>
      <c r="AJ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Authority",0,hosp_count(10,B96,C96,D96,$C$1,G96+H96,1,F96,E96*F96)))))))</f>
        <v>102979.46947148874</v>
      </c>
      <c r="AK96" s="180">
        <f t="shared" si="157"/>
        <v>27.080471464709262</v>
      </c>
      <c r="AL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Authority",0,hosp_count(20,B96,C96,D96,$C$1,G96,1,F96,E96*F96)))))))</f>
        <v>242107.52755510644</v>
      </c>
      <c r="AM9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Authority",0,hosp_count(20,B96,C96,D96,$C$1,G96+H96,1,F96,E96*F96)))))))</f>
        <v>242049.46447960008</v>
      </c>
      <c r="AN96" s="180">
        <f t="shared" si="158"/>
        <v>58.063075506361201</v>
      </c>
    </row>
    <row r="97" spans="1:40" x14ac:dyDescent="0.2">
      <c r="A97" s="176" t="s">
        <v>49</v>
      </c>
      <c r="B97" s="156">
        <v>47.5</v>
      </c>
      <c r="C97" s="159" t="s">
        <v>164</v>
      </c>
      <c r="D97" s="159">
        <v>1</v>
      </c>
      <c r="E97" s="179">
        <f>HLOOKUP('III Tool Overview'!$H$6,Prevalence!$B$2:$AV$268,Prevalence!AW92,FALSE)</f>
        <v>0.48</v>
      </c>
      <c r="F97" s="178">
        <f>HLOOKUP('III Tool Overview'!$H$6,LookUpData_Pop!$B$1:$AV$269,LookUpData_Pop!BB97,FALSE)/5</f>
        <v>39361</v>
      </c>
      <c r="G97" s="167">
        <f>'III Tool Overview'!$H$9/110</f>
        <v>0</v>
      </c>
      <c r="H97" s="244">
        <f>IF('III Tool Overview'!$H$10="Even distribution",Targeting!C95,IF('III Tool Overview'!$H$10="Targeting to Q1",Targeting!D95,IF('III Tool Overview'!$H$10="Targeting to Q1 &amp; Q2",Targeting!E95,IF('III Tool Overview'!$H$10="Proportionate to need",Targeting!F95))))</f>
        <v>933.616537389673</v>
      </c>
      <c r="I97"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Authority",0,new_ci(2,B97,C97,D97,$C$1,G97,1,F97,E97*F97)))))))</f>
        <v>186.84709548321291</v>
      </c>
      <c r="J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Authority",0,new_ci(2,B97,C97,D97,$C$1,G97+H97,1,F97,E97*F97)))))))</f>
        <v>186.75441109337018</v>
      </c>
      <c r="K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Authority",0,new_ci(5,B97,C97,D97,$C$1,G97,1,F97,E97*F97)))))))</f>
        <v>822.16709263168264</v>
      </c>
      <c r="L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Authority",0,new_ci(5,B97,C97,D97,$C$1,G97+H97,1,F97,E97*F97)))))))</f>
        <v>821.76701832299955</v>
      </c>
      <c r="M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Authority",0,new_ci(10,B97,C97,D97,$C$1,G97,1,F97,E97*F97)))))))</f>
        <v>2174.6629729225579</v>
      </c>
      <c r="N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Authority",0,new_ci(10,B97,C97,D97,$C$1,G97+H97,1,F97,E97*F97)))))))</f>
        <v>2173.6463177478049</v>
      </c>
      <c r="O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Authority",0,new_ci(20,B97,C97,D97,$C$1,G97,1,F97,E97*F97)))))))</f>
        <v>6352.3523500708916</v>
      </c>
      <c r="P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Authority",0,new_ci(20,B97,C97,D97,$C$1,G97+H97,1,F97,E97*F97)))))))</f>
        <v>6349.7328025465249</v>
      </c>
      <c r="Q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Authority",0,new_yll(2,B97,C97,D97,$C$1,G97,1,F97,E97*F97)))))))</f>
        <v>9529.201869643859</v>
      </c>
      <c r="R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Authority",0,new_yll(2,B97,C97,D97,$C$1,G97+H97,1,F97,E97*F97)))))))</f>
        <v>9524.4749657618795</v>
      </c>
      <c r="S97" s="181">
        <f t="shared" si="151"/>
        <v>4.7269038819795242</v>
      </c>
      <c r="T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Authority",0,new_yll(5,B97,C97,D97,$C$1,G97,1,F97,E97*F97)))))))</f>
        <v>40633.792422888946</v>
      </c>
      <c r="U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Authority",0,new_yll(5,B97,C97,D97,$C$1,G97+H97,1,F97,E97*F97)))))))</f>
        <v>40614.013417442075</v>
      </c>
      <c r="V97" s="181">
        <f t="shared" si="152"/>
        <v>19.779005446871452</v>
      </c>
      <c r="W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Authority",0,new_yll(10,B97,C97,D97,$C$1,G97,1,F97,E97*F97)))))))</f>
        <v>101334.97256528302</v>
      </c>
      <c r="X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Authority",0,new_yll(10,B97,C97,D97,$C$1,G97+H97,1,F97,E97*F97)))))))</f>
        <v>101287.50090629327</v>
      </c>
      <c r="Y97" s="181">
        <f t="shared" si="153"/>
        <v>47.471658989757998</v>
      </c>
      <c r="Z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Authority",0,new_yll(20,B97,C97,D97,$C$1,G97,1,F97,E97*F97)))))))</f>
        <v>256144.57642787055</v>
      </c>
      <c r="AA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Authority",0,new_yll(20,B97,C97,D97,$C$1,G97+H97,1,F97,E97*F97)))))))</f>
        <v>256037.34410897669</v>
      </c>
      <c r="AB97" s="181">
        <f t="shared" si="154"/>
        <v>107.23231889386079</v>
      </c>
      <c r="AC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Authority",0,hosp_count(2,B97,C97,D97,$C$1,G97,1,F97,E97*F97)))))))</f>
        <v>11766.361858954464</v>
      </c>
      <c r="AD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Authority",0,hosp_count(2,B97,C97,D97,$C$1,G97+H97,1,F97,E97*F97)))))))</f>
        <v>11762.191449692344</v>
      </c>
      <c r="AE97" s="180">
        <f t="shared" si="155"/>
        <v>4.1704092621203017</v>
      </c>
      <c r="AF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Authority",0,hosp_count(5,B97,C97,D97,$C$1,G97,1,F97,E97*F97)))))))</f>
        <v>48577.062779161875</v>
      </c>
      <c r="AG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Authority",0,hosp_count(5,B97,C97,D97,$C$1,G97+H97,1,F97,E97*F97)))))))</f>
        <v>48560.214336373137</v>
      </c>
      <c r="AH97" s="180">
        <f t="shared" si="156"/>
        <v>16.848442788737884</v>
      </c>
      <c r="AI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Authority",0,hosp_count(10,B97,C97,D97,$C$1,G97,1,F97,E97*F97)))))))</f>
        <v>114962.37004922914</v>
      </c>
      <c r="AJ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Authority",0,hosp_count(10,B97,C97,D97,$C$1,G97+H97,1,F97,E97*F97)))))))</f>
        <v>114924.17763086164</v>
      </c>
      <c r="AK97" s="180">
        <f t="shared" si="157"/>
        <v>38.192418367500068</v>
      </c>
      <c r="AL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Authority",0,hosp_count(20,B97,C97,D97,$C$1,G97,1,F97,E97*F97)))))))</f>
        <v>264995.40252475056</v>
      </c>
      <c r="AM97"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Authority",0,hosp_count(20,B97,C97,D97,$C$1,G97+H97,1,F97,E97*F97)))))))</f>
        <v>264917.58913172479</v>
      </c>
      <c r="AN97" s="180">
        <f t="shared" si="158"/>
        <v>77.81339302577544</v>
      </c>
    </row>
    <row r="98" spans="1:40" x14ac:dyDescent="0.2">
      <c r="A98" s="176" t="s">
        <v>50</v>
      </c>
      <c r="B98" s="156">
        <v>52.5</v>
      </c>
      <c r="C98" s="159" t="s">
        <v>164</v>
      </c>
      <c r="D98" s="159">
        <v>1</v>
      </c>
      <c r="E98" s="179">
        <f>HLOOKUP('III Tool Overview'!$H$6,Prevalence!$B$2:$AV$268,Prevalence!AW93,FALSE)</f>
        <v>0.48</v>
      </c>
      <c r="F98" s="178">
        <f>HLOOKUP('III Tool Overview'!$H$6,LookUpData_Pop!$B$1:$AV$269,LookUpData_Pop!BB98,FALSE)/5</f>
        <v>34448.800000000003</v>
      </c>
      <c r="G98" s="167">
        <f>'III Tool Overview'!$H$9/110</f>
        <v>0</v>
      </c>
      <c r="H98" s="244">
        <f>IF('III Tool Overview'!$H$10="Even distribution",Targeting!C96,IF('III Tool Overview'!$H$10="Targeting to Q1",Targeting!D96,IF('III Tool Overview'!$H$10="Targeting to Q1 &amp; Q2",Targeting!E96,IF('III Tool Overview'!$H$10="Proportionate to need",Targeting!F96))))</f>
        <v>861.09112694488124</v>
      </c>
      <c r="I98"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Authority",0,new_ci(2,B98,C98,D98,$C$1,G98,1,F98,E98*F98)))))))</f>
        <v>226.70161672545623</v>
      </c>
      <c r="J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Authority",0,new_ci(2,B98,C98,D98,$C$1,G98+H98,1,F98,E98*F98)))))))</f>
        <v>226.5833492948515</v>
      </c>
      <c r="K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Authority",0,new_ci(5,B98,C98,D98,$C$1,G98,1,F98,E98*F98)))))))</f>
        <v>993.911420491841</v>
      </c>
      <c r="L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Authority",0,new_ci(5,B98,C98,D98,$C$1,G98+H98,1,F98,E98*F98)))))))</f>
        <v>993.40543674920616</v>
      </c>
      <c r="M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Authority",0,new_ci(10,B98,C98,D98,$C$1,G98,1,F98,E98*F98)))))))</f>
        <v>2608.3776185828669</v>
      </c>
      <c r="N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Authority",0,new_ci(10,B98,C98,D98,$C$1,G98+H98,1,F98,E98*F98)))))))</f>
        <v>2607.116678046149</v>
      </c>
      <c r="O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Authority",0,new_ci(20,B98,C98,D98,$C$1,G98,1,F98,E98*F98)))))))</f>
        <v>7429.8960944899482</v>
      </c>
      <c r="P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Authority",0,new_ci(20,B98,C98,D98,$C$1,G98+H98,1,F98,E98*F98)))))))</f>
        <v>7426.8543695306698</v>
      </c>
      <c r="Q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Authority",0,new_yll(2,B98,C98,D98,$C$1,G98,1,F98,E98*F98)))))))</f>
        <v>10654.975986096442</v>
      </c>
      <c r="R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Authority",0,new_yll(2,B98,C98,D98,$C$1,G98+H98,1,F98,E98*F98)))))))</f>
        <v>10649.417416858021</v>
      </c>
      <c r="S98" s="181">
        <f t="shared" si="151"/>
        <v>5.5585692384211143</v>
      </c>
      <c r="T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Authority",0,new_yll(5,B98,C98,D98,$C$1,G98,1,F98,E98*F98)))))))</f>
        <v>45149.156684561887</v>
      </c>
      <c r="U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Authority",0,new_yll(5,B98,C98,D98,$C$1,G98+H98,1,F98,E98*F98)))))))</f>
        <v>45126.161928634428</v>
      </c>
      <c r="V98" s="181">
        <f t="shared" si="152"/>
        <v>22.994755927458755</v>
      </c>
      <c r="W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Authority",0,new_yll(10,B98,C98,D98,$C$1,G98,1,F98,E98*F98)))))))</f>
        <v>111160.17168945167</v>
      </c>
      <c r="X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Authority",0,new_yll(10,B98,C98,D98,$C$1,G98+H98,1,F98,E98*F98)))))))</f>
        <v>111106.27646041362</v>
      </c>
      <c r="Y98" s="181">
        <f t="shared" si="153"/>
        <v>53.895229038054822</v>
      </c>
      <c r="Z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Authority",0,new_yll(20,B98,C98,D98,$C$1,G98,1,F98,E98*F98)))))))</f>
        <v>270747.96612922836</v>
      </c>
      <c r="AA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Authority",0,new_yll(20,B98,C98,D98,$C$1,G98+H98,1,F98,E98*F98)))))))</f>
        <v>270634.55218880647</v>
      </c>
      <c r="AB98" s="181">
        <f t="shared" si="154"/>
        <v>113.41394042188767</v>
      </c>
      <c r="AC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Authority",0,hosp_count(2,B98,C98,D98,$C$1,G98,1,F98,E98*F98)))))))</f>
        <v>11364.8673561662</v>
      </c>
      <c r="AD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Authority",0,hosp_count(2,B98,C98,D98,$C$1,G98+H98,1,F98,E98*F98)))))))</f>
        <v>11360.624580330879</v>
      </c>
      <c r="AE98" s="180">
        <f t="shared" si="155"/>
        <v>4.2427758353205718</v>
      </c>
      <c r="AF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Authority",0,hosp_count(5,B98,C98,D98,$C$1,G98,1,F98,E98*F98)))))))</f>
        <v>46770.30450828786</v>
      </c>
      <c r="AG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Authority",0,hosp_count(5,B98,C98,D98,$C$1,G98+H98,1,F98,E98*F98)))))))</f>
        <v>46753.320179643117</v>
      </c>
      <c r="AH98" s="180">
        <f t="shared" si="156"/>
        <v>16.984328644743073</v>
      </c>
      <c r="AI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Authority",0,hosp_count(10,B98,C98,D98,$C$1,G98,1,F98,E98*F98)))))))</f>
        <v>109967.12505056054</v>
      </c>
      <c r="AJ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Authority",0,hosp_count(10,B98,C98,D98,$C$1,G98+H98,1,F98,E98*F98)))))))</f>
        <v>109929.35524774103</v>
      </c>
      <c r="AK98" s="180">
        <f t="shared" si="157"/>
        <v>37.769802819515462</v>
      </c>
      <c r="AL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Authority",0,hosp_count(20,B98,C98,D98,$C$1,G98,1,F98,E98*F98)))))))</f>
        <v>248695.060304165</v>
      </c>
      <c r="AM98"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Authority",0,hosp_count(20,B98,C98,D98,$C$1,G98+H98,1,F98,E98*F98)))))))</f>
        <v>248622.49708842186</v>
      </c>
      <c r="AN98" s="180">
        <f t="shared" si="158"/>
        <v>72.563215743139153</v>
      </c>
    </row>
    <row r="99" spans="1:40" x14ac:dyDescent="0.2">
      <c r="A99" s="176" t="s">
        <v>51</v>
      </c>
      <c r="B99" s="156">
        <v>57.5</v>
      </c>
      <c r="C99" s="159" t="s">
        <v>164</v>
      </c>
      <c r="D99" s="159">
        <v>1</v>
      </c>
      <c r="E99" s="179">
        <f>HLOOKUP('III Tool Overview'!$H$6,Prevalence!$B$2:$AV$268,Prevalence!AW94,FALSE)</f>
        <v>0.35</v>
      </c>
      <c r="F99" s="178">
        <f>HLOOKUP('III Tool Overview'!$H$6,LookUpData_Pop!$B$1:$AV$269,LookUpData_Pop!BB99,FALSE)/5</f>
        <v>29704.2</v>
      </c>
      <c r="G99" s="167">
        <f>'III Tool Overview'!$H$9/110</f>
        <v>0</v>
      </c>
      <c r="H99" s="244">
        <f>IF('III Tool Overview'!$H$10="Even distribution",Targeting!C97,IF('III Tool Overview'!$H$10="Targeting to Q1",Targeting!D97,IF('III Tool Overview'!$H$10="Targeting to Q1 &amp; Q2",Targeting!E97,IF('III Tool Overview'!$H$10="Proportionate to need",Targeting!F97))))</f>
        <v>528.63714842693662</v>
      </c>
      <c r="I99"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Authority",0,new_ci(2,B99,C99,D99,$C$1,G99,1,F99,E99*F99)))))))</f>
        <v>318.7757327094389</v>
      </c>
      <c r="J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Authority",0,new_ci(2,B99,C99,D99,$C$1,G99+H99,1,F99,E99*F99)))))))</f>
        <v>318.64436038205366</v>
      </c>
      <c r="K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Authority",0,new_ci(5,B99,C99,D99,$C$1,G99,1,F99,E99*F99)))))))</f>
        <v>1385.6330412945767</v>
      </c>
      <c r="L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Authority",0,new_ci(5,B99,C99,D99,$C$1,G99+H99,1,F99,E99*F99)))))))</f>
        <v>1385.0855009463962</v>
      </c>
      <c r="M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Authority",0,new_ci(10,B99,C99,D99,$C$1,G99,1,F99,E99*F99)))))))</f>
        <v>3570.5481869212722</v>
      </c>
      <c r="N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Authority",0,new_ci(10,B99,C99,D99,$C$1,G99+H99,1,F99,E99*F99)))))))</f>
        <v>3569.2597849903536</v>
      </c>
      <c r="O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Authority",0,new_ci(20,B99,C99,D99,$C$1,G99,1,F99,E99*F99)))))))</f>
        <v>9614.4214263372469</v>
      </c>
      <c r="P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Authority",0,new_ci(20,B99,C99,D99,$C$1,G99+H99,1,F99,E99*F99)))))))</f>
        <v>9611.8611245856846</v>
      </c>
      <c r="Q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Authority",0,new_yll(2,B99,C99,D99,$C$1,G99,1,F99,E99*F99)))))))</f>
        <v>13069.805041086995</v>
      </c>
      <c r="R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Authority",0,new_yll(2,B99,C99,D99,$C$1,G99+H99,1,F99,E99*F99)))))))</f>
        <v>13064.4187756642</v>
      </c>
      <c r="S99" s="181">
        <f t="shared" si="151"/>
        <v>5.3862654227941675</v>
      </c>
      <c r="T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Authority",0,new_yll(5,B99,C99,D99,$C$1,G99,1,F99,E99*F99)))))))</f>
        <v>54639.252677499739</v>
      </c>
      <c r="U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Authority",0,new_yll(5,B99,C99,D99,$C$1,G99+H99,1,F99,E99*F99)))))))</f>
        <v>54617.642683063801</v>
      </c>
      <c r="V99" s="181">
        <f t="shared" si="152"/>
        <v>21.609994435937551</v>
      </c>
      <c r="W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Authority",0,new_yll(10,B99,C99,D99,$C$1,G99,1,F99,E99*F99)))))))</f>
        <v>130897.2793007502</v>
      </c>
      <c r="X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Authority",0,new_yll(10,B99,C99,D99,$C$1,G99+H99,1,F99,E99*F99)))))))</f>
        <v>130849.75226745554</v>
      </c>
      <c r="Y99" s="181">
        <f t="shared" si="153"/>
        <v>47.52703329466749</v>
      </c>
      <c r="Z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Authority",0,new_yll(20,B99,C99,D99,$C$1,G99,1,F99,E99*F99)))))))</f>
        <v>295266.84414097416</v>
      </c>
      <c r="AA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Authority",0,new_yll(20,B99,C99,D99,$C$1,G99+H99,1,F99,E99*F99)))))))</f>
        <v>295183.78729229973</v>
      </c>
      <c r="AB99" s="181">
        <f t="shared" si="154"/>
        <v>83.056848674430512</v>
      </c>
      <c r="AC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Authority",0,hosp_count(2,B99,C99,D99,$C$1,G99,1,F99,E99*F99)))))))</f>
        <v>11361.336626431772</v>
      </c>
      <c r="AD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Authority",0,hosp_count(2,B99,C99,D99,$C$1,G99+H99,1,F99,E99*F99)))))))</f>
        <v>11358.141572154722</v>
      </c>
      <c r="AE99" s="180">
        <f t="shared" si="155"/>
        <v>3.1950542770500761</v>
      </c>
      <c r="AF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Authority",0,hosp_count(5,B99,C99,D99,$C$1,G99,1,F99,E99*F99)))))))</f>
        <v>46415.599988542235</v>
      </c>
      <c r="AG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Authority",0,hosp_count(5,B99,C99,D99,$C$1,G99+H99,1,F99,E99*F99)))))))</f>
        <v>46403.149566055559</v>
      </c>
      <c r="AH99" s="180">
        <f t="shared" si="156"/>
        <v>12.450422486675961</v>
      </c>
      <c r="AI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Authority",0,hosp_count(10,B99,C99,D99,$C$1,G99,1,F99,E99*F99)))))))</f>
        <v>107534.25899299061</v>
      </c>
      <c r="AJ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Authority",0,hosp_count(10,B99,C99,D99,$C$1,G99+H99,1,F99,E99*F99)))))))</f>
        <v>107508.08776283948</v>
      </c>
      <c r="AK99" s="180">
        <f t="shared" si="157"/>
        <v>26.171230151128839</v>
      </c>
      <c r="AL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Authority",0,hosp_count(20,B99,C99,D99,$C$1,G99,1,F99,E99*F99)))))))</f>
        <v>233311.85533828661</v>
      </c>
      <c r="AM99"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Authority",0,hosp_count(20,B99,C99,D99,$C$1,G99+H99,1,F99,E99*F99)))))))</f>
        <v>233269.49574503177</v>
      </c>
      <c r="AN99" s="180">
        <f t="shared" si="158"/>
        <v>42.359593254834181</v>
      </c>
    </row>
    <row r="100" spans="1:40" x14ac:dyDescent="0.2">
      <c r="A100" s="176" t="s">
        <v>52</v>
      </c>
      <c r="B100" s="156">
        <v>62.5</v>
      </c>
      <c r="C100" s="159" t="s">
        <v>164</v>
      </c>
      <c r="D100" s="159">
        <v>1</v>
      </c>
      <c r="E100" s="179">
        <f>HLOOKUP('III Tool Overview'!$H$6,Prevalence!$B$2:$AV$268,Prevalence!AW95,FALSE)</f>
        <v>0.35</v>
      </c>
      <c r="F100" s="178">
        <f>HLOOKUP('III Tool Overview'!$H$6,LookUpData_Pop!$B$1:$AV$269,LookUpData_Pop!BB100,FALSE)/5</f>
        <v>28881.200000000001</v>
      </c>
      <c r="G100" s="167">
        <f>'III Tool Overview'!$H$9/110</f>
        <v>0</v>
      </c>
      <c r="H100" s="244">
        <f>IF('III Tool Overview'!$H$10="Even distribution",Targeting!C98,IF('III Tool Overview'!$H$10="Targeting to Q1",Targeting!D98,IF('III Tool Overview'!$H$10="Targeting to Q1 &amp; Q2",Targeting!E98,IF('III Tool Overview'!$H$10="Proportionate to need",Targeting!F98))))</f>
        <v>482.22556116052681</v>
      </c>
      <c r="I100"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Authority",0,new_ci(2,B100,C100,D100,$C$1,G100,1,F100,E100*F100)))))))</f>
        <v>429.08186267868143</v>
      </c>
      <c r="J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Authority",0,new_ci(2,B100,C100,D100,$C$1,G100+H100,1,F100,E100*F100)))))))</f>
        <v>428.91682602124325</v>
      </c>
      <c r="K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Authority",0,new_ci(5,B100,C100,D100,$C$1,G100,1,F100,E100*F100)))))))</f>
        <v>1849.6963886465271</v>
      </c>
      <c r="L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Authority",0,new_ci(5,B100,C100,D100,$C$1,G100+H100,1,F100,E100*F100)))))))</f>
        <v>1849.0238344790264</v>
      </c>
      <c r="M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Authority",0,new_ci(10,B100,C100,D100,$C$1,G100,1,F100,E100*F100)))))))</f>
        <v>4684.0353665635466</v>
      </c>
      <c r="N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Authority",0,new_ci(10,B100,C100,D100,$C$1,G100+H100,1,F100,E100*F100)))))))</f>
        <v>4682.5289794116616</v>
      </c>
      <c r="O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Authority",0,new_ci(20,B100,C100,D100,$C$1,G100,1,F100,E100*F100)))))))</f>
        <v>11978.87076766149</v>
      </c>
      <c r="P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Authority",0,new_ci(20,B100,C100,D100,$C$1,G100+H100,1,F100,E100*F100)))))))</f>
        <v>11976.336787940309</v>
      </c>
      <c r="Q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Authority",0,new_yll(2,B100,C100,D100,$C$1,G100,1,F100,E100*F100)))))))</f>
        <v>15876.028919111213</v>
      </c>
      <c r="R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Authority",0,new_yll(2,B100,C100,D100,$C$1,G100+H100,1,F100,E100*F100)))))))</f>
        <v>15869.922562786</v>
      </c>
      <c r="S100" s="181">
        <f t="shared" si="151"/>
        <v>6.1063563252137101</v>
      </c>
      <c r="T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Authority",0,new_yll(5,B100,C100,D100,$C$1,G100,1,F100,E100*F100)))))))</f>
        <v>65552.236226837733</v>
      </c>
      <c r="U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Authority",0,new_yll(5,B100,C100,D100,$C$1,G100+H100,1,F100,E100*F100)))))))</f>
        <v>65528.369690011794</v>
      </c>
      <c r="V100" s="181">
        <f t="shared" si="152"/>
        <v>23.866536825938965</v>
      </c>
      <c r="W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Authority",0,new_yll(10,B100,C100,D100,$C$1,G100,1,F100,E100*F100)))))))</f>
        <v>153179.7048973093</v>
      </c>
      <c r="X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Authority",0,new_yll(10,B100,C100,D100,$C$1,G100+H100,1,F100,E100*F100)))))))</f>
        <v>153129.96395559108</v>
      </c>
      <c r="Y100" s="181">
        <f t="shared" si="153"/>
        <v>49.740941718220711</v>
      </c>
      <c r="Z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Authority",0,new_yll(20,B100,C100,D100,$C$1,G100,1,F100,E100*F100)))))))</f>
        <v>323060.99242238759</v>
      </c>
      <c r="AA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Authority",0,new_yll(20,B100,C100,D100,$C$1,G100+H100,1,F100,E100*F100)))))))</f>
        <v>322985.98226089345</v>
      </c>
      <c r="AB100" s="181">
        <f t="shared" si="154"/>
        <v>75.010161494137719</v>
      </c>
      <c r="AC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Authority",0,hosp_count(2,B100,C100,D100,$C$1,G100,1,F100,E100*F100)))))))</f>
        <v>12191.04677705175</v>
      </c>
      <c r="AD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Authority",0,hosp_count(2,B100,C100,D100,$C$1,G100+H100,1,F100,E100*F100)))))))</f>
        <v>12187.83397803602</v>
      </c>
      <c r="AE100" s="180">
        <f t="shared" si="155"/>
        <v>3.2127990157296153</v>
      </c>
      <c r="AF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Authority",0,hosp_count(5,B100,C100,D100,$C$1,G100,1,F100,E100*F100)))))))</f>
        <v>49448.532711541666</v>
      </c>
      <c r="AG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Authority",0,hosp_count(5,B100,C100,D100,$C$1,G100+H100,1,F100,E100*F100)))))))</f>
        <v>49436.298894934502</v>
      </c>
      <c r="AH100" s="180">
        <f t="shared" si="156"/>
        <v>12.233816607164044</v>
      </c>
      <c r="AI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Authority",0,hosp_count(10,B100,C100,D100,$C$1,G100,1,F100,E100*F100)))))))</f>
        <v>112929.43486734272</v>
      </c>
      <c r="AJ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Authority",0,hosp_count(10,B100,C100,D100,$C$1,G100+H100,1,F100,E100*F100)))))))</f>
        <v>112904.93312169622</v>
      </c>
      <c r="AK100" s="180">
        <f t="shared" si="157"/>
        <v>24.50174564649933</v>
      </c>
      <c r="AL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Authority",0,hosp_count(20,B100,C100,D100,$C$1,G100,1,F100,E100*F100)))))))</f>
        <v>235718.69594212942</v>
      </c>
      <c r="AM100"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Authority",0,hosp_count(20,B100,C100,D100,$C$1,G100+H100,1,F100,E100*F100)))))))</f>
        <v>235684.41325513451</v>
      </c>
      <c r="AN100" s="180">
        <f t="shared" si="158"/>
        <v>34.282686994905816</v>
      </c>
    </row>
    <row r="101" spans="1:40" x14ac:dyDescent="0.2">
      <c r="A101" s="176" t="s">
        <v>53</v>
      </c>
      <c r="B101" s="156">
        <v>67.5</v>
      </c>
      <c r="C101" s="159" t="s">
        <v>164</v>
      </c>
      <c r="D101" s="159">
        <v>1</v>
      </c>
      <c r="E101" s="179">
        <f>HLOOKUP('III Tool Overview'!$H$6,Prevalence!$B$2:$AV$268,Prevalence!AW96,FALSE)</f>
        <v>0.21</v>
      </c>
      <c r="F101" s="178">
        <f>HLOOKUP('III Tool Overview'!$H$6,LookUpData_Pop!$B$1:$AV$269,LookUpData_Pop!BB101,FALSE)/5</f>
        <v>25306.799999999999</v>
      </c>
      <c r="G101" s="167">
        <f>'III Tool Overview'!$H$9/110</f>
        <v>0</v>
      </c>
      <c r="H101" s="244">
        <f>IF('III Tool Overview'!$H$10="Even distribution",Targeting!C99,IF('III Tool Overview'!$H$10="Targeting to Q1",Targeting!D99,IF('III Tool Overview'!$H$10="Targeting to Q1 &amp; Q2",Targeting!E99,IF('III Tool Overview'!$H$10="Proportionate to need",Targeting!F99))))</f>
        <v>256.33585173797303</v>
      </c>
      <c r="I101"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Authority",0,new_ci(2,B101,C101,D101,$C$1,G101,1,F101,E101*F101)))))))</f>
        <v>611.33773800080121</v>
      </c>
      <c r="J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Authority",0,new_ci(2,B101,C101,D101,$C$1,G101+H101,1,F101,E101*F101)))))))</f>
        <v>611.1775879539307</v>
      </c>
      <c r="K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Authority",0,new_ci(5,B101,C101,D101,$C$1,G101,1,F101,E101*F101)))))))</f>
        <v>2587.8822149170624</v>
      </c>
      <c r="L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Authority",0,new_ci(5,B101,C101,D101,$C$1,G101+H101,1,F101,E101*F101)))))))</f>
        <v>2587.2734263952293</v>
      </c>
      <c r="M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Authority",0,new_ci(10,B101,C101,D101,$C$1,G101,1,F101,E101*F101)))))))</f>
        <v>6315.1764035530487</v>
      </c>
      <c r="N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Authority",0,new_ci(10,B101,C101,D101,$C$1,G101+H101,1,F101,E101*F101)))))))</f>
        <v>6314.0058298106196</v>
      </c>
      <c r="O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Authority",0,new_ci(20,B101,C101,D101,$C$1,G101,1,F101,E101*F101)))))))</f>
        <v>14602.586926289057</v>
      </c>
      <c r="P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Authority",0,new_ci(20,B101,C101,D101,$C$1,G101+H101,1,F101,E101*F101)))))))</f>
        <v>14601.41096263675</v>
      </c>
      <c r="Q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Authority",0,new_yll(2,B101,C101,D101,$C$1,G101,1,F101,E101*F101)))))))</f>
        <v>18951.469878024836</v>
      </c>
      <c r="R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Authority",0,new_yll(2,B101,C101,D101,$C$1,G101+H101,1,F101,E101*F101)))))))</f>
        <v>18946.505226571851</v>
      </c>
      <c r="S101" s="181">
        <f t="shared" si="151"/>
        <v>4.964651452984981</v>
      </c>
      <c r="T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Authority",0,new_yll(5,B101,C101,D101,$C$1,G101,1,F101,E101*F101)))))))</f>
        <v>76224.391067356672</v>
      </c>
      <c r="U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Authority",0,new_yll(5,B101,C101,D101,$C$1,G101+H101,1,F101,E101*F101)))))))</f>
        <v>76206.403133430023</v>
      </c>
      <c r="V101" s="181">
        <f t="shared" si="152"/>
        <v>17.987933926648111</v>
      </c>
      <c r="W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Authority",0,new_yll(10,B101,C101,D101,$C$1,G101,1,F101,E101*F101)))))))</f>
        <v>169209.45801173168</v>
      </c>
      <c r="X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Authority",0,new_yll(10,B101,C101,D101,$C$1,G101+H101,1,F101,E101*F101)))))))</f>
        <v>169177.30807681888</v>
      </c>
      <c r="Y101" s="181">
        <f t="shared" si="153"/>
        <v>32.149934912798926</v>
      </c>
      <c r="Z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Authority",0,new_yll(20,B101,C101,D101,$C$1,G101,1,F101,E101*F101)))))))</f>
        <v>314015.46056300477</v>
      </c>
      <c r="AA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Authority",0,new_yll(20,B101,C101,D101,$C$1,G101+H101,1,F101,E101*F101)))))))</f>
        <v>313981.90520326764</v>
      </c>
      <c r="AB101" s="181">
        <f t="shared" si="154"/>
        <v>33.555359737132676</v>
      </c>
      <c r="AC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Authority",0,hosp_count(2,B101,C101,D101,$C$1,G101,1,F101,E101*F101)))))))</f>
        <v>12384.665777252598</v>
      </c>
      <c r="AD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Authority",0,hosp_count(2,B101,C101,D101,$C$1,G101+H101,1,F101,E101*F101)))))))</f>
        <v>12382.55760515962</v>
      </c>
      <c r="AE101" s="180">
        <f t="shared" si="155"/>
        <v>2.1081720929778385</v>
      </c>
      <c r="AF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Authority",0,hosp_count(5,B101,C101,D101,$C$1,G101,1,F101,E101*F101)))))))</f>
        <v>49447.632595205549</v>
      </c>
      <c r="AG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Authority",0,hosp_count(5,B101,C101,D101,$C$1,G101+H101,1,F101,E101*F101)))))))</f>
        <v>49440.155767990378</v>
      </c>
      <c r="AH101" s="180">
        <f t="shared" si="156"/>
        <v>7.4768272151704878</v>
      </c>
      <c r="AI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Authority",0,hosp_count(10,B101,C101,D101,$C$1,G101,1,F101,E101*F101)))))))</f>
        <v>109514.09167736876</v>
      </c>
      <c r="AJ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Authority",0,hosp_count(10,B101,C101,D101,$C$1,G101+H101,1,F101,E101*F101)))))))</f>
        <v>109501.19319268175</v>
      </c>
      <c r="AK101" s="180">
        <f t="shared" si="157"/>
        <v>12.898484687015298</v>
      </c>
      <c r="AL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Authority",0,hosp_count(20,B101,C101,D101,$C$1,G101,1,F101,E101*F101)))))))</f>
        <v>211595.54221033058</v>
      </c>
      <c r="AM101"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Authority",0,hosp_count(20,B101,C101,D101,$C$1,G101+H101,1,F101,E101*F101)))))))</f>
        <v>211583.8923247311</v>
      </c>
      <c r="AN101" s="180">
        <f t="shared" si="158"/>
        <v>11.649885599472327</v>
      </c>
    </row>
    <row r="102" spans="1:40" x14ac:dyDescent="0.2">
      <c r="A102" s="176" t="s">
        <v>54</v>
      </c>
      <c r="B102" s="156">
        <v>72.5</v>
      </c>
      <c r="C102" s="159" t="s">
        <v>164</v>
      </c>
      <c r="D102" s="159">
        <v>1</v>
      </c>
      <c r="E102" s="179">
        <f>HLOOKUP('III Tool Overview'!$H$6,Prevalence!$B$2:$AV$268,Prevalence!AW97,FALSE)</f>
        <v>0.21</v>
      </c>
      <c r="F102" s="178">
        <f>HLOOKUP('III Tool Overview'!$H$6,LookUpData_Pop!$B$1:$AV$269,LookUpData_Pop!BB102,FALSE)/5</f>
        <v>24344.799999999999</v>
      </c>
      <c r="G102" s="167">
        <f>'III Tool Overview'!$H$9/110</f>
        <v>0</v>
      </c>
      <c r="H102" s="244">
        <f>IF('III Tool Overview'!$H$10="Even distribution",Targeting!C100,IF('III Tool Overview'!$H$10="Targeting to Q1",Targeting!D100,IF('III Tool Overview'!$H$10="Targeting to Q1 &amp; Q2",Targeting!E100,IF('III Tool Overview'!$H$10="Proportionate to need",Targeting!F100))))</f>
        <v>229.4940135400517</v>
      </c>
      <c r="I102"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Authority",0,new_ci(2,B102,C102,D102,$C$1,G102,1,F102,E102*F102)))))))</f>
        <v>811.68678518916261</v>
      </c>
      <c r="J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Authority",0,new_ci(2,B102,C102,D102,$C$1,G102+H102,1,F102,E102*F102)))))))</f>
        <v>811.49130407011455</v>
      </c>
      <c r="K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Authority",0,new_ci(5,B102,C102,D102,$C$1,G102,1,F102,E102*F102)))))))</f>
        <v>3374.3267437356503</v>
      </c>
      <c r="L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Authority",0,new_ci(5,B102,C102,D102,$C$1,G102+H102,1,F102,E102*F102)))))))</f>
        <v>3373.6256470378803</v>
      </c>
      <c r="M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Authority",0,new_ci(10,B102,C102,D102,$C$1,G102,1,F102,E102*F102)))))))</f>
        <v>7944.9225486952128</v>
      </c>
      <c r="N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Authority",0,new_ci(10,B102,C102,D102,$C$1,G102+H102,1,F102,E102*F102)))))))</f>
        <v>7943.7360297145078</v>
      </c>
      <c r="O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Authority",0,new_ci(20,B102,C102,D102,$C$1,G102,1,F102,E102*F102)))))))</f>
        <v>16795.481473920889</v>
      </c>
      <c r="P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Authority",0,new_ci(20,B102,C102,D102,$C$1,G102+H102,1,F102,E102*F102)))))))</f>
        <v>16794.706975112997</v>
      </c>
      <c r="Q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Authority",0,new_yll(2,B102,C102,D102,$C$1,G102,1,F102,E102*F102)))))))</f>
        <v>21915.54320010739</v>
      </c>
      <c r="R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Authority",0,new_yll(2,B102,C102,D102,$C$1,G102+H102,1,F102,E102*F102)))))))</f>
        <v>21910.265209893092</v>
      </c>
      <c r="S102" s="181">
        <f t="shared" ref="S102:S105" si="159">Q102-R102</f>
        <v>5.2779902142974606</v>
      </c>
      <c r="T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Authority",0,new_yll(5,B102,C102,D102,$C$1,G102,1,F102,E102*F102)))))))</f>
        <v>85941.799365272949</v>
      </c>
      <c r="U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Authority",0,new_yll(5,B102,C102,D102,$C$1,G102+H102,1,F102,E102*F102)))))))</f>
        <v>85923.851219018776</v>
      </c>
      <c r="V102" s="181">
        <f t="shared" ref="V102:V105" si="160">T102-U102</f>
        <v>17.94814625417348</v>
      </c>
      <c r="W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Authority",0,new_yll(10,B102,C102,D102,$C$1,G102,1,F102,E102*F102)))))))</f>
        <v>181821.03742990995</v>
      </c>
      <c r="X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Authority",0,new_yll(10,B102,C102,D102,$C$1,G102+H102,1,F102,E102*F102)))))))</f>
        <v>181792.69568053441</v>
      </c>
      <c r="Y102" s="181">
        <f t="shared" ref="Y102:Y105" si="161">W102-X102</f>
        <v>28.34174937554053</v>
      </c>
      <c r="Z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Authority",0,new_yll(20,B102,C102,D102,$C$1,G102,1,F102,E102*F102)))))))</f>
        <v>302622.31490608689</v>
      </c>
      <c r="AA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Authority",0,new_yll(20,B102,C102,D102,$C$1,G102+H102,1,F102,E102*F102)))))))</f>
        <v>302598.33692083007</v>
      </c>
      <c r="AB102" s="181">
        <f t="shared" ref="AB102:AB105" si="162">Z102-AA102</f>
        <v>23.977985256817192</v>
      </c>
      <c r="AC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Authority",0,hosp_count(2,B102,C102,D102,$C$1,G102,1,F102,E102*F102)))))))</f>
        <v>13148.235229124908</v>
      </c>
      <c r="AD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Authority",0,hosp_count(2,B102,C102,D102,$C$1,G102+H102,1,F102,E102*F102)))))))</f>
        <v>13146.154019900645</v>
      </c>
      <c r="AE102" s="180">
        <f t="shared" ref="AE102:AE105" si="163">AC102-AD102</f>
        <v>2.0812092242631479</v>
      </c>
      <c r="AF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Authority",0,hosp_count(5,B102,C102,D102,$C$1,G102,1,F102,E102*F102)))))))</f>
        <v>51674.403707313664</v>
      </c>
      <c r="AG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Authority",0,hosp_count(5,B102,C102,D102,$C$1,G102+H102,1,F102,E102*F102)))))))</f>
        <v>51667.445519331864</v>
      </c>
      <c r="AH102" s="180">
        <f t="shared" ref="AH102:AH105" si="164">AF102-AG102</f>
        <v>6.9581879817997105</v>
      </c>
      <c r="AI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Authority",0,hosp_count(10,B102,C102,D102,$C$1,G102,1,F102,E102*F102)))))))</f>
        <v>111087.51256098216</v>
      </c>
      <c r="AJ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Authority",0,hosp_count(10,B102,C102,D102,$C$1,G102+H102,1,F102,E102*F102)))))))</f>
        <v>111076.91092078325</v>
      </c>
      <c r="AK102" s="180">
        <f t="shared" ref="AK102:AK105" si="165">AI102-AJ102</f>
        <v>10.601640198903624</v>
      </c>
      <c r="AL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Authority",0,hosp_count(20,B102,C102,D102,$C$1,G102,1,F102,E102*F102)))))))</f>
        <v>200390.19761498229</v>
      </c>
      <c r="AM102"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Authority",0,hosp_count(20,B102,C102,D102,$C$1,G102+H102,1,F102,E102*F102)))))))</f>
        <v>200383.42342686752</v>
      </c>
      <c r="AN102" s="180">
        <f t="shared" ref="AN102:AN105" si="166">AL102-AM102</f>
        <v>6.77418811476673</v>
      </c>
    </row>
    <row r="103" spans="1:40" x14ac:dyDescent="0.2">
      <c r="A103" s="176" t="s">
        <v>55</v>
      </c>
      <c r="B103" s="156">
        <v>77.5</v>
      </c>
      <c r="C103" s="159" t="s">
        <v>164</v>
      </c>
      <c r="D103" s="159">
        <v>1</v>
      </c>
      <c r="E103" s="179">
        <f>HLOOKUP('III Tool Overview'!$H$6,Prevalence!$B$2:$AV$268,Prevalence!AW98,FALSE)</f>
        <v>0.14000000000000001</v>
      </c>
      <c r="F103" s="178">
        <f>HLOOKUP('III Tool Overview'!$H$6,LookUpData_Pop!$B$1:$AV$269,LookUpData_Pop!BB103,FALSE)/5</f>
        <v>21053.200000000001</v>
      </c>
      <c r="G103" s="167">
        <f>'III Tool Overview'!$H$9/110</f>
        <v>0</v>
      </c>
      <c r="H103" s="244">
        <f>IF('III Tool Overview'!$H$10="Even distribution",Targeting!C101,IF('III Tool Overview'!$H$10="Targeting to Q1",Targeting!D101,IF('III Tool Overview'!$H$10="Targeting to Q1 &amp; Q2",Targeting!E101,IF('III Tool Overview'!$H$10="Proportionate to need",Targeting!F101))))</f>
        <v>134.74172515960868</v>
      </c>
      <c r="I103"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Authority",0,new_ci(2,B103,C103,D103,$C$1,G103,1,F103,E103*F103)))))))</f>
        <v>1134.2602883141694</v>
      </c>
      <c r="J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Authority",0,new_ci(2,B103,C103,D103,$C$1,G103+H103,1,F103,E103*F103)))))))</f>
        <v>1134.0667475687908</v>
      </c>
      <c r="K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Authority",0,new_ci(5,B103,C103,D103,$C$1,G103,1,F103,E103*F103)))))))</f>
        <v>4540.8555508144427</v>
      </c>
      <c r="L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Authority",0,new_ci(5,B103,C103,D103,$C$1,G103+H103,1,F103,E103*F103)))))))</f>
        <v>4540.262788421137</v>
      </c>
      <c r="M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Authority",0,new_ci(10,B103,C103,D103,$C$1,G103,1,F103,E103*F103)))))))</f>
        <v>9958.4745394057336</v>
      </c>
      <c r="N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Authority",0,new_ci(10,B103,C103,D103,$C$1,G103+H103,1,F103,E103*F103)))))))</f>
        <v>9957.7650541268158</v>
      </c>
      <c r="O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Authority",0,new_ci(20,B103,C103,D103,$C$1,G103,1,F103,E103*F103)))))))</f>
        <v>17915.58101780681</v>
      </c>
      <c r="P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Authority",0,new_ci(20,B103,C103,D103,$C$1,G103+H103,1,F103,E103*F103)))))))</f>
        <v>17915.437281859195</v>
      </c>
      <c r="Q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Authority",0,new_yll(2,B103,C103,D103,$C$1,G103,1,F103,E103*F103)))))))</f>
        <v>23819.466054597557</v>
      </c>
      <c r="R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Authority",0,new_yll(2,B103,C103,D103,$C$1,G103+H103,1,F103,E103*F103)))))))</f>
        <v>23815.401698944606</v>
      </c>
      <c r="S103" s="181">
        <f t="shared" si="159"/>
        <v>4.0643556529503257</v>
      </c>
      <c r="T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Authority",0,new_yll(5,B103,C103,D103,$C$1,G103,1,F103,E103*F103)))))))</f>
        <v>88550.742577083671</v>
      </c>
      <c r="U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Authority",0,new_yll(5,B103,C103,D103,$C$1,G103+H103,1,F103,E103*F103)))))))</f>
        <v>88539.032529808683</v>
      </c>
      <c r="V103" s="181">
        <f t="shared" si="160"/>
        <v>11.710047274988028</v>
      </c>
      <c r="W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Authority",0,new_yll(10,B103,C103,D103,$C$1,G103,1,F103,E103*F103)))))))</f>
        <v>170030.86817197714</v>
      </c>
      <c r="X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Authority",0,new_yll(10,B103,C103,D103,$C$1,G103+H103,1,F103,E103*F103)))))))</f>
        <v>170017.16780585746</v>
      </c>
      <c r="Y103" s="181">
        <f t="shared" si="161"/>
        <v>13.700366119679529</v>
      </c>
      <c r="Z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Authority",0,new_yll(20,B103,C103,D103,$C$1,G103,1,F103,E103*F103)))))))</f>
        <v>233807.57270906918</v>
      </c>
      <c r="AA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Authority",0,new_yll(20,B103,C103,D103,$C$1,G103+H103,1,F103,E103*F103)))))))</f>
        <v>233798.09275338886</v>
      </c>
      <c r="AB103" s="181">
        <f t="shared" si="162"/>
        <v>9.4799556803191081</v>
      </c>
      <c r="AC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Authority",0,hosp_count(2,B103,C103,D103,$C$1,G103,1,F103,E103*F103)))))))</f>
        <v>13182.587562162367</v>
      </c>
      <c r="AD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Authority",0,hosp_count(2,B103,C103,D103,$C$1,G103+H103,1,F103,E103*F103)))))))</f>
        <v>13181.116850670383</v>
      </c>
      <c r="AE103" s="180">
        <f t="shared" si="163"/>
        <v>1.4707114919838205</v>
      </c>
      <c r="AF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Authority",0,hosp_count(5,B103,C103,D103,$C$1,G103,1,F103,E103*F103)))))))</f>
        <v>50081.345431085334</v>
      </c>
      <c r="AG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Authority",0,hosp_count(5,B103,C103,D103,$C$1,G103+H103,1,F103,E103*F103)))))))</f>
        <v>50077.146640757986</v>
      </c>
      <c r="AH103" s="180">
        <f t="shared" si="164"/>
        <v>4.198790327347524</v>
      </c>
      <c r="AI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Authority",0,hosp_count(10,B103,C103,D103,$C$1,G103,1,F103,E103*F103)))))))</f>
        <v>101233.8765390245</v>
      </c>
      <c r="AJ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Authority",0,hosp_count(10,B103,C103,D103,$C$1,G103+H103,1,F103,E103*F103)))))))</f>
        <v>101229.28674518575</v>
      </c>
      <c r="AK103" s="180">
        <f t="shared" si="165"/>
        <v>4.5897938387497561</v>
      </c>
      <c r="AL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Authority",0,hosp_count(20,B103,C103,D103,$C$1,G103,1,F103,E103*F103)))))))</f>
        <v>160526.41280776242</v>
      </c>
      <c r="AM103"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Authority",0,hosp_count(20,B103,C103,D103,$C$1,G103+H103,1,F103,E103*F103)))))))</f>
        <v>160525.06837704318</v>
      </c>
      <c r="AN103" s="180">
        <f t="shared" si="166"/>
        <v>1.3444307192403357</v>
      </c>
    </row>
    <row r="104" spans="1:40" x14ac:dyDescent="0.2">
      <c r="A104" s="176" t="s">
        <v>56</v>
      </c>
      <c r="B104" s="156">
        <v>82.5</v>
      </c>
      <c r="C104" s="159" t="s">
        <v>164</v>
      </c>
      <c r="D104" s="159">
        <v>1</v>
      </c>
      <c r="E104" s="179">
        <f>HLOOKUP('III Tool Overview'!$H$6,Prevalence!$B$2:$AV$268,Prevalence!AW99,FALSE)</f>
        <v>0.14000000000000001</v>
      </c>
      <c r="F104" s="178">
        <f>HLOOKUP('III Tool Overview'!$H$6,LookUpData_Pop!$B$1:$AV$269,LookUpData_Pop!BB104,FALSE)/5</f>
        <v>14927.6</v>
      </c>
      <c r="G104" s="167">
        <f>'III Tool Overview'!$H$9/110</f>
        <v>0</v>
      </c>
      <c r="H104" s="244">
        <f>IF('III Tool Overview'!$H$10="Even distribution",Targeting!C102,IF('III Tool Overview'!$H$10="Targeting to Q1",Targeting!D102,IF('III Tool Overview'!$H$10="Targeting to Q1 &amp; Q2",Targeting!E102,IF('III Tool Overview'!$H$10="Proportionate to need",Targeting!F102))))</f>
        <v>100.06704993139132</v>
      </c>
      <c r="I104"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Authority",0,new_ci(2,B104,C104,D104,$C$1,G104,1,F104,E104*F104)))))))</f>
        <v>1102.765323335582</v>
      </c>
      <c r="J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Authority",0,new_ci(2,B104,C104,D104,$C$1,G104+H104,1,F104,E104*F104)))))))</f>
        <v>1102.5744093473857</v>
      </c>
      <c r="K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Authority",0,new_ci(5,B104,C104,D104,$C$1,G104,1,F104,E104*F104)))))))</f>
        <v>4251.3471533277561</v>
      </c>
      <c r="L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Authority",0,new_ci(5,B104,C104,D104,$C$1,G104+H104,1,F104,E104*F104)))))))</f>
        <v>4250.8398113055937</v>
      </c>
      <c r="M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Authority",0,new_ci(10,B104,C104,D104,$C$1,G104,1,F104,E104*F104)))))))</f>
        <v>8724.3846399208705</v>
      </c>
      <c r="N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Authority",0,new_ci(10,B104,C104,D104,$C$1,G104+H104,1,F104,E104*F104)))))))</f>
        <v>8723.9398930912666</v>
      </c>
      <c r="O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Authority",0,new_ci(20,B104,C104,D104,$C$1,G104,1,F104,E104*F104)))))))</f>
        <v>13818.588260625289</v>
      </c>
      <c r="P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Authority",0,new_ci(20,B104,C104,D104,$C$1,G104+H104,1,F104,E104*F104)))))))</f>
        <v>13818.556789896982</v>
      </c>
      <c r="Q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Authority",0,new_yll(2,B104,C104,D104,$C$1,G104,1,F104,E104*F104)))))))</f>
        <v>18747.010496704894</v>
      </c>
      <c r="R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Authority",0,new_yll(2,B104,C104,D104,$C$1,G104+H104,1,F104,E104*F104)))))))</f>
        <v>18743.764958905555</v>
      </c>
      <c r="S104" s="181">
        <f t="shared" si="159"/>
        <v>3.2455377993392176</v>
      </c>
      <c r="T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Authority",0,new_yll(5,B104,C104,D104,$C$1,G104,1,F104,E104*F104)))))))</f>
        <v>66036.400248006583</v>
      </c>
      <c r="U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Authority",0,new_yll(5,B104,C104,D104,$C$1,G104+H104,1,F104,E104*F104)))))))</f>
        <v>66028.328655668229</v>
      </c>
      <c r="V104" s="181">
        <f t="shared" si="160"/>
        <v>8.071592338354094</v>
      </c>
      <c r="W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Authority",0,new_yll(10,B104,C104,D104,$C$1,G104,1,F104,E104*F104)))))))</f>
        <v>115691.63976947918</v>
      </c>
      <c r="X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Authority",0,new_yll(10,B104,C104,D104,$C$1,G104+H104,1,F104,E104*F104)))))))</f>
        <v>115684.0555016765</v>
      </c>
      <c r="Y104" s="181">
        <f t="shared" si="161"/>
        <v>7.5842678026820067</v>
      </c>
      <c r="Z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Authority",0,new_yll(20,B104,C104,D104,$C$1,G104,1,F104,E104*F104)))))))</f>
        <v>137873.40201586628</v>
      </c>
      <c r="AA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Authority",0,new_yll(20,B104,C104,D104,$C$1,G104+H104,1,F104,E104*F104)))))))</f>
        <v>137867.67082124698</v>
      </c>
      <c r="AB104" s="181">
        <f t="shared" si="162"/>
        <v>5.7311946192930918</v>
      </c>
      <c r="AC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Authority",0,hosp_count(2,B104,C104,D104,$C$1,G104,1,F104,E104*F104)))))))</f>
        <v>10315.415693090032</v>
      </c>
      <c r="AD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Authority",0,hosp_count(2,B104,C104,D104,$C$1,G104+H104,1,F104,E104*F104)))))))</f>
        <v>10314.213424457768</v>
      </c>
      <c r="AE104" s="180">
        <f t="shared" si="163"/>
        <v>1.2022686322634399</v>
      </c>
      <c r="AF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Authority",0,hosp_count(5,B104,C104,D104,$C$1,G104,1,F104,E104*F104)))))))</f>
        <v>37893.091523242991</v>
      </c>
      <c r="AG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Authority",0,hosp_count(5,B104,C104,D104,$C$1,G104+H104,1,F104,E104*F104)))))))</f>
        <v>37890.103822625941</v>
      </c>
      <c r="AH104" s="180">
        <f t="shared" si="164"/>
        <v>2.9877006170499953</v>
      </c>
      <c r="AI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Authority",0,hosp_count(10,B104,C104,D104,$C$1,G104,1,F104,E104*F104)))))))</f>
        <v>72348.570442167475</v>
      </c>
      <c r="AJ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Authority",0,hosp_count(10,B104,C104,D104,$C$1,G104+H104,1,F104,E104*F104)))))))</f>
        <v>72346.119821632747</v>
      </c>
      <c r="AK104" s="180">
        <f t="shared" si="165"/>
        <v>2.450620534727932</v>
      </c>
      <c r="AL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Authority",0,hosp_count(20,B104,C104,D104,$C$1,G104,1,F104,E104*F104)))))))</f>
        <v>103867.17653928438</v>
      </c>
      <c r="AM104"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Authority",0,hosp_count(20,B104,C104,D104,$C$1,G104+H104,1,F104,E104*F104)))))))</f>
        <v>103866.68230092364</v>
      </c>
      <c r="AN104" s="180">
        <f t="shared" si="166"/>
        <v>0.49423836074129213</v>
      </c>
    </row>
    <row r="105" spans="1:40" x14ac:dyDescent="0.2">
      <c r="A105" s="206" t="s">
        <v>210</v>
      </c>
      <c r="B105" s="156">
        <v>87.5</v>
      </c>
      <c r="C105" s="159" t="s">
        <v>164</v>
      </c>
      <c r="D105" s="159">
        <v>1</v>
      </c>
      <c r="E105" s="179">
        <f>HLOOKUP('III Tool Overview'!$H$6,Prevalence!$B$2:$AV$268,Prevalence!AW100,FALSE)</f>
        <v>0.14000000000000001</v>
      </c>
      <c r="F105" s="178">
        <f>HLOOKUP('III Tool Overview'!$H$6,LookUpData_Pop!$B$1:$AV$269,LookUpData_Pop!BB105,FALSE)/5</f>
        <v>9143.6</v>
      </c>
      <c r="G105" s="167">
        <f>'III Tool Overview'!$H$9/110</f>
        <v>0</v>
      </c>
      <c r="H105" s="244">
        <f>IF('III Tool Overview'!$H$10="Even distribution",Targeting!C103,IF('III Tool Overview'!$H$10="Targeting to Q1",Targeting!D103,IF('III Tool Overview'!$H$10="Targeting to Q1 &amp; Q2",Targeting!E103,IF('III Tool Overview'!$H$10="Proportionate to need",Targeting!F103))))</f>
        <v>56.032469490024148</v>
      </c>
      <c r="I105"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Authority",0,new_ci(2,B105,C105,D105,$C$1,G105,1,F105,E105*F105)))))))</f>
        <v>1074.8753193225082</v>
      </c>
      <c r="J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Authority",0,new_ci(2,B105,C105,D105,$C$1,G105+H105,1,F105,E105*F105)))))))</f>
        <v>1074.7161633778726</v>
      </c>
      <c r="K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Authority",0,new_ci(5,B105,C105,D105,$C$1,G105,1,F105,E105*F105)))))))</f>
        <v>3822.0859566213635</v>
      </c>
      <c r="L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Authority",0,new_ci(5,B105,C105,D105,$C$1,G105+H105,1,F105,E105*F105)))))))</f>
        <v>3821.7796145872308</v>
      </c>
      <c r="M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Authority",0,new_ci(10,B105,C105,D105,$C$1,G105,1,F105,E105*F105)))))))</f>
        <v>6897.4733084721211</v>
      </c>
      <c r="N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Authority",0,new_ci(10,B105,C105,D105,$C$1,G105+H105,1,F105,E105*F105)))))))</f>
        <v>6897.3409701262244</v>
      </c>
      <c r="O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Authority",0,new_ci(20,B105,C105,D105,$C$1,G105,1,F105,E105*F105)))))))</f>
        <v>9001.6424876192414</v>
      </c>
      <c r="P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Authority",0,new_ci(20,B105,C105,D105,$C$1,G105+H105,1,F105,E105*F105)))))))</f>
        <v>9001.6416296753287</v>
      </c>
      <c r="Q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Authority",0,new_yll(2,B105,C105,D105,$C$1,G105,1,F105,E105*F105)))))))</f>
        <v>11823.62851254759</v>
      </c>
      <c r="R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Authority",0,new_yll(2,B105,C105,D105,$C$1,G105+H105,1,F105,E105*F105)))))))</f>
        <v>11821.877797156598</v>
      </c>
      <c r="S105" s="181">
        <f t="shared" si="159"/>
        <v>1.7507153909918998</v>
      </c>
      <c r="T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Authority",0,new_yll(5,B105,C105,D105,$C$1,G105,1,F105,E105*F105)))))))</f>
        <v>36706.94977608652</v>
      </c>
      <c r="U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Authority",0,new_yll(5,B105,C105,D105,$C$1,G105+H105,1,F105,E105*F105)))))))</f>
        <v>36703.787132145917</v>
      </c>
      <c r="V105" s="181">
        <f t="shared" si="160"/>
        <v>3.1626439406027202</v>
      </c>
      <c r="W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Authority",0,new_yll(10,B105,C105,D105,$C$1,G105,1,F105,E105*F105)))))))</f>
        <v>52790.669188023719</v>
      </c>
      <c r="X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Authority",0,new_yll(10,B105,C105,D105,$C$1,G105+H105,1,F105,E105*F105)))))))</f>
        <v>52788.323538438133</v>
      </c>
      <c r="Y105" s="181">
        <f t="shared" si="161"/>
        <v>2.3456495855862158</v>
      </c>
      <c r="Z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Authority",0,new_yll(20,B105,C105,D105,$C$1,G105,1,F105,E105*F105)))))))</f>
        <v>50762.013187244491</v>
      </c>
      <c r="AA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Authority",0,new_yll(20,B105,C105,D105,$C$1,G105+H105,1,F105,E105*F105)))))))</f>
        <v>50759.651733949933</v>
      </c>
      <c r="AB105" s="181">
        <f t="shared" si="162"/>
        <v>2.3614532945575775</v>
      </c>
      <c r="AC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Authority",0,hosp_count(2,B105,C105,D105,$C$1,G105,1,F105,E105*F105)))))))</f>
        <v>7325.4660180804258</v>
      </c>
      <c r="AD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Authority",0,hosp_count(2,B105,C105,D105,$C$1,G105+H105,1,F105,E105*F105)))))))</f>
        <v>7324.6854421599583</v>
      </c>
      <c r="AE105" s="180">
        <f t="shared" si="163"/>
        <v>0.78057592046752688</v>
      </c>
      <c r="AF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Authority",0,hosp_count(5,B105,C105,D105,$C$1,G105,1,F105,E105*F105)))))))</f>
        <v>25018.60216283656</v>
      </c>
      <c r="AG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Authority",0,hosp_count(5,B105,C105,D105,$C$1,G105+H105,1,F105,E105*F105)))))))</f>
        <v>25017.166489174728</v>
      </c>
      <c r="AH105" s="180">
        <f t="shared" si="164"/>
        <v>1.4356736618319701</v>
      </c>
      <c r="AI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Authority",0,hosp_count(10,B105,C105,D105,$C$1,G105,1,F105,E105*F105)))))))</f>
        <v>42703.170512332297</v>
      </c>
      <c r="AJ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Authority",0,hosp_count(10,B105,C105,D105,$C$1,G105+H105,1,F105,E105*F105)))))))</f>
        <v>42702.498681554804</v>
      </c>
      <c r="AK105" s="180">
        <f t="shared" si="165"/>
        <v>0.67183077749359654</v>
      </c>
      <c r="AL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Authority",0,hosp_count(20,B105,C105,D105,$C$1,G105,1,F105,E105*F105)))))))</f>
        <v>52707.417872306673</v>
      </c>
      <c r="AM105"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Authority",0,hosp_count(20,B105,C105,D105,$C$1,G105+H105,1,F105,E105*F105)))))))</f>
        <v>52707.234382065893</v>
      </c>
      <c r="AN105" s="180">
        <f t="shared" si="166"/>
        <v>0.18349024077906506</v>
      </c>
    </row>
    <row r="106" spans="1:40" x14ac:dyDescent="0.2">
      <c r="A106" s="207" t="s">
        <v>211</v>
      </c>
      <c r="B106" s="208">
        <v>95</v>
      </c>
      <c r="C106" s="184" t="s">
        <v>160</v>
      </c>
      <c r="D106" s="184">
        <v>1</v>
      </c>
      <c r="E106" s="179">
        <f>HLOOKUP('III Tool Overview'!$H$6,Prevalence!$B$2:$AV$268,Prevalence!AW101,FALSE)</f>
        <v>0.14000000000000001</v>
      </c>
      <c r="F106" s="178">
        <f>HLOOKUP('III Tool Overview'!$H$6,LookUpData_Pop!$B$1:$AV$269,LookUpData_Pop!BB106,FALSE)/5</f>
        <v>4674</v>
      </c>
      <c r="G106" s="167">
        <f>'III Tool Overview'!$H$9/110</f>
        <v>0</v>
      </c>
      <c r="H106" s="244">
        <f>IF('III Tool Overview'!$H$10="Even distribution",Targeting!C104,IF('III Tool Overview'!$H$10="Targeting to Q1",Targeting!D104,IF('III Tool Overview'!$H$10="Targeting to Q1 &amp; Q2",Targeting!E104,IF('III Tool Overview'!$H$10="Proportionate to need",Targeting!F104))))</f>
        <v>31.387775582906279</v>
      </c>
      <c r="I106" s="178">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Authority",0,new_ci(2,B106,C106,D106,$C$1,G106,1,F106,E106*F106)))))))</f>
        <v>1061.5112888527733</v>
      </c>
      <c r="J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Authority",0,new_ci(2,B106,C106,D106,$C$1,G106+H106,1,F106,E106*F106)))))))</f>
        <v>1061.3701365555767</v>
      </c>
      <c r="K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Authority",0,new_ci(5,B106,C106,D106,$C$1,G106,1,F106,E106*F106)))))))</f>
        <v>3084.2106653619157</v>
      </c>
      <c r="L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Authority",0,new_ci(5,B106,C106,D106,$C$1,G106+H106,1,F106,E106*F106)))))))</f>
        <v>3084.0976550388395</v>
      </c>
      <c r="M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Authority",0,new_ci(10,B106,C106,D106,$C$1,G106,1,F106,E106*F106)))))))</f>
        <v>4360.9931921754851</v>
      </c>
      <c r="N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Authority",0,new_ci(10,B106,C106,D106,$C$1,G106+H106,1,F106,E106*F106)))))))</f>
        <v>4360.9849320752683</v>
      </c>
      <c r="O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Authority",0,new_ci(20,B106,C106,D106,$C$1,G106,1,F106,E106*F106)))))))</f>
        <v>4671.8316659636412</v>
      </c>
      <c r="P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Authority",0,new_ci(20,B106,C106,D106,$C$1,G106+H106,1,F106,E106*F106)))))))</f>
        <v>4671.8316656359657</v>
      </c>
      <c r="Q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Authority",0,new_yll(2,B106,C106,D106,$C$1,G106,1,F106,E106*F106)))))))</f>
        <v>4246.0451554110932</v>
      </c>
      <c r="R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Authority",0,new_yll(2,B106,C106,D106,$C$1,G106+H106,1,F106,E106*F106)))))))</f>
        <v>4245.4805462223067</v>
      </c>
      <c r="S106" s="181">
        <f t="shared" ref="S106" si="167">Q106-R106</f>
        <v>0.5646091887865623</v>
      </c>
      <c r="T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Authority",0,new_yll(5,B106,C106,D106,$C$1,G106,1,F106,E106*F106)))))))</f>
        <v>8611.1997589373441</v>
      </c>
      <c r="U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Authority",0,new_yll(5,B106,C106,D106,$C$1,G106+H106,1,F106,E106*F106)))))))</f>
        <v>8610.6252659889869</v>
      </c>
      <c r="V106" s="181">
        <f t="shared" ref="V106" si="168">T106-U106</f>
        <v>0.57449294835714682</v>
      </c>
      <c r="W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Authority",0,new_yll(10,B106,C106,D106,$C$1,G106,1,F106,E106*F106)))))))</f>
        <v>6731.7236447919513</v>
      </c>
      <c r="X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Authority",0,new_yll(10,B106,C106,D106,$C$1,G106+H106,1,F106,E106*F106)))))))</f>
        <v>6731.0118163385796</v>
      </c>
      <c r="Y106" s="181">
        <f t="shared" ref="Y106" si="169">W106-X106</f>
        <v>0.71182845337170875</v>
      </c>
      <c r="Z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Authority",0,new_yll(20,B106,C106,D106,$C$1,G106,1,F106,E106*F106)))))))</f>
        <v>4600.8574850619862</v>
      </c>
      <c r="AA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Authority",0,new_yll(20,B106,C106,D106,$C$1,G106+H106,1,F106,E106*F106)))))))</f>
        <v>4600.0971190562013</v>
      </c>
      <c r="AB106" s="181">
        <f t="shared" ref="AB106" si="170">Z106-AA106</f>
        <v>0.76036600578481739</v>
      </c>
      <c r="AC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Authority",0,hosp_count(2,B106,C106,D106,$C$1,G106,1,F106,E106*F106)))))))</f>
        <v>6795.0154222121819</v>
      </c>
      <c r="AD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Authority",0,hosp_count(2,B106,C106,D106,$C$1,G106+H106,1,F106,E106*F106)))))))</f>
        <v>6794.2312953426981</v>
      </c>
      <c r="AE106" s="180">
        <f t="shared" ref="AE106" si="171">AC106-AD106</f>
        <v>0.78412686948377086</v>
      </c>
      <c r="AF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Authority",0,hosp_count(5,B106,C106,D106,$C$1,G106,1,F106,E106*F106)))))))</f>
        <v>19671.977629488687</v>
      </c>
      <c r="AG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Authority",0,hosp_count(5,B106,C106,D106,$C$1,G106+H106,1,F106,E106*F106)))))))</f>
        <v>19671.247569060764</v>
      </c>
      <c r="AH106" s="180">
        <f t="shared" ref="AH106" si="172">AF106-AG106</f>
        <v>0.73006042792258086</v>
      </c>
      <c r="AI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Authority",0,hosp_count(10,B106,C106,D106,$C$1,G106,1,F106,E106*F106)))))))</f>
        <v>27594.539764309997</v>
      </c>
      <c r="AJ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Authority",0,hosp_count(10,B106,C106,D106,$C$1,G106+H106,1,F106,E106*F106)))))))</f>
        <v>27594.306005853199</v>
      </c>
      <c r="AK106" s="180">
        <f t="shared" ref="AK106" si="173">AI106-AJ106</f>
        <v>0.23375845679765916</v>
      </c>
      <c r="AL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Authority",0,hosp_count(20,B106,C106,D106,$C$1,G106,1,F106,E106*F106)))))))</f>
        <v>29422.851182115948</v>
      </c>
      <c r="AM106" s="181">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Authority",0,hosp_count(20,B106,C106,D106,$C$1,G106+H106,1,F106,E106*F106)))))))</f>
        <v>29422.657148761642</v>
      </c>
      <c r="AN106" s="180">
        <f t="shared" ref="AN106" si="174">AL106-AM106</f>
        <v>0.19403335430615698</v>
      </c>
    </row>
    <row r="107" spans="1:40" s="162" customFormat="1" ht="13.5" thickBot="1" x14ac:dyDescent="0.25">
      <c r="A107" s="161" t="s">
        <v>176</v>
      </c>
      <c r="B107" s="177"/>
      <c r="C107" s="177"/>
      <c r="D107" s="177"/>
      <c r="E107" s="182"/>
      <c r="F107" s="183">
        <f>SUM(F91:F106)</f>
        <v>459409.99999999994</v>
      </c>
      <c r="G107" s="183">
        <f t="shared" ref="G107" si="175">SUM(G91:G106)</f>
        <v>0</v>
      </c>
      <c r="H107" s="183">
        <f t="shared" ref="H107" si="176">SUM(H91:H106)</f>
        <v>7208.7397311340319</v>
      </c>
      <c r="I107" s="183">
        <f t="shared" ref="I107" si="177">SUM(I91:I106)</f>
        <v>7271.3289858137159</v>
      </c>
      <c r="J107" s="183">
        <f t="shared" ref="J107" si="178">SUM(J91:J106)</f>
        <v>7269.6575050827832</v>
      </c>
      <c r="K107" s="183">
        <f t="shared" ref="K107" si="179">SUM(K91:K106)</f>
        <v>28099.105286978338</v>
      </c>
      <c r="L107" s="183">
        <f t="shared" ref="L107" si="180">SUM(L91:L106)</f>
        <v>28093.609012332003</v>
      </c>
      <c r="M107" s="183">
        <f t="shared" ref="M107" si="181">SUM(M91:M106)</f>
        <v>60951.704059954682</v>
      </c>
      <c r="N107" s="183">
        <f t="shared" ref="N107" si="182">SUM(N91:N106)</f>
        <v>60941.567247791099</v>
      </c>
      <c r="O107" s="183">
        <f t="shared" ref="O107" si="183">SUM(O91:O106)</f>
        <v>123460.35431819719</v>
      </c>
      <c r="P107" s="183">
        <f t="shared" ref="P107" si="184">SUM(P91:P106)</f>
        <v>123443.47585226875</v>
      </c>
      <c r="Q107" s="183">
        <f t="shared" ref="Q107" si="185">SUM(Q91:Q106)</f>
        <v>168574.66808816863</v>
      </c>
      <c r="R107" s="183">
        <f t="shared" ref="R107" si="186">SUM(R91:R106)</f>
        <v>168525.19683128016</v>
      </c>
      <c r="S107" s="183">
        <f t="shared" ref="S107" si="187">SUM(S91:S106)</f>
        <v>49.471256888482912</v>
      </c>
      <c r="T107" s="183">
        <f t="shared" ref="T107" si="188">SUM(T91:T106)</f>
        <v>654098.99105900934</v>
      </c>
      <c r="U107" s="183">
        <f t="shared" ref="U107" si="189">SUM(U91:U106)</f>
        <v>653917.9173258543</v>
      </c>
      <c r="V107" s="183">
        <f t="shared" ref="V107" si="190">SUM(V91:V106)</f>
        <v>181.07373315515724</v>
      </c>
      <c r="W107" s="183">
        <f t="shared" ref="W107" si="191">SUM(W91:W106)</f>
        <v>1412719.4784887475</v>
      </c>
      <c r="X107" s="183">
        <f t="shared" ref="X107" si="192">SUM(X91:X106)</f>
        <v>1412352.7168270017</v>
      </c>
      <c r="Y107" s="183">
        <f t="shared" ref="Y107" si="193">SUM(Y91:Y106)</f>
        <v>366.7616617460917</v>
      </c>
      <c r="Z107" s="183">
        <f t="shared" ref="Z107" si="194">SUM(Z91:Z106)</f>
        <v>2785430.9855110701</v>
      </c>
      <c r="AA107" s="183">
        <f t="shared" ref="AA107" si="195">SUM(AA91:AA106)</f>
        <v>2784764.4769980586</v>
      </c>
      <c r="AB107" s="183">
        <f t="shared" ref="AB107" si="196">SUM(AB91:AB106)</f>
        <v>666.50851301190232</v>
      </c>
      <c r="AC107" s="183">
        <f t="shared" ref="AC107" si="197">SUM(AC91:AC106)</f>
        <v>154559.49016796536</v>
      </c>
      <c r="AD107" s="183">
        <f t="shared" ref="AD107" si="198">SUM(AD91:AD106)</f>
        <v>154524.72106323377</v>
      </c>
      <c r="AE107" s="183">
        <f t="shared" ref="AE107" si="199">SUM(AE91:AE106)</f>
        <v>34.76910473155931</v>
      </c>
      <c r="AF107" s="183">
        <f t="shared" ref="AF107" si="200">SUM(AF91:AF106)</f>
        <v>610665.64347816259</v>
      </c>
      <c r="AG107" s="183">
        <f t="shared" ref="AG107" si="201">SUM(AG91:AG106)</f>
        <v>610536.10413026379</v>
      </c>
      <c r="AH107" s="183">
        <f t="shared" ref="AH107" si="202">SUM(AH91:AH106)</f>
        <v>129.53934789886989</v>
      </c>
      <c r="AI107" s="183">
        <f t="shared" ref="AI107" si="203">SUM(AI91:AI106)</f>
        <v>1354320.6836578494</v>
      </c>
      <c r="AJ107" s="183">
        <f t="shared" ref="AJ107" si="204">SUM(AJ91:AJ106)</f>
        <v>1354052.1792664095</v>
      </c>
      <c r="AK107" s="183">
        <f t="shared" ref="AK107" si="205">SUM(AK91:AK106)</f>
        <v>268.50439143980111</v>
      </c>
      <c r="AL107" s="183">
        <f t="shared" ref="AL107" si="206">SUM(AL91:AL106)</f>
        <v>2801530.1027382491</v>
      </c>
      <c r="AM107" s="183">
        <f t="shared" ref="AM107" si="207">SUM(AM91:AM106)</f>
        <v>2801034.9367433186</v>
      </c>
      <c r="AN107" s="183">
        <f t="shared" ref="AN107" si="208">SUM(AN91:AN106)</f>
        <v>495.16599493079048</v>
      </c>
    </row>
    <row r="108" spans="1:40" s="48" customFormat="1" ht="13.5" thickBot="1" x14ac:dyDescent="0.25">
      <c r="A108" s="33" t="s">
        <v>59</v>
      </c>
      <c r="B108" s="155"/>
      <c r="C108" s="155"/>
      <c r="D108" s="155"/>
      <c r="E108" s="155"/>
      <c r="F108" s="155"/>
      <c r="G108" s="155"/>
      <c r="H108" s="243"/>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row>
    <row r="109" spans="1:40" x14ac:dyDescent="0.2">
      <c r="A109" s="176" t="s">
        <v>20</v>
      </c>
      <c r="B109" s="156">
        <v>0.5</v>
      </c>
      <c r="C109" s="156" t="s">
        <v>160</v>
      </c>
      <c r="D109" s="159">
        <v>2</v>
      </c>
      <c r="E109" s="156"/>
      <c r="F109" s="178">
        <f>HLOOKUP('III Tool Overview'!$H$6,LookUpData_Pop!$B$1:$AV$269,LookUpData_Pop!BB108,FALSE)/5</f>
        <v>6254.4</v>
      </c>
      <c r="G109" s="156"/>
      <c r="H109" s="181"/>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row>
    <row r="110" spans="1:40" x14ac:dyDescent="0.2">
      <c r="A110" s="176" t="s">
        <v>21</v>
      </c>
      <c r="B110" s="156">
        <v>2.5</v>
      </c>
      <c r="C110" s="156" t="s">
        <v>160</v>
      </c>
      <c r="D110" s="159">
        <v>2</v>
      </c>
      <c r="E110" s="156"/>
      <c r="F110" s="178">
        <f>HLOOKUP('III Tool Overview'!$H$6,LookUpData_Pop!$B$1:$AV$269,LookUpData_Pop!BB109,FALSE)/5</f>
        <v>23287.200000000001</v>
      </c>
      <c r="G110" s="156"/>
      <c r="H110" s="181"/>
      <c r="I110" s="156"/>
      <c r="J110" s="156"/>
      <c r="K110" s="156"/>
      <c r="L110" s="156"/>
      <c r="M110" s="156"/>
      <c r="N110" s="156"/>
      <c r="O110" s="156"/>
      <c r="P110" s="156"/>
      <c r="Q110" s="156"/>
      <c r="R110" s="181"/>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row>
    <row r="111" spans="1:40" x14ac:dyDescent="0.2">
      <c r="A111" s="176" t="s">
        <v>22</v>
      </c>
      <c r="B111" s="156">
        <v>7.5</v>
      </c>
      <c r="C111" s="156" t="s">
        <v>160</v>
      </c>
      <c r="D111" s="159">
        <v>2</v>
      </c>
      <c r="E111" s="156"/>
      <c r="F111" s="178">
        <f>HLOOKUP('III Tool Overview'!$H$6,LookUpData_Pop!$B$1:$AV$269,LookUpData_Pop!BB110,FALSE)/5</f>
        <v>26475.8</v>
      </c>
      <c r="G111" s="156"/>
      <c r="H111" s="181"/>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row>
    <row r="112" spans="1:40" x14ac:dyDescent="0.2">
      <c r="A112" s="176" t="s">
        <v>23</v>
      </c>
      <c r="B112" s="156">
        <v>12.5</v>
      </c>
      <c r="C112" s="156" t="s">
        <v>160</v>
      </c>
      <c r="D112" s="159">
        <v>2</v>
      </c>
      <c r="E112" s="156"/>
      <c r="F112" s="178">
        <f>HLOOKUP('III Tool Overview'!$H$6,LookUpData_Pop!$B$1:$AV$269,LookUpData_Pop!BB111,FALSE)/5</f>
        <v>28806.400000000001</v>
      </c>
      <c r="G112" s="156"/>
      <c r="H112" s="181"/>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row>
    <row r="113" spans="1:49" x14ac:dyDescent="0.2">
      <c r="A113" s="176" t="s">
        <v>24</v>
      </c>
      <c r="B113" s="156">
        <v>17.5</v>
      </c>
      <c r="C113" s="156" t="s">
        <v>160</v>
      </c>
      <c r="D113" s="159">
        <v>2</v>
      </c>
      <c r="E113" s="179">
        <f>HLOOKUP('III Tool Overview'!$H$6,Prevalence!$B$2:$AV$268,Prevalence!AW107,FALSE)</f>
        <v>0.26</v>
      </c>
      <c r="F113" s="178">
        <f>HLOOKUP('III Tool Overview'!$H$6,LookUpData_Pop!$B$1:$AV$269,LookUpData_Pop!BB112,FALSE)/5</f>
        <v>32829</v>
      </c>
      <c r="G113" s="167">
        <f>'III Tool Overview'!$H$9/110</f>
        <v>0</v>
      </c>
      <c r="H113" s="244">
        <f>IF('III Tool Overview'!$H$10="Even distribution",Targeting!C111,IF('III Tool Overview'!$H$10="Targeting to Q1",Targeting!D111,IF('III Tool Overview'!$H$10="Targeting to Q1 &amp; Q2",Targeting!E111,IF('III Tool Overview'!$H$10="Proportionate to need",Targeting!F111))))</f>
        <v>327.69039235203161</v>
      </c>
      <c r="I113" s="173">
        <f>new_ci(2,B113,C113,D113,$C$1,G113,1,F113,E113*F113)</f>
        <v>22.370248396203447</v>
      </c>
      <c r="J113" s="180">
        <f t="shared" ref="J113:J123" si="209">new_ci(2,B113,C113,D113,$C$1,G113+H113,1,F113,E113*F113)</f>
        <v>22.364576956621164</v>
      </c>
      <c r="K113" s="180">
        <f t="shared" ref="K113:K123" si="210">new_ci(5,B113,C113,D113,$C$1,G113,1,F113,E113*F113)</f>
        <v>97.750971206196994</v>
      </c>
      <c r="L113" s="180">
        <f t="shared" ref="L113:L123" si="211">new_ci(5,B113,C113,D113,$C$1,G113+H113,1,F113,E113*F113)</f>
        <v>97.726391243876535</v>
      </c>
      <c r="M113" s="180">
        <f t="shared" ref="M113:M123" si="212">new_ci(10,B113,C113,D113,$C$1,G113,1,F113,E113*F113)</f>
        <v>256.14618749440962</v>
      </c>
      <c r="N113" s="180">
        <f t="shared" ref="N113:N123" si="213">new_ci(10,B113,C113,D113,$C$1,G113+H113,1,F113,E113*F113)</f>
        <v>256.08276766500103</v>
      </c>
      <c r="O113" s="180">
        <f t="shared" ref="O113:O123" si="214">new_ci(20,B113,C113,D113,$C$1,G113,1,F113,E113*F113)</f>
        <v>746.53368767803681</v>
      </c>
      <c r="P113" s="180">
        <f t="shared" ref="P113:P123" si="215">new_ci(20,B113,C113,D113,$C$1,G113+H113,1,F113,E113*F113)</f>
        <v>746.35601781009041</v>
      </c>
      <c r="Q113" s="181">
        <f t="shared" ref="Q113:Q123" si="216">new_yll(2,B113,C113,D113,$C$1,G113,1,F113,E113*F113)</f>
        <v>1811.9901200924792</v>
      </c>
      <c r="R113" s="181">
        <f t="shared" ref="R113:R123" si="217">new_yll(2,B113,C113,D113,$C$1,G113+H113,1,F113,E113*F113)</f>
        <v>1811.5307334863144</v>
      </c>
      <c r="S113" s="181">
        <f t="shared" ref="S113:S123" si="218">Q113-R113</f>
        <v>0.45938660616479865</v>
      </c>
      <c r="T113" s="181">
        <f t="shared" ref="T113:T123" si="219">new_yll(5,B113,C113,D113,$C$1,G113,1,F113,E113*F113)</f>
        <v>7764.1787238364304</v>
      </c>
      <c r="U113" s="181">
        <f t="shared" ref="U113:U123" si="220">new_yll(5,B113,C113,D113,$C$1,G113+H113,1,F113,E113*F113)</f>
        <v>7762.2262215985284</v>
      </c>
      <c r="V113" s="181">
        <f>T113-U113</f>
        <v>1.9525022379020811</v>
      </c>
      <c r="W113" s="181">
        <f t="shared" ref="W113:W123" si="221">new_yll(10,B113,C113,D113,$C$1,G113,1,F113,E113*F113)</f>
        <v>19625.703148830147</v>
      </c>
      <c r="X113" s="181">
        <f t="shared" ref="X113:X123" si="222">new_yll(10,B113,C113,D113,$C$1,G113+H113,1,F113,E113*F113)</f>
        <v>19620.841649956135</v>
      </c>
      <c r="Y113" s="181">
        <f>W113-X113</f>
        <v>4.8614988740118861</v>
      </c>
      <c r="Z113" s="181">
        <f t="shared" ref="Z113:Z123" si="223">new_yll(20,B113,C113,D113,$C$1,G113,1,F113,E113*F113)</f>
        <v>52499.019254744395</v>
      </c>
      <c r="AA113" s="181">
        <f t="shared" ref="AA113:AA123" si="224">new_yll(20,B113,C113,D113,$C$1,G113+H113,1,F113,E113*F113)</f>
        <v>52486.492314008472</v>
      </c>
      <c r="AB113" s="181">
        <f>Z113-AA113</f>
        <v>12.526940735922835</v>
      </c>
      <c r="AC113" s="181">
        <f>hosp_count(2,B113,C113,D113,$C$1,G113,1,F113,E113*F113)</f>
        <v>2657.182486289089</v>
      </c>
      <c r="AD113" s="181">
        <f>hosp_count(2,B113,C113,D113,$C$1,G113+H113,1,F113,E113*F113)</f>
        <v>2656.7459826634058</v>
      </c>
      <c r="AE113" s="180">
        <f>AC113-AD113</f>
        <v>0.43650362568314449</v>
      </c>
      <c r="AF113" s="181">
        <f>hosp_count(5,B113,C113,D113,$C$1,G113,1,F113,E113*F113)</f>
        <v>11223.443813019965</v>
      </c>
      <c r="AG113" s="181">
        <f>hosp_count(5,B113,C113,D113,$C$1,G113+H113,1,F113,E113*F113)</f>
        <v>11221.616998089625</v>
      </c>
      <c r="AH113" s="180">
        <f>AF113-AG113</f>
        <v>1.8268149303403334</v>
      </c>
      <c r="AI113" s="181">
        <f>hosp_count(10,B113,C113,D113,$C$1,G113,1,F113,E113*F113)</f>
        <v>27700.140640915139</v>
      </c>
      <c r="AJ113" s="181">
        <f>hosp_count(10,B113,C113,D113,$C$1,G113+H113,1,F113,E113*F113)</f>
        <v>27695.707773813876</v>
      </c>
      <c r="AK113" s="180">
        <f>AI113-AJ113</f>
        <v>4.4328671012626728</v>
      </c>
      <c r="AL113" s="181">
        <f>hosp_count(20,B113,C113,D113,$C$1,G113,1,F113,E113*F113)</f>
        <v>70776.171148866822</v>
      </c>
      <c r="AM113" s="181">
        <f>hosp_count(20,B113,C113,D113,$C$1,G113+H113,1,F113,E113*F113)</f>
        <v>70765.307595031496</v>
      </c>
      <c r="AN113" s="180">
        <f>AL113-AM113</f>
        <v>10.863553835326456</v>
      </c>
    </row>
    <row r="114" spans="1:49" x14ac:dyDescent="0.2">
      <c r="A114" s="176" t="s">
        <v>25</v>
      </c>
      <c r="B114" s="156">
        <v>22.5</v>
      </c>
      <c r="C114" s="156" t="s">
        <v>160</v>
      </c>
      <c r="D114" s="159">
        <v>2</v>
      </c>
      <c r="E114" s="179">
        <f>HLOOKUP('III Tool Overview'!$H$6,Prevalence!$B$2:$AV$268,Prevalence!AW108,FALSE)</f>
        <v>0.26</v>
      </c>
      <c r="F114" s="178">
        <f>HLOOKUP('III Tool Overview'!$H$6,LookUpData_Pop!$B$1:$AV$269,LookUpData_Pop!BB113,FALSE)/5</f>
        <v>37321.800000000003</v>
      </c>
      <c r="G114" s="167">
        <f>'III Tool Overview'!$H$9/110</f>
        <v>0</v>
      </c>
      <c r="H114" s="244">
        <f>IF('III Tool Overview'!$H$10="Even distribution",Targeting!C112,IF('III Tool Overview'!$H$10="Targeting to Q1",Targeting!D112,IF('III Tool Overview'!$H$10="Targeting to Q1 &amp; Q2",Targeting!E112,IF('III Tool Overview'!$H$10="Proportionate to need",Targeting!F112))))</f>
        <v>497.33854838621613</v>
      </c>
      <c r="I114" s="173">
        <f t="shared" ref="I114:I123" si="225">new_ci(2,B114,C114,D114,$C$1,G114,1,F114,E114*F114)</f>
        <v>33.969569497138863</v>
      </c>
      <c r="J114" s="180">
        <f t="shared" si="209"/>
        <v>33.958093715585086</v>
      </c>
      <c r="K114" s="180">
        <f t="shared" si="210"/>
        <v>148.36904941278959</v>
      </c>
      <c r="L114" s="180">
        <f t="shared" si="211"/>
        <v>148.3193785664788</v>
      </c>
      <c r="M114" s="180">
        <f t="shared" si="212"/>
        <v>388.41460523273071</v>
      </c>
      <c r="N114" s="180">
        <f t="shared" si="213"/>
        <v>388.28680094021371</v>
      </c>
      <c r="O114" s="180">
        <f t="shared" si="214"/>
        <v>1128.6731142628767</v>
      </c>
      <c r="P114" s="180">
        <f t="shared" si="215"/>
        <v>1128.318158394962</v>
      </c>
      <c r="Q114" s="181">
        <f t="shared" si="216"/>
        <v>2615.6568512796925</v>
      </c>
      <c r="R114" s="181">
        <f t="shared" si="217"/>
        <v>2614.7732161000517</v>
      </c>
      <c r="S114" s="181">
        <f t="shared" si="218"/>
        <v>0.88363517964080529</v>
      </c>
      <c r="T114" s="181">
        <f t="shared" si="219"/>
        <v>11191.257239946515</v>
      </c>
      <c r="U114" s="181">
        <f t="shared" si="220"/>
        <v>11187.510281011506</v>
      </c>
      <c r="V114" s="181">
        <f t="shared" ref="V114:V123" si="226">T114-U114</f>
        <v>3.7469589350093884</v>
      </c>
      <c r="W114" s="181">
        <f t="shared" si="221"/>
        <v>28207.219019132128</v>
      </c>
      <c r="X114" s="181">
        <f t="shared" si="222"/>
        <v>28197.932443063961</v>
      </c>
      <c r="Y114" s="181">
        <f t="shared" ref="Y114:Y123" si="227">W114-X114</f>
        <v>9.2865760681670508</v>
      </c>
      <c r="Z114" s="181">
        <f t="shared" si="223"/>
        <v>74873.302555314483</v>
      </c>
      <c r="AA114" s="181">
        <f t="shared" si="224"/>
        <v>74849.68079771669</v>
      </c>
      <c r="AB114" s="181">
        <f t="shared" ref="AB114:AB123" si="228">Z114-AA114</f>
        <v>23.621757597793476</v>
      </c>
      <c r="AC114" s="181">
        <f t="shared" ref="AC114:AC123" si="229">hosp_count(2,B114,C114,D114,$C$1,G114,1,F114,E114*F114)</f>
        <v>3473.2820527575182</v>
      </c>
      <c r="AD114" s="181">
        <f t="shared" ref="AD114:AD123" si="230">hosp_count(2,B114,C114,D114,$C$1,G114+H114,1,F114,E114*F114)</f>
        <v>3472.5215773717164</v>
      </c>
      <c r="AE114" s="180">
        <f t="shared" ref="AE114:AE123" si="231">AC114-AD114</f>
        <v>0.76047538580178298</v>
      </c>
      <c r="AF114" s="181">
        <f t="shared" ref="AF114:AF123" si="232">hosp_count(5,B114,C114,D114,$C$1,G114,1,F114,E114*F114)</f>
        <v>14664.642503262885</v>
      </c>
      <c r="AG114" s="181">
        <f t="shared" ref="AG114:AG123" si="233">hosp_count(5,B114,C114,D114,$C$1,G114+H114,1,F114,E114*F114)</f>
        <v>14661.464226829408</v>
      </c>
      <c r="AH114" s="180">
        <f t="shared" ref="AH114:AH123" si="234">AF114-AG114</f>
        <v>3.1782764334766398</v>
      </c>
      <c r="AI114" s="181">
        <f t="shared" ref="AI114:AI123" si="235">hosp_count(10,B114,C114,D114,$C$1,G114,1,F114,E114*F114)</f>
        <v>36163.639638762303</v>
      </c>
      <c r="AJ114" s="181">
        <f t="shared" ref="AJ114:AJ123" si="236">hosp_count(10,B114,C114,D114,$C$1,G114+H114,1,F114,E114*F114)</f>
        <v>36155.949279741501</v>
      </c>
      <c r="AK114" s="180">
        <f t="shared" ref="AK114:AK123" si="237">AI114-AJ114</f>
        <v>7.6903590208021342</v>
      </c>
      <c r="AL114" s="181">
        <f t="shared" ref="AL114:AL123" si="238">hosp_count(20,B114,C114,D114,$C$1,G114,1,F114,E114*F114)</f>
        <v>92176.639129626463</v>
      </c>
      <c r="AM114" s="181">
        <f t="shared" ref="AM114:AM123" si="239">hosp_count(20,B114,C114,D114,$C$1,G114+H114,1,F114,E114*F114)</f>
        <v>92157.952712330109</v>
      </c>
      <c r="AN114" s="180">
        <f t="shared" ref="AN114:AN123" si="240">AL114-AM114</f>
        <v>18.686417296354193</v>
      </c>
    </row>
    <row r="115" spans="1:49" x14ac:dyDescent="0.2">
      <c r="A115" s="176" t="s">
        <v>26</v>
      </c>
      <c r="B115" s="156">
        <v>27.5</v>
      </c>
      <c r="C115" s="156" t="s">
        <v>160</v>
      </c>
      <c r="D115" s="159">
        <v>2</v>
      </c>
      <c r="E115" s="179">
        <f>HLOOKUP('III Tool Overview'!$H$6,Prevalence!$B$2:$AV$268,Prevalence!AW109,FALSE)</f>
        <v>0.3</v>
      </c>
      <c r="F115" s="178">
        <f>HLOOKUP('III Tool Overview'!$H$6,LookUpData_Pop!$B$1:$AV$269,LookUpData_Pop!BB114,FALSE)/5</f>
        <v>37609</v>
      </c>
      <c r="G115" s="167">
        <f>'III Tool Overview'!$H$9/110</f>
        <v>0</v>
      </c>
      <c r="H115" s="244">
        <f>IF('III Tool Overview'!$H$10="Even distribution",Targeting!C113,IF('III Tool Overview'!$H$10="Targeting to Q1",Targeting!D113,IF('III Tool Overview'!$H$10="Targeting to Q1 &amp; Q2",Targeting!E113,IF('III Tool Overview'!$H$10="Proportionate to need",Targeting!F113))))</f>
        <v>569.57476808968215</v>
      </c>
      <c r="I115" s="173">
        <f t="shared" si="225"/>
        <v>52.838595892480129</v>
      </c>
      <c r="J115" s="180">
        <f t="shared" si="209"/>
        <v>52.819036416827473</v>
      </c>
      <c r="K115" s="180">
        <f t="shared" si="210"/>
        <v>230.55589457912865</v>
      </c>
      <c r="L115" s="180">
        <f t="shared" si="211"/>
        <v>230.47144944506309</v>
      </c>
      <c r="M115" s="180">
        <f t="shared" si="212"/>
        <v>602.32111215637542</v>
      </c>
      <c r="N115" s="180">
        <f t="shared" si="213"/>
        <v>602.10499303492657</v>
      </c>
      <c r="O115" s="180">
        <f t="shared" si="214"/>
        <v>1739.0412187472821</v>
      </c>
      <c r="P115" s="180">
        <f t="shared" si="215"/>
        <v>1738.4509682234375</v>
      </c>
      <c r="Q115" s="181">
        <f t="shared" si="216"/>
        <v>3751.540308366089</v>
      </c>
      <c r="R115" s="181">
        <f t="shared" si="217"/>
        <v>3750.1515855947505</v>
      </c>
      <c r="S115" s="181">
        <f t="shared" si="218"/>
        <v>1.3887227713385073</v>
      </c>
      <c r="T115" s="181">
        <f t="shared" si="219"/>
        <v>16007.337662976817</v>
      </c>
      <c r="U115" s="181">
        <f t="shared" si="220"/>
        <v>16001.473974800187</v>
      </c>
      <c r="V115" s="181">
        <f t="shared" si="226"/>
        <v>5.8636881766306033</v>
      </c>
      <c r="W115" s="181">
        <f t="shared" si="221"/>
        <v>40130.455100773528</v>
      </c>
      <c r="X115" s="181">
        <f t="shared" si="222"/>
        <v>40116.045268148591</v>
      </c>
      <c r="Y115" s="181">
        <f t="shared" si="227"/>
        <v>14.409832624936826</v>
      </c>
      <c r="Z115" s="181">
        <f t="shared" si="223"/>
        <v>104981.26515079089</v>
      </c>
      <c r="AA115" s="181">
        <f t="shared" si="224"/>
        <v>104945.47831153718</v>
      </c>
      <c r="AB115" s="181">
        <f t="shared" si="228"/>
        <v>35.786839253705693</v>
      </c>
      <c r="AC115" s="181">
        <f t="shared" si="229"/>
        <v>4315.0901404472406</v>
      </c>
      <c r="AD115" s="181">
        <f t="shared" si="230"/>
        <v>4314.0342010252625</v>
      </c>
      <c r="AE115" s="180">
        <f t="shared" si="231"/>
        <v>1.0559394219781097</v>
      </c>
      <c r="AF115" s="181">
        <f t="shared" si="232"/>
        <v>18203.033872234173</v>
      </c>
      <c r="AG115" s="181">
        <f t="shared" si="233"/>
        <v>18198.632555247586</v>
      </c>
      <c r="AH115" s="180">
        <f t="shared" si="234"/>
        <v>4.4013169865866075</v>
      </c>
      <c r="AI115" s="181">
        <f t="shared" si="235"/>
        <v>44809.661278735213</v>
      </c>
      <c r="AJ115" s="181">
        <f t="shared" si="236"/>
        <v>44799.07011399691</v>
      </c>
      <c r="AK115" s="180">
        <f t="shared" si="237"/>
        <v>10.591164738303632</v>
      </c>
      <c r="AL115" s="181">
        <f t="shared" si="238"/>
        <v>113613.37979696345</v>
      </c>
      <c r="AM115" s="181">
        <f t="shared" si="239"/>
        <v>113588.06729321415</v>
      </c>
      <c r="AN115" s="180">
        <f t="shared" si="240"/>
        <v>25.312503749300959</v>
      </c>
    </row>
    <row r="116" spans="1:49" x14ac:dyDescent="0.2">
      <c r="A116" s="176" t="s">
        <v>27</v>
      </c>
      <c r="B116" s="156">
        <v>32.5</v>
      </c>
      <c r="C116" s="156" t="s">
        <v>160</v>
      </c>
      <c r="D116" s="159">
        <v>2</v>
      </c>
      <c r="E116" s="179">
        <f>HLOOKUP('III Tool Overview'!$H$6,Prevalence!$B$2:$AV$268,Prevalence!AW110,FALSE)</f>
        <v>0.3</v>
      </c>
      <c r="F116" s="178">
        <f>HLOOKUP('III Tool Overview'!$H$6,LookUpData_Pop!$B$1:$AV$269,LookUpData_Pop!BB115,FALSE)/5</f>
        <v>33158.6</v>
      </c>
      <c r="G116" s="167">
        <f>'III Tool Overview'!$H$9/110</f>
        <v>0</v>
      </c>
      <c r="H116" s="244">
        <f>IF('III Tool Overview'!$H$10="Even distribution",Targeting!C114,IF('III Tool Overview'!$H$10="Targeting to Q1",Targeting!D114,IF('III Tool Overview'!$H$10="Targeting to Q1 &amp; Q2",Targeting!E114,IF('III Tool Overview'!$H$10="Proportionate to need",Targeting!F114))))</f>
        <v>524.54867653519852</v>
      </c>
      <c r="I116" s="173">
        <f t="shared" si="225"/>
        <v>62.216803153366165</v>
      </c>
      <c r="J116" s="180">
        <f t="shared" si="209"/>
        <v>62.192755213773992</v>
      </c>
      <c r="K116" s="180">
        <f t="shared" si="210"/>
        <v>271.2227426222957</v>
      </c>
      <c r="L116" s="180">
        <f t="shared" si="211"/>
        <v>271.11918892730654</v>
      </c>
      <c r="M116" s="180">
        <f t="shared" si="212"/>
        <v>707.17150529276387</v>
      </c>
      <c r="N116" s="180">
        <f t="shared" si="213"/>
        <v>706.90793277797809</v>
      </c>
      <c r="O116" s="180">
        <f t="shared" si="214"/>
        <v>2029.4314555100177</v>
      </c>
      <c r="P116" s="180">
        <f t="shared" si="215"/>
        <v>2028.7238787250365</v>
      </c>
      <c r="Q116" s="181">
        <f t="shared" si="216"/>
        <v>4168.5258112755328</v>
      </c>
      <c r="R116" s="181">
        <f t="shared" si="217"/>
        <v>4166.9145993228576</v>
      </c>
      <c r="S116" s="181">
        <f t="shared" si="218"/>
        <v>1.6112119526751485</v>
      </c>
      <c r="T116" s="181">
        <f t="shared" si="219"/>
        <v>17746.123634146708</v>
      </c>
      <c r="U116" s="181">
        <f t="shared" si="220"/>
        <v>17739.3470835595</v>
      </c>
      <c r="V116" s="181">
        <f t="shared" si="226"/>
        <v>6.7765505872084759</v>
      </c>
      <c r="W116" s="181">
        <f t="shared" si="221"/>
        <v>44290.876163738991</v>
      </c>
      <c r="X116" s="181">
        <f t="shared" si="222"/>
        <v>44274.353132393233</v>
      </c>
      <c r="Y116" s="181">
        <f t="shared" si="227"/>
        <v>16.523031345757772</v>
      </c>
      <c r="Z116" s="181">
        <f t="shared" si="223"/>
        <v>114451.06034521859</v>
      </c>
      <c r="AA116" s="181">
        <f t="shared" si="224"/>
        <v>114410.93036327437</v>
      </c>
      <c r="AB116" s="181">
        <f t="shared" si="228"/>
        <v>40.129981944221072</v>
      </c>
      <c r="AC116" s="181">
        <f t="shared" si="229"/>
        <v>4374.2944717922928</v>
      </c>
      <c r="AD116" s="181">
        <f t="shared" si="230"/>
        <v>4373.1762285582163</v>
      </c>
      <c r="AE116" s="180">
        <f t="shared" si="231"/>
        <v>1.1182432340765445</v>
      </c>
      <c r="AF116" s="181">
        <f t="shared" si="232"/>
        <v>18437.580404821932</v>
      </c>
      <c r="AG116" s="181">
        <f t="shared" si="233"/>
        <v>18432.93217112495</v>
      </c>
      <c r="AH116" s="180">
        <f t="shared" si="234"/>
        <v>4.6482336969820608</v>
      </c>
      <c r="AI116" s="181">
        <f t="shared" si="235"/>
        <v>45310.638209896526</v>
      </c>
      <c r="AJ116" s="181">
        <f t="shared" si="236"/>
        <v>45299.515917106728</v>
      </c>
      <c r="AK116" s="180">
        <f t="shared" si="237"/>
        <v>11.122292789797939</v>
      </c>
      <c r="AL116" s="181">
        <f t="shared" si="238"/>
        <v>114313.87678514417</v>
      </c>
      <c r="AM116" s="181">
        <f t="shared" si="239"/>
        <v>114287.74242870958</v>
      </c>
      <c r="AN116" s="180">
        <f t="shared" si="240"/>
        <v>26.134356434587971</v>
      </c>
    </row>
    <row r="117" spans="1:49" x14ac:dyDescent="0.2">
      <c r="A117" s="176" t="s">
        <v>28</v>
      </c>
      <c r="B117" s="156">
        <v>37.5</v>
      </c>
      <c r="C117" s="156" t="s">
        <v>160</v>
      </c>
      <c r="D117" s="159">
        <v>2</v>
      </c>
      <c r="E117" s="179">
        <f>HLOOKUP('III Tool Overview'!$H$6,Prevalence!$B$2:$AV$268,Prevalence!AW111,FALSE)</f>
        <v>0.41</v>
      </c>
      <c r="F117" s="178">
        <f>HLOOKUP('III Tool Overview'!$H$6,LookUpData_Pop!$B$1:$AV$269,LookUpData_Pop!BB116,FALSE)/5</f>
        <v>34236.400000000001</v>
      </c>
      <c r="G117" s="167">
        <f>'III Tool Overview'!$H$9/110</f>
        <v>0</v>
      </c>
      <c r="H117" s="244">
        <f>IF('III Tool Overview'!$H$10="Even distribution",Targeting!C115,IF('III Tool Overview'!$H$10="Targeting to Q1",Targeting!D115,IF('III Tool Overview'!$H$10="Targeting to Q1 &amp; Q2",Targeting!E115,IF('III Tool Overview'!$H$10="Proportionate to need",Targeting!F115))))</f>
        <v>647.18822260528884</v>
      </c>
      <c r="I117" s="173">
        <f t="shared" si="225"/>
        <v>99.129551516699024</v>
      </c>
      <c r="J117" s="180">
        <f t="shared" si="209"/>
        <v>99.088046459252297</v>
      </c>
      <c r="K117" s="180">
        <f t="shared" si="210"/>
        <v>431.28200038682917</v>
      </c>
      <c r="L117" s="180">
        <f t="shared" si="211"/>
        <v>431.10401611671733</v>
      </c>
      <c r="M117" s="180">
        <f t="shared" si="212"/>
        <v>1119.8431484526432</v>
      </c>
      <c r="N117" s="180">
        <f t="shared" si="213"/>
        <v>1119.3940904029373</v>
      </c>
      <c r="O117" s="180">
        <f t="shared" si="214"/>
        <v>3172.9793689081862</v>
      </c>
      <c r="P117" s="180">
        <f t="shared" si="215"/>
        <v>3171.8065608980373</v>
      </c>
      <c r="Q117" s="181">
        <f t="shared" si="216"/>
        <v>6046.9026425186403</v>
      </c>
      <c r="R117" s="181">
        <f t="shared" si="217"/>
        <v>6044.3708340143903</v>
      </c>
      <c r="S117" s="181">
        <f t="shared" si="218"/>
        <v>2.5318085042499661</v>
      </c>
      <c r="T117" s="181">
        <f t="shared" si="219"/>
        <v>25631.812646628598</v>
      </c>
      <c r="U117" s="181">
        <f t="shared" si="220"/>
        <v>25621.232661195103</v>
      </c>
      <c r="V117" s="181">
        <f t="shared" si="226"/>
        <v>10.579985433494585</v>
      </c>
      <c r="W117" s="181">
        <f t="shared" si="221"/>
        <v>63428.962679581353</v>
      </c>
      <c r="X117" s="181">
        <f t="shared" si="222"/>
        <v>63403.49650460275</v>
      </c>
      <c r="Y117" s="181">
        <f t="shared" si="227"/>
        <v>25.466174978602794</v>
      </c>
      <c r="Z117" s="181">
        <f t="shared" si="223"/>
        <v>160094.7073301273</v>
      </c>
      <c r="AA117" s="181">
        <f t="shared" si="224"/>
        <v>160035.06670045748</v>
      </c>
      <c r="AB117" s="181">
        <f t="shared" si="228"/>
        <v>59.640629669826012</v>
      </c>
      <c r="AC117" s="181">
        <f t="shared" si="229"/>
        <v>5568.2732265272816</v>
      </c>
      <c r="AD117" s="181">
        <f t="shared" si="230"/>
        <v>5566.6542917013558</v>
      </c>
      <c r="AE117" s="180">
        <f t="shared" si="231"/>
        <v>1.6189348259258622</v>
      </c>
      <c r="AF117" s="181">
        <f t="shared" si="232"/>
        <v>23428.422091261</v>
      </c>
      <c r="AG117" s="181">
        <f t="shared" si="233"/>
        <v>23421.722090499883</v>
      </c>
      <c r="AH117" s="180">
        <f t="shared" si="234"/>
        <v>6.7000007611168257</v>
      </c>
      <c r="AI117" s="181">
        <f t="shared" si="235"/>
        <v>57366.897270714107</v>
      </c>
      <c r="AJ117" s="181">
        <f t="shared" si="236"/>
        <v>57351.0098374515</v>
      </c>
      <c r="AK117" s="180">
        <f t="shared" si="237"/>
        <v>15.887433262607374</v>
      </c>
      <c r="AL117" s="181">
        <f t="shared" si="238"/>
        <v>143194.78780994535</v>
      </c>
      <c r="AM117" s="181">
        <f t="shared" si="239"/>
        <v>143158.45774246845</v>
      </c>
      <c r="AN117" s="180">
        <f t="shared" si="240"/>
        <v>36.330067476897966</v>
      </c>
    </row>
    <row r="118" spans="1:49" x14ac:dyDescent="0.2">
      <c r="A118" s="176" t="s">
        <v>29</v>
      </c>
      <c r="B118" s="156">
        <v>42.5</v>
      </c>
      <c r="C118" s="156" t="s">
        <v>160</v>
      </c>
      <c r="D118" s="159">
        <v>2</v>
      </c>
      <c r="E118" s="179">
        <f>HLOOKUP('III Tool Overview'!$H$6,Prevalence!$B$2:$AV$268,Prevalence!AW112,FALSE)</f>
        <v>0.41</v>
      </c>
      <c r="F118" s="178">
        <f>HLOOKUP('III Tool Overview'!$H$6,LookUpData_Pop!$B$1:$AV$269,LookUpData_Pop!BB117,FALSE)/5</f>
        <v>37008.6</v>
      </c>
      <c r="G118" s="167">
        <f>'III Tool Overview'!$H$9/110</f>
        <v>0</v>
      </c>
      <c r="H118" s="244">
        <f>IF('III Tool Overview'!$H$10="Even distribution",Targeting!C116,IF('III Tool Overview'!$H$10="Targeting to Q1",Targeting!D116,IF('III Tool Overview'!$H$10="Targeting to Q1 &amp; Q2",Targeting!E116,IF('III Tool Overview'!$H$10="Proportionate to need",Targeting!F116))))</f>
        <v>730.68172092230952</v>
      </c>
      <c r="I118" s="173">
        <f>new_ci(2,B118,C118,D118,$C$1,G118,1,F118,E118*F118)</f>
        <v>143.06830945390098</v>
      </c>
      <c r="J118" s="180">
        <f t="shared" si="209"/>
        <v>143.00575529883818</v>
      </c>
      <c r="K118" s="180">
        <f t="shared" si="210"/>
        <v>621.25721623506479</v>
      </c>
      <c r="L118" s="180">
        <f t="shared" si="211"/>
        <v>620.99027192996107</v>
      </c>
      <c r="M118" s="180">
        <f t="shared" si="212"/>
        <v>1606.6952114648739</v>
      </c>
      <c r="N118" s="180">
        <f t="shared" si="213"/>
        <v>1606.0285953393918</v>
      </c>
      <c r="O118" s="180">
        <f t="shared" si="214"/>
        <v>4497.4676012853706</v>
      </c>
      <c r="P118" s="180">
        <f t="shared" si="215"/>
        <v>4495.7817928562918</v>
      </c>
      <c r="Q118" s="181">
        <f t="shared" si="216"/>
        <v>8154.893638872356</v>
      </c>
      <c r="R118" s="181">
        <f t="shared" si="217"/>
        <v>8151.3280520337767</v>
      </c>
      <c r="S118" s="181">
        <f t="shared" si="218"/>
        <v>3.5655868385792928</v>
      </c>
      <c r="T118" s="181">
        <f t="shared" si="219"/>
        <v>34438.292721880804</v>
      </c>
      <c r="U118" s="181">
        <f t="shared" si="220"/>
        <v>34423.491361673907</v>
      </c>
      <c r="V118" s="181">
        <f t="shared" si="226"/>
        <v>14.801360206896788</v>
      </c>
      <c r="W118" s="181">
        <f t="shared" si="221"/>
        <v>84593.298712054515</v>
      </c>
      <c r="X118" s="181">
        <f t="shared" si="222"/>
        <v>84558.144350906077</v>
      </c>
      <c r="Y118" s="181">
        <f t="shared" si="227"/>
        <v>35.154361148437602</v>
      </c>
      <c r="Z118" s="181">
        <f t="shared" si="223"/>
        <v>209192.20254869421</v>
      </c>
      <c r="AA118" s="181">
        <f t="shared" si="224"/>
        <v>209112.9377862121</v>
      </c>
      <c r="AB118" s="181">
        <f t="shared" si="228"/>
        <v>79.264762482111109</v>
      </c>
      <c r="AC118" s="181">
        <f t="shared" si="229"/>
        <v>6920.6812249085924</v>
      </c>
      <c r="AD118" s="181">
        <f t="shared" si="230"/>
        <v>6918.5781524569675</v>
      </c>
      <c r="AE118" s="180">
        <f t="shared" si="231"/>
        <v>2.1030724516249393</v>
      </c>
      <c r="AF118" s="181">
        <f t="shared" si="232"/>
        <v>29069.313608389391</v>
      </c>
      <c r="AG118" s="181">
        <f t="shared" si="233"/>
        <v>29060.654593506591</v>
      </c>
      <c r="AH118" s="180">
        <f t="shared" si="234"/>
        <v>8.6590148827999656</v>
      </c>
      <c r="AI118" s="181">
        <f t="shared" si="235"/>
        <v>70934.142845331473</v>
      </c>
      <c r="AJ118" s="181">
        <f t="shared" si="236"/>
        <v>70913.826426765925</v>
      </c>
      <c r="AK118" s="180">
        <f t="shared" si="237"/>
        <v>20.316418565547792</v>
      </c>
      <c r="AL118" s="181">
        <f t="shared" si="238"/>
        <v>175293.51090951246</v>
      </c>
      <c r="AM118" s="181">
        <f t="shared" si="239"/>
        <v>175248.51001112477</v>
      </c>
      <c r="AN118" s="180">
        <f t="shared" si="240"/>
        <v>45.00089838769054</v>
      </c>
    </row>
    <row r="119" spans="1:49" x14ac:dyDescent="0.2">
      <c r="A119" s="176" t="s">
        <v>30</v>
      </c>
      <c r="B119" s="156">
        <v>47.5</v>
      </c>
      <c r="C119" s="156" t="s">
        <v>160</v>
      </c>
      <c r="D119" s="159">
        <v>2</v>
      </c>
      <c r="E119" s="179">
        <f>HLOOKUP('III Tool Overview'!$H$6,Prevalence!$B$2:$AV$268,Prevalence!AW113,FALSE)</f>
        <v>0.37</v>
      </c>
      <c r="F119" s="178">
        <f>HLOOKUP('III Tool Overview'!$H$6,LookUpData_Pop!$B$1:$AV$269,LookUpData_Pop!BB118,FALSE)/5</f>
        <v>36537.4</v>
      </c>
      <c r="G119" s="167">
        <f>'III Tool Overview'!$H$9/110</f>
        <v>0</v>
      </c>
      <c r="H119" s="244">
        <f>IF('III Tool Overview'!$H$10="Even distribution",Targeting!C117,IF('III Tool Overview'!$H$10="Targeting to Q1",Targeting!D117,IF('III Tool Overview'!$H$10="Targeting to Q1 &amp; Q2",Targeting!E117,IF('III Tool Overview'!$H$10="Proportionate to need",Targeting!F117))))</f>
        <v>692.63298577308547</v>
      </c>
      <c r="I119" s="173">
        <f t="shared" si="225"/>
        <v>217.81937704286526</v>
      </c>
      <c r="J119" s="180">
        <f t="shared" si="209"/>
        <v>217.72497086007843</v>
      </c>
      <c r="K119" s="180">
        <f t="shared" si="210"/>
        <v>941.91180356920222</v>
      </c>
      <c r="L119" s="180">
        <f t="shared" si="211"/>
        <v>941.51357082281515</v>
      </c>
      <c r="M119" s="180">
        <f t="shared" si="212"/>
        <v>2414.9280638380419</v>
      </c>
      <c r="N119" s="180">
        <f t="shared" si="213"/>
        <v>2413.9575954597303</v>
      </c>
      <c r="O119" s="180">
        <f t="shared" si="214"/>
        <v>6586.4475561654999</v>
      </c>
      <c r="P119" s="180">
        <f t="shared" si="215"/>
        <v>6584.174196715051</v>
      </c>
      <c r="Q119" s="181">
        <f t="shared" si="216"/>
        <v>11108.788229186128</v>
      </c>
      <c r="R119" s="181">
        <f t="shared" si="217"/>
        <v>11103.973513863999</v>
      </c>
      <c r="S119" s="181">
        <f t="shared" si="218"/>
        <v>4.8147153221289045</v>
      </c>
      <c r="T119" s="181">
        <f t="shared" si="219"/>
        <v>46564.93676178396</v>
      </c>
      <c r="U119" s="181">
        <f t="shared" si="220"/>
        <v>46545.241394476921</v>
      </c>
      <c r="V119" s="181">
        <f t="shared" si="226"/>
        <v>19.695367307038396</v>
      </c>
      <c r="W119" s="181">
        <f t="shared" si="221"/>
        <v>112708.01305982975</v>
      </c>
      <c r="X119" s="181">
        <f t="shared" si="222"/>
        <v>112662.59840359737</v>
      </c>
      <c r="Y119" s="181">
        <f t="shared" si="227"/>
        <v>45.414656232387642</v>
      </c>
      <c r="Z119" s="181">
        <f t="shared" si="223"/>
        <v>267663.72513500677</v>
      </c>
      <c r="AA119" s="181">
        <f t="shared" si="224"/>
        <v>267569.53486653871</v>
      </c>
      <c r="AB119" s="181">
        <f t="shared" si="228"/>
        <v>94.190268468053546</v>
      </c>
      <c r="AC119" s="181">
        <f t="shared" si="229"/>
        <v>8423.7301166691359</v>
      </c>
      <c r="AD119" s="181">
        <f t="shared" si="230"/>
        <v>8421.2291800459734</v>
      </c>
      <c r="AE119" s="180">
        <f t="shared" si="231"/>
        <v>2.5009366231624881</v>
      </c>
      <c r="AF119" s="181">
        <f t="shared" si="232"/>
        <v>35252.925764262633</v>
      </c>
      <c r="AG119" s="181">
        <f t="shared" si="233"/>
        <v>35242.753462698784</v>
      </c>
      <c r="AH119" s="180">
        <f t="shared" si="234"/>
        <v>10.172301563849032</v>
      </c>
      <c r="AI119" s="181">
        <f t="shared" si="235"/>
        <v>85386.469490230331</v>
      </c>
      <c r="AJ119" s="181">
        <f t="shared" si="236"/>
        <v>85363.195957615899</v>
      </c>
      <c r="AK119" s="180">
        <f t="shared" si="237"/>
        <v>23.273532614432042</v>
      </c>
      <c r="AL119" s="181">
        <f t="shared" si="238"/>
        <v>206565.90470931842</v>
      </c>
      <c r="AM119" s="181">
        <f t="shared" si="239"/>
        <v>206518.12021506543</v>
      </c>
      <c r="AN119" s="180">
        <f t="shared" si="240"/>
        <v>47.784494252991863</v>
      </c>
    </row>
    <row r="120" spans="1:49" x14ac:dyDescent="0.2">
      <c r="A120" s="176" t="s">
        <v>31</v>
      </c>
      <c r="B120" s="156">
        <v>52.5</v>
      </c>
      <c r="C120" s="156" t="s">
        <v>160</v>
      </c>
      <c r="D120" s="159">
        <v>2</v>
      </c>
      <c r="E120" s="179">
        <f>HLOOKUP('III Tool Overview'!$H$6,Prevalence!$B$2:$AV$268,Prevalence!AW114,FALSE)</f>
        <v>0.37</v>
      </c>
      <c r="F120" s="178">
        <f>HLOOKUP('III Tool Overview'!$H$6,LookUpData_Pop!$B$1:$AV$269,LookUpData_Pop!BB119,FALSE)/5</f>
        <v>33133.800000000003</v>
      </c>
      <c r="G120" s="167">
        <f>'III Tool Overview'!$H$9/110</f>
        <v>0</v>
      </c>
      <c r="H120" s="244">
        <f>IF('III Tool Overview'!$H$10="Even distribution",Targeting!C118,IF('III Tool Overview'!$H$10="Targeting to Q1",Targeting!D118,IF('III Tool Overview'!$H$10="Targeting to Q1 &amp; Q2",Targeting!E118,IF('III Tool Overview'!$H$10="Proportionate to need",Targeting!F118))))</f>
        <v>649.7768324117892</v>
      </c>
      <c r="I120" s="173">
        <f t="shared" si="225"/>
        <v>263.56736808685952</v>
      </c>
      <c r="J120" s="180">
        <f t="shared" si="209"/>
        <v>263.44944150949527</v>
      </c>
      <c r="K120" s="180">
        <f t="shared" si="210"/>
        <v>1135.2603356429413</v>
      </c>
      <c r="L120" s="180">
        <f t="shared" si="211"/>
        <v>1134.7680325733386</v>
      </c>
      <c r="M120" s="180">
        <f t="shared" si="212"/>
        <v>2887.0890171553156</v>
      </c>
      <c r="N120" s="180">
        <f t="shared" si="213"/>
        <v>2885.9153435643943</v>
      </c>
      <c r="O120" s="180">
        <f t="shared" si="214"/>
        <v>7688.1345583061448</v>
      </c>
      <c r="P120" s="180">
        <f t="shared" si="215"/>
        <v>7685.5678545715655</v>
      </c>
      <c r="Q120" s="181">
        <f t="shared" si="216"/>
        <v>12387.666300082397</v>
      </c>
      <c r="R120" s="181">
        <f t="shared" si="217"/>
        <v>12382.123750946277</v>
      </c>
      <c r="S120" s="181">
        <f t="shared" si="218"/>
        <v>5.5425491361202148</v>
      </c>
      <c r="T120" s="181">
        <f t="shared" si="219"/>
        <v>51586.031546227976</v>
      </c>
      <c r="U120" s="181">
        <f t="shared" si="220"/>
        <v>51563.648706927786</v>
      </c>
      <c r="V120" s="181">
        <f t="shared" si="226"/>
        <v>22.382839300189517</v>
      </c>
      <c r="W120" s="181">
        <f t="shared" si="221"/>
        <v>123252.89128325788</v>
      </c>
      <c r="X120" s="181">
        <f t="shared" si="222"/>
        <v>123202.59629937248</v>
      </c>
      <c r="Y120" s="181">
        <f t="shared" si="227"/>
        <v>50.294983885396505</v>
      </c>
      <c r="Z120" s="181">
        <f t="shared" si="223"/>
        <v>282585.25242240168</v>
      </c>
      <c r="AA120" s="181">
        <f t="shared" si="224"/>
        <v>282488.16034815105</v>
      </c>
      <c r="AB120" s="181">
        <f t="shared" si="228"/>
        <v>97.092074250627775</v>
      </c>
      <c r="AC120" s="181">
        <f t="shared" si="229"/>
        <v>8783.1802319102208</v>
      </c>
      <c r="AD120" s="181">
        <f t="shared" si="230"/>
        <v>8780.4831473181712</v>
      </c>
      <c r="AE120" s="180">
        <f t="shared" si="231"/>
        <v>2.6970845920495776</v>
      </c>
      <c r="AF120" s="181">
        <f t="shared" si="232"/>
        <v>36629.344241839332</v>
      </c>
      <c r="AG120" s="181">
        <f t="shared" si="233"/>
        <v>36618.493540793723</v>
      </c>
      <c r="AH120" s="180">
        <f t="shared" si="234"/>
        <v>10.85070104560873</v>
      </c>
      <c r="AI120" s="181">
        <f t="shared" si="235"/>
        <v>88100.987660404455</v>
      </c>
      <c r="AJ120" s="181">
        <f t="shared" si="236"/>
        <v>88076.717462665692</v>
      </c>
      <c r="AK120" s="180">
        <f t="shared" si="237"/>
        <v>24.270197738762363</v>
      </c>
      <c r="AL120" s="181">
        <f t="shared" si="238"/>
        <v>208974.25938917333</v>
      </c>
      <c r="AM120" s="181">
        <f t="shared" si="239"/>
        <v>208927.72034440847</v>
      </c>
      <c r="AN120" s="180">
        <f t="shared" si="240"/>
        <v>46.539044764853315</v>
      </c>
    </row>
    <row r="121" spans="1:49" x14ac:dyDescent="0.2">
      <c r="A121" s="176" t="s">
        <v>32</v>
      </c>
      <c r="B121" s="156">
        <v>57.5</v>
      </c>
      <c r="C121" s="156" t="s">
        <v>160</v>
      </c>
      <c r="D121" s="159">
        <v>2</v>
      </c>
      <c r="E121" s="179">
        <f>HLOOKUP('III Tool Overview'!$H$6,Prevalence!$B$2:$AV$268,Prevalence!AW115,FALSE)</f>
        <v>0.17</v>
      </c>
      <c r="F121" s="178">
        <f>HLOOKUP('III Tool Overview'!$H$6,LookUpData_Pop!$B$1:$AV$269,LookUpData_Pop!BB120,FALSE)/5</f>
        <v>30488.799999999999</v>
      </c>
      <c r="G121" s="167">
        <f>'III Tool Overview'!$H$9/110</f>
        <v>0</v>
      </c>
      <c r="H121" s="244">
        <f>IF('III Tool Overview'!$H$10="Even distribution",Targeting!C119,IF('III Tool Overview'!$H$10="Targeting to Q1",Targeting!D119,IF('III Tool Overview'!$H$10="Targeting to Q1 &amp; Q2",Targeting!E119,IF('III Tool Overview'!$H$10="Proportionate to need",Targeting!F119))))</f>
        <v>263.26736083058336</v>
      </c>
      <c r="I121" s="173">
        <f t="shared" si="225"/>
        <v>373.56742787879955</v>
      </c>
      <c r="J121" s="180">
        <f t="shared" si="209"/>
        <v>373.47930279509166</v>
      </c>
      <c r="K121" s="180">
        <f t="shared" si="210"/>
        <v>1596.1786035324135</v>
      </c>
      <c r="L121" s="180">
        <f t="shared" si="211"/>
        <v>1595.8236626441599</v>
      </c>
      <c r="M121" s="180">
        <f t="shared" si="212"/>
        <v>3993.4917610155899</v>
      </c>
      <c r="N121" s="180">
        <f t="shared" si="213"/>
        <v>3992.7072035799433</v>
      </c>
      <c r="O121" s="180">
        <f t="shared" si="214"/>
        <v>10155.110930578068</v>
      </c>
      <c r="P121" s="180">
        <f t="shared" si="215"/>
        <v>10153.75717603026</v>
      </c>
      <c r="Q121" s="181">
        <f t="shared" si="216"/>
        <v>15316.264543030782</v>
      </c>
      <c r="R121" s="181">
        <f t="shared" si="217"/>
        <v>15312.651414598758</v>
      </c>
      <c r="S121" s="181">
        <f t="shared" si="218"/>
        <v>3.6131284320235864</v>
      </c>
      <c r="T121" s="181">
        <f t="shared" si="219"/>
        <v>62963.473832329757</v>
      </c>
      <c r="U121" s="181">
        <f t="shared" si="220"/>
        <v>62949.45514768875</v>
      </c>
      <c r="V121" s="181">
        <f t="shared" si="226"/>
        <v>14.018684641006985</v>
      </c>
      <c r="W121" s="181">
        <f t="shared" si="221"/>
        <v>146684.88316287953</v>
      </c>
      <c r="X121" s="181">
        <f t="shared" si="222"/>
        <v>146655.81222716084</v>
      </c>
      <c r="Y121" s="181">
        <f t="shared" si="227"/>
        <v>29.070935718686087</v>
      </c>
      <c r="Z121" s="181">
        <f t="shared" si="223"/>
        <v>314691.43592884153</v>
      </c>
      <c r="AA121" s="181">
        <f t="shared" si="224"/>
        <v>314646.23520771781</v>
      </c>
      <c r="AB121" s="181">
        <f t="shared" si="228"/>
        <v>45.200721123721451</v>
      </c>
      <c r="AC121" s="181">
        <f t="shared" si="229"/>
        <v>9964.1784096789888</v>
      </c>
      <c r="AD121" s="181">
        <f t="shared" si="230"/>
        <v>9962.7044198506792</v>
      </c>
      <c r="AE121" s="180">
        <f t="shared" si="231"/>
        <v>1.4739898283096409</v>
      </c>
      <c r="AF121" s="181">
        <f t="shared" si="232"/>
        <v>41258.031997567305</v>
      </c>
      <c r="AG121" s="181">
        <f t="shared" si="233"/>
        <v>41252.321040847753</v>
      </c>
      <c r="AH121" s="180">
        <f t="shared" si="234"/>
        <v>5.7109567195511772</v>
      </c>
      <c r="AI121" s="181">
        <f t="shared" si="235"/>
        <v>97831.032470943333</v>
      </c>
      <c r="AJ121" s="181">
        <f t="shared" si="236"/>
        <v>97819.218158831936</v>
      </c>
      <c r="AK121" s="180">
        <f t="shared" si="237"/>
        <v>11.814312111397157</v>
      </c>
      <c r="AL121" s="181">
        <f t="shared" si="238"/>
        <v>223199.91856138312</v>
      </c>
      <c r="AM121" s="181">
        <f t="shared" si="239"/>
        <v>223182.04938954991</v>
      </c>
      <c r="AN121" s="180">
        <f t="shared" si="240"/>
        <v>17.869171833212022</v>
      </c>
    </row>
    <row r="122" spans="1:49" x14ac:dyDescent="0.2">
      <c r="A122" s="176" t="s">
        <v>33</v>
      </c>
      <c r="B122" s="156">
        <v>62.5</v>
      </c>
      <c r="C122" s="156" t="s">
        <v>160</v>
      </c>
      <c r="D122" s="159">
        <v>2</v>
      </c>
      <c r="E122" s="179">
        <f>HLOOKUP('III Tool Overview'!$H$6,Prevalence!$B$2:$AV$268,Prevalence!AW116,FALSE)</f>
        <v>0.17</v>
      </c>
      <c r="F122" s="178">
        <f>HLOOKUP('III Tool Overview'!$H$6,LookUpData_Pop!$B$1:$AV$269,LookUpData_Pop!BB121,FALSE)/5</f>
        <v>30152</v>
      </c>
      <c r="G122" s="167">
        <f>'III Tool Overview'!$H$9/110</f>
        <v>0</v>
      </c>
      <c r="H122" s="244">
        <f>IF('III Tool Overview'!$H$10="Even distribution",Targeting!C120,IF('III Tool Overview'!$H$10="Targeting to Q1",Targeting!D120,IF('III Tool Overview'!$H$10="Targeting to Q1 &amp; Q2",Targeting!E120,IF('III Tool Overview'!$H$10="Proportionate to need",Targeting!F120))))</f>
        <v>251.77328840444497</v>
      </c>
      <c r="I122" s="173">
        <f t="shared" si="225"/>
        <v>492.36118593015544</v>
      </c>
      <c r="J122" s="180">
        <f t="shared" si="209"/>
        <v>492.24924790736634</v>
      </c>
      <c r="K122" s="180">
        <f t="shared" si="210"/>
        <v>2087.26806966719</v>
      </c>
      <c r="L122" s="180">
        <f t="shared" si="211"/>
        <v>2086.828756848628</v>
      </c>
      <c r="M122" s="180">
        <f t="shared" si="212"/>
        <v>5140.2475745916618</v>
      </c>
      <c r="N122" s="180">
        <f t="shared" si="213"/>
        <v>5139.328227107475</v>
      </c>
      <c r="O122" s="180">
        <f t="shared" si="214"/>
        <v>12517.584637887852</v>
      </c>
      <c r="P122" s="180">
        <f t="shared" si="215"/>
        <v>12516.248222738192</v>
      </c>
      <c r="Q122" s="181">
        <f t="shared" si="216"/>
        <v>18217.363879415752</v>
      </c>
      <c r="R122" s="181">
        <f t="shared" si="217"/>
        <v>18213.222172572554</v>
      </c>
      <c r="S122" s="181">
        <f t="shared" si="218"/>
        <v>4.1417068431983353</v>
      </c>
      <c r="T122" s="181">
        <f t="shared" si="219"/>
        <v>73999.561744170089</v>
      </c>
      <c r="U122" s="181">
        <f t="shared" si="220"/>
        <v>73983.958151944709</v>
      </c>
      <c r="V122" s="181">
        <f t="shared" si="226"/>
        <v>15.603592225379543</v>
      </c>
      <c r="W122" s="181">
        <f t="shared" si="221"/>
        <v>168446.54329802105</v>
      </c>
      <c r="X122" s="181">
        <f t="shared" si="222"/>
        <v>168416.01352796089</v>
      </c>
      <c r="Y122" s="181">
        <f t="shared" si="227"/>
        <v>30.52977006015135</v>
      </c>
      <c r="Z122" s="181">
        <f t="shared" si="223"/>
        <v>340660.16156986129</v>
      </c>
      <c r="AA122" s="181">
        <f t="shared" si="224"/>
        <v>340619.07320631499</v>
      </c>
      <c r="AB122" s="181">
        <f t="shared" si="228"/>
        <v>41.088363546296023</v>
      </c>
      <c r="AC122" s="181">
        <f t="shared" si="229"/>
        <v>11330.029265757415</v>
      </c>
      <c r="AD122" s="181">
        <f t="shared" si="230"/>
        <v>11328.405395721717</v>
      </c>
      <c r="AE122" s="180">
        <f t="shared" si="231"/>
        <v>1.6238700356989284</v>
      </c>
      <c r="AF122" s="181">
        <f t="shared" si="232"/>
        <v>46586.309360539999</v>
      </c>
      <c r="AG122" s="181">
        <f t="shared" si="233"/>
        <v>46580.18624518835</v>
      </c>
      <c r="AH122" s="180">
        <f t="shared" si="234"/>
        <v>6.1231153516491759</v>
      </c>
      <c r="AI122" s="181">
        <f t="shared" si="235"/>
        <v>108957.44356301129</v>
      </c>
      <c r="AJ122" s="181">
        <f t="shared" si="236"/>
        <v>108945.47350510013</v>
      </c>
      <c r="AK122" s="180">
        <f t="shared" si="237"/>
        <v>11.970057911152253</v>
      </c>
      <c r="AL122" s="181">
        <f t="shared" si="238"/>
        <v>239726.22414096733</v>
      </c>
      <c r="AM122" s="181">
        <f t="shared" si="239"/>
        <v>239711.00583508384</v>
      </c>
      <c r="AN122" s="180">
        <f t="shared" si="240"/>
        <v>15.218305883492576</v>
      </c>
    </row>
    <row r="123" spans="1:49" x14ac:dyDescent="0.2">
      <c r="A123" s="176" t="s">
        <v>34</v>
      </c>
      <c r="B123" s="156">
        <v>67.5</v>
      </c>
      <c r="C123" s="156" t="s">
        <v>160</v>
      </c>
      <c r="D123" s="159">
        <v>2</v>
      </c>
      <c r="E123" s="179">
        <f>HLOOKUP('III Tool Overview'!$H$6,Prevalence!$B$2:$AV$268,Prevalence!AW117,FALSE)</f>
        <v>0.22</v>
      </c>
      <c r="F123" s="178">
        <f>HLOOKUP('III Tool Overview'!$H$6,LookUpData_Pop!$B$1:$AV$269,LookUpData_Pop!BB122,FALSE)/5</f>
        <v>24027.4</v>
      </c>
      <c r="G123" s="167">
        <f>'III Tool Overview'!$H$9/110</f>
        <v>0</v>
      </c>
      <c r="H123" s="244">
        <f>IF('III Tool Overview'!$H$10="Even distribution",Targeting!C121,IF('III Tool Overview'!$H$10="Targeting to Q1",Targeting!D121,IF('III Tool Overview'!$H$10="Targeting to Q1 &amp; Q2",Targeting!E121,IF('III Tool Overview'!$H$10="Proportionate to need",Targeting!F121))))</f>
        <v>285.25694113702843</v>
      </c>
      <c r="I123" s="173">
        <f t="shared" si="225"/>
        <v>602.58499309009085</v>
      </c>
      <c r="J123" s="180">
        <f t="shared" si="209"/>
        <v>602.40185674932354</v>
      </c>
      <c r="K123" s="180">
        <f t="shared" si="210"/>
        <v>2510.3005054066348</v>
      </c>
      <c r="L123" s="180">
        <f t="shared" si="211"/>
        <v>2509.6155886218412</v>
      </c>
      <c r="M123" s="180">
        <f t="shared" si="212"/>
        <v>5973.3876534005685</v>
      </c>
      <c r="N123" s="180">
        <f t="shared" si="213"/>
        <v>5972.0929564231501</v>
      </c>
      <c r="O123" s="180">
        <f t="shared" si="214"/>
        <v>13314.820487175679</v>
      </c>
      <c r="P123" s="180">
        <f t="shared" si="215"/>
        <v>13313.452063114526</v>
      </c>
      <c r="Q123" s="181">
        <f t="shared" si="216"/>
        <v>18680.134785792816</v>
      </c>
      <c r="R123" s="181">
        <f t="shared" si="217"/>
        <v>18674.457559229031</v>
      </c>
      <c r="S123" s="181">
        <f t="shared" si="218"/>
        <v>5.6772265637846431</v>
      </c>
      <c r="T123" s="181">
        <f t="shared" si="219"/>
        <v>73971.601540832882</v>
      </c>
      <c r="U123" s="181">
        <f t="shared" si="220"/>
        <v>73951.354859761137</v>
      </c>
      <c r="V123" s="181">
        <f t="shared" si="226"/>
        <v>20.246681071745115</v>
      </c>
      <c r="W123" s="181">
        <f t="shared" si="221"/>
        <v>160426.18899914538</v>
      </c>
      <c r="X123" s="181">
        <f t="shared" si="222"/>
        <v>160390.56512765714</v>
      </c>
      <c r="Y123" s="181">
        <f t="shared" si="227"/>
        <v>35.623871488234727</v>
      </c>
      <c r="Z123" s="181">
        <f t="shared" si="223"/>
        <v>288950.60247396701</v>
      </c>
      <c r="AA123" s="181">
        <f t="shared" si="224"/>
        <v>288912.40242712299</v>
      </c>
      <c r="AB123" s="181">
        <f t="shared" si="228"/>
        <v>38.200046844023746</v>
      </c>
      <c r="AC123" s="181">
        <f t="shared" si="229"/>
        <v>11131.208075359613</v>
      </c>
      <c r="AD123" s="181">
        <f t="shared" si="230"/>
        <v>11128.996687252313</v>
      </c>
      <c r="AE123" s="180">
        <f t="shared" si="231"/>
        <v>2.2113881073000812</v>
      </c>
      <c r="AF123" s="181">
        <f t="shared" si="232"/>
        <v>45071.288517206274</v>
      </c>
      <c r="AG123" s="181">
        <f t="shared" si="233"/>
        <v>45063.359055529196</v>
      </c>
      <c r="AH123" s="180">
        <f t="shared" si="234"/>
        <v>7.9294616770785069</v>
      </c>
      <c r="AI123" s="181">
        <f t="shared" si="235"/>
        <v>102350.51698239017</v>
      </c>
      <c r="AJ123" s="181">
        <f t="shared" si="236"/>
        <v>102336.56597520753</v>
      </c>
      <c r="AK123" s="180">
        <f t="shared" si="237"/>
        <v>13.951007182637113</v>
      </c>
      <c r="AL123" s="181">
        <f t="shared" si="238"/>
        <v>209301.17311748583</v>
      </c>
      <c r="AM123" s="181">
        <f t="shared" si="239"/>
        <v>209288.40739257418</v>
      </c>
      <c r="AN123" s="180">
        <f t="shared" si="240"/>
        <v>12.76572491164552</v>
      </c>
    </row>
    <row r="124" spans="1:49" x14ac:dyDescent="0.2">
      <c r="A124" s="176" t="s">
        <v>35</v>
      </c>
      <c r="B124" s="156">
        <v>72.5</v>
      </c>
      <c r="C124" s="156" t="s">
        <v>160</v>
      </c>
      <c r="D124" s="159">
        <v>2</v>
      </c>
      <c r="E124" s="179">
        <f>HLOOKUP('III Tool Overview'!$H$6,Prevalence!$B$2:$AV$268,Prevalence!AW118,FALSE)</f>
        <v>0.22</v>
      </c>
      <c r="F124" s="178">
        <f>HLOOKUP('III Tool Overview'!$H$6,LookUpData_Pop!$B$1:$AV$269,LookUpData_Pop!BB123,FALSE)/5</f>
        <v>20365.400000000001</v>
      </c>
      <c r="G124" s="167">
        <f>'III Tool Overview'!$H$9/110</f>
        <v>0</v>
      </c>
      <c r="H124" s="244">
        <f>IF('III Tool Overview'!$H$10="Even distribution",Targeting!C122,IF('III Tool Overview'!$H$10="Targeting to Q1",Targeting!D122,IF('III Tool Overview'!$H$10="Targeting to Q1 &amp; Q2",Targeting!E122,IF('III Tool Overview'!$H$10="Proportionate to need",Targeting!F122))))</f>
        <v>218.50929971927954</v>
      </c>
      <c r="I124" s="173">
        <f t="shared" ref="I124:I127" si="241">new_ci(2,B124,C124,D124,$C$1,G124,1,F124,E124*F124)</f>
        <v>678.93444643745102</v>
      </c>
      <c r="J124" s="180">
        <f t="shared" ref="J124:J127" si="242">new_ci(2,B124,C124,D124,$C$1,G124+H124,1,F124,E124*F124)</f>
        <v>678.74925761797647</v>
      </c>
      <c r="K124" s="180">
        <f t="shared" ref="K124:K127" si="243">new_ci(5,B124,C124,D124,$C$1,G124,1,F124,E124*F124)</f>
        <v>2783.4432372695774</v>
      </c>
      <c r="L124" s="180">
        <f t="shared" ref="L124:L127" si="244">new_ci(5,B124,C124,D124,$C$1,G124+H124,1,F124,E124*F124)</f>
        <v>2782.7849699274052</v>
      </c>
      <c r="M124" s="180">
        <f t="shared" ref="M124:M127" si="245">new_ci(10,B124,C124,D124,$C$1,G124,1,F124,E124*F124)</f>
        <v>6424.2923257490074</v>
      </c>
      <c r="N124" s="180">
        <f t="shared" ref="N124:N127" si="246">new_ci(10,B124,C124,D124,$C$1,G124+H124,1,F124,E124*F124)</f>
        <v>6423.1745732192776</v>
      </c>
      <c r="O124" s="180">
        <f t="shared" ref="O124:O127" si="247">new_ci(20,B124,C124,D124,$C$1,G124,1,F124,E124*F124)</f>
        <v>13315.521700771957</v>
      </c>
      <c r="P124" s="180">
        <f t="shared" ref="P124:P127" si="248">new_ci(20,B124,C124,D124,$C$1,G124+H124,1,F124,E124*F124)</f>
        <v>13314.677521691503</v>
      </c>
      <c r="Q124" s="181">
        <f t="shared" ref="Q124:Q127" si="249">new_yll(2,B124,C124,D124,$C$1,G124,1,F124,E124*F124)</f>
        <v>18331.230053811178</v>
      </c>
      <c r="R124" s="181">
        <f t="shared" ref="R124:R127" si="250">new_yll(2,B124,C124,D124,$C$1,G124+H124,1,F124,E124*F124)</f>
        <v>18326.229955685365</v>
      </c>
      <c r="S124" s="181">
        <f t="shared" ref="S124:S127" si="251">Q124-R124</f>
        <v>5.0000981258126558</v>
      </c>
      <c r="T124" s="181">
        <f t="shared" ref="T124:T127" si="252">new_yll(5,B124,C124,D124,$C$1,G124,1,F124,E124*F124)</f>
        <v>70923.607518810983</v>
      </c>
      <c r="U124" s="181">
        <f t="shared" ref="U124:U127" si="253">new_yll(5,B124,C124,D124,$C$1,G124+H124,1,F124,E124*F124)</f>
        <v>70906.751095249521</v>
      </c>
      <c r="V124" s="181">
        <f t="shared" ref="V124:V127" si="254">T124-U124</f>
        <v>16.85642356146127</v>
      </c>
      <c r="W124" s="181">
        <f t="shared" ref="W124:W127" si="255">new_yll(10,B124,C124,D124,$C$1,G124,1,F124,E124*F124)</f>
        <v>147346.72451922653</v>
      </c>
      <c r="X124" s="181">
        <f t="shared" ref="X124:X127" si="256">new_yll(10,B124,C124,D124,$C$1,G124+H124,1,F124,E124*F124)</f>
        <v>147320.04284414544</v>
      </c>
      <c r="Y124" s="181">
        <f t="shared" ref="Y124:Y127" si="257">W124-X124</f>
        <v>26.681675081083085</v>
      </c>
      <c r="Z124" s="181">
        <f t="shared" ref="Z124:Z127" si="258">new_yll(20,B124,C124,D124,$C$1,G124,1,F124,E124*F124)</f>
        <v>241397.3681502371</v>
      </c>
      <c r="AA124" s="181">
        <f t="shared" ref="AA124:AA127" si="259">new_yll(20,B124,C124,D124,$C$1,G124+H124,1,F124,E124*F124)</f>
        <v>241373.32142124342</v>
      </c>
      <c r="AB124" s="181">
        <f t="shared" ref="AB124:AB127" si="260">Z124-AA124</f>
        <v>24.046728993678698</v>
      </c>
      <c r="AC124" s="181">
        <f t="shared" ref="AC124:AC127" si="261">hosp_count(2,B124,C124,D124,$C$1,G124,1,F124,E124*F124)</f>
        <v>10847.81352010726</v>
      </c>
      <c r="AD124" s="181">
        <f t="shared" ref="AD124:AD127" si="262">hosp_count(2,B124,C124,D124,$C$1,G124+H124,1,F124,E124*F124)</f>
        <v>10845.859713414955</v>
      </c>
      <c r="AE124" s="180">
        <f t="shared" ref="AE124:AE127" si="263">AC124-AD124</f>
        <v>1.9538066923050792</v>
      </c>
      <c r="AF124" s="181">
        <f t="shared" ref="AF124:AF127" si="264">hosp_count(5,B124,C124,D124,$C$1,G124,1,F124,E124*F124)</f>
        <v>43302.684983013562</v>
      </c>
      <c r="AG124" s="181">
        <f t="shared" ref="AG124:AG127" si="265">hosp_count(5,B124,C124,D124,$C$1,G124+H124,1,F124,E124*F124)</f>
        <v>43296.039187555289</v>
      </c>
      <c r="AH124" s="180">
        <f t="shared" ref="AH124:AH127" si="266">AF124-AG124</f>
        <v>6.6457954582729144</v>
      </c>
      <c r="AI124" s="181">
        <f t="shared" ref="AI124:AI127" si="267">hosp_count(10,B124,C124,D124,$C$1,G124,1,F124,E124*F124)</f>
        <v>95750.940940032277</v>
      </c>
      <c r="AJ124" s="181">
        <f t="shared" ref="AJ124:AJ127" si="268">hosp_count(10,B124,C124,D124,$C$1,G124+H124,1,F124,E124*F124)</f>
        <v>95740.48010099477</v>
      </c>
      <c r="AK124" s="180">
        <f t="shared" ref="AK124:AK127" si="269">AI124-AJ124</f>
        <v>10.460839037506958</v>
      </c>
      <c r="AL124" s="181">
        <f t="shared" ref="AL124:AL127" si="270">hosp_count(20,B124,C124,D124,$C$1,G124,1,F124,E124*F124)</f>
        <v>184104.60994436013</v>
      </c>
      <c r="AM124" s="181">
        <f t="shared" ref="AM124:AM127" si="271">hosp_count(20,B124,C124,D124,$C$1,G124+H124,1,F124,E124*F124)</f>
        <v>184097.92318671197</v>
      </c>
      <c r="AN124" s="180">
        <f t="shared" ref="AN124:AN127" si="272">AL124-AM124</f>
        <v>6.6867576481599826</v>
      </c>
    </row>
    <row r="125" spans="1:49" x14ac:dyDescent="0.2">
      <c r="A125" s="176" t="s">
        <v>36</v>
      </c>
      <c r="B125" s="156">
        <v>77.5</v>
      </c>
      <c r="C125" s="156" t="s">
        <v>160</v>
      </c>
      <c r="D125" s="159">
        <v>2</v>
      </c>
      <c r="E125" s="179">
        <f>HLOOKUP('III Tool Overview'!$H$6,Prevalence!$B$2:$AV$268,Prevalence!AW119,FALSE)</f>
        <v>0.09</v>
      </c>
      <c r="F125" s="178">
        <f>HLOOKUP('III Tool Overview'!$H$6,LookUpData_Pop!$B$1:$AV$269,LookUpData_Pop!BB124,FALSE)/5</f>
        <v>15324.2</v>
      </c>
      <c r="G125" s="167">
        <f>'III Tool Overview'!$H$9/110</f>
        <v>0</v>
      </c>
      <c r="H125" s="244">
        <f>IF('III Tool Overview'!$H$10="Even distribution",Targeting!C123,IF('III Tool Overview'!$H$10="Targeting to Q1",Targeting!D123,IF('III Tool Overview'!$H$10="Targeting to Q1 &amp; Q2",Targeting!E123,IF('III Tool Overview'!$H$10="Proportionate to need",Targeting!F123))))</f>
        <v>70.042098312397741</v>
      </c>
      <c r="I125" s="173">
        <f t="shared" si="241"/>
        <v>781.7023375626917</v>
      </c>
      <c r="J125" s="180">
        <f t="shared" si="242"/>
        <v>781.60214594970694</v>
      </c>
      <c r="K125" s="180">
        <f t="shared" si="243"/>
        <v>3113.4249134614356</v>
      </c>
      <c r="L125" s="180">
        <f t="shared" si="244"/>
        <v>3113.1202837048054</v>
      </c>
      <c r="M125" s="180">
        <f t="shared" si="245"/>
        <v>6808.9757762139825</v>
      </c>
      <c r="N125" s="180">
        <f t="shared" si="246"/>
        <v>6808.6037803411127</v>
      </c>
      <c r="O125" s="180">
        <f t="shared" si="247"/>
        <v>12452.1961716198</v>
      </c>
      <c r="P125" s="180">
        <f t="shared" si="248"/>
        <v>12452.09616284607</v>
      </c>
      <c r="Q125" s="181">
        <f t="shared" si="249"/>
        <v>16415.749088816527</v>
      </c>
      <c r="R125" s="181">
        <f t="shared" si="250"/>
        <v>16413.645064943845</v>
      </c>
      <c r="S125" s="181">
        <f t="shared" si="251"/>
        <v>2.1040238726818643</v>
      </c>
      <c r="T125" s="181">
        <f t="shared" si="252"/>
        <v>60726.859783692344</v>
      </c>
      <c r="U125" s="181">
        <f t="shared" si="253"/>
        <v>60720.840107029493</v>
      </c>
      <c r="V125" s="181">
        <f t="shared" si="254"/>
        <v>6.0196766628505429</v>
      </c>
      <c r="W125" s="181">
        <f t="shared" si="255"/>
        <v>116301.07311146823</v>
      </c>
      <c r="X125" s="181">
        <f t="shared" si="256"/>
        <v>116293.92698961226</v>
      </c>
      <c r="Y125" s="181">
        <f t="shared" si="257"/>
        <v>7.1461218559707049</v>
      </c>
      <c r="Z125" s="181">
        <f t="shared" si="258"/>
        <v>161078.82703829819</v>
      </c>
      <c r="AA125" s="181">
        <f t="shared" si="259"/>
        <v>161073.65917159323</v>
      </c>
      <c r="AB125" s="181">
        <f t="shared" si="260"/>
        <v>5.1678667049563956</v>
      </c>
      <c r="AC125" s="181">
        <f t="shared" si="261"/>
        <v>10063.468537290986</v>
      </c>
      <c r="AD125" s="181">
        <f t="shared" si="262"/>
        <v>10062.648880261248</v>
      </c>
      <c r="AE125" s="180">
        <f t="shared" si="263"/>
        <v>0.81965702973866428</v>
      </c>
      <c r="AF125" s="181">
        <f t="shared" si="264"/>
        <v>39066.953576837564</v>
      </c>
      <c r="AG125" s="181">
        <f t="shared" si="265"/>
        <v>39064.57807960442</v>
      </c>
      <c r="AH125" s="180">
        <f t="shared" si="266"/>
        <v>2.3754972331444151</v>
      </c>
      <c r="AI125" s="181">
        <f t="shared" si="267"/>
        <v>82047.769481927695</v>
      </c>
      <c r="AJ125" s="181">
        <f t="shared" si="268"/>
        <v>82045.113908182379</v>
      </c>
      <c r="AK125" s="180">
        <f t="shared" si="269"/>
        <v>2.6555737453163601</v>
      </c>
      <c r="AL125" s="181">
        <f t="shared" si="270"/>
        <v>140394.01476616747</v>
      </c>
      <c r="AM125" s="181">
        <f t="shared" si="271"/>
        <v>140393.5385749269</v>
      </c>
      <c r="AN125" s="180">
        <f t="shared" si="272"/>
        <v>0.47619124056654982</v>
      </c>
    </row>
    <row r="126" spans="1:49" x14ac:dyDescent="0.2">
      <c r="A126" s="176" t="s">
        <v>37</v>
      </c>
      <c r="B126" s="156">
        <v>82.5</v>
      </c>
      <c r="C126" s="156" t="s">
        <v>160</v>
      </c>
      <c r="D126" s="159">
        <v>2</v>
      </c>
      <c r="E126" s="179">
        <f>HLOOKUP('III Tool Overview'!$H$6,Prevalence!$B$2:$AV$268,Prevalence!AW120,FALSE)</f>
        <v>0.09</v>
      </c>
      <c r="F126" s="178">
        <f>HLOOKUP('III Tool Overview'!$H$6,LookUpData_Pop!$B$1:$AV$269,LookUpData_Pop!BB125,FALSE)/5</f>
        <v>9655</v>
      </c>
      <c r="G126" s="167">
        <f>'III Tool Overview'!$H$9/110</f>
        <v>0</v>
      </c>
      <c r="H126" s="244">
        <f>IF('III Tool Overview'!$H$10="Even distribution",Targeting!C124,IF('III Tool Overview'!$H$10="Targeting to Q1",Targeting!D124,IF('III Tool Overview'!$H$10="Targeting to Q1 &amp; Q2",Targeting!E124,IF('III Tool Overview'!$H$10="Proportionate to need",Targeting!F124))))</f>
        <v>45.252809034617037</v>
      </c>
      <c r="I126" s="173">
        <f t="shared" si="241"/>
        <v>651.67140506267594</v>
      </c>
      <c r="J126" s="180">
        <f t="shared" si="242"/>
        <v>651.58837698831667</v>
      </c>
      <c r="K126" s="180">
        <f t="shared" si="243"/>
        <v>2519.0951331372617</v>
      </c>
      <c r="L126" s="180">
        <f t="shared" si="244"/>
        <v>2518.8713169673888</v>
      </c>
      <c r="M126" s="180">
        <f t="shared" si="245"/>
        <v>5226.3143707763511</v>
      </c>
      <c r="N126" s="180">
        <f t="shared" si="246"/>
        <v>5226.1023674759617</v>
      </c>
      <c r="O126" s="180">
        <f t="shared" si="247"/>
        <v>8602.0778380808133</v>
      </c>
      <c r="P126" s="180">
        <f t="shared" si="248"/>
        <v>8602.0521209028702</v>
      </c>
      <c r="Q126" s="181">
        <f t="shared" si="249"/>
        <v>11078.413886065491</v>
      </c>
      <c r="R126" s="181">
        <f t="shared" si="250"/>
        <v>11077.002408801383</v>
      </c>
      <c r="S126" s="181">
        <f t="shared" si="251"/>
        <v>1.4114772641078162</v>
      </c>
      <c r="T126" s="181">
        <f t="shared" si="252"/>
        <v>39122.352294859113</v>
      </c>
      <c r="U126" s="181">
        <f t="shared" si="253"/>
        <v>39118.795715359542</v>
      </c>
      <c r="V126" s="181">
        <f t="shared" si="254"/>
        <v>3.5565794995709439</v>
      </c>
      <c r="W126" s="181">
        <f t="shared" si="255"/>
        <v>69135.592486928945</v>
      </c>
      <c r="X126" s="181">
        <f t="shared" si="256"/>
        <v>69132.080242017793</v>
      </c>
      <c r="Y126" s="181">
        <f t="shared" si="257"/>
        <v>3.5122449111513561</v>
      </c>
      <c r="Z126" s="181">
        <f t="shared" si="258"/>
        <v>83321.396633709926</v>
      </c>
      <c r="AA126" s="181">
        <f t="shared" si="259"/>
        <v>83318.65872893417</v>
      </c>
      <c r="AB126" s="181">
        <f t="shared" si="260"/>
        <v>2.7379047757567605</v>
      </c>
      <c r="AC126" s="181">
        <f t="shared" si="261"/>
        <v>7290.140584969964</v>
      </c>
      <c r="AD126" s="181">
        <f t="shared" si="262"/>
        <v>7289.5347466183584</v>
      </c>
      <c r="AE126" s="180">
        <f t="shared" si="263"/>
        <v>0.60583835160559829</v>
      </c>
      <c r="AF126" s="181">
        <f t="shared" si="264"/>
        <v>27532.948152918685</v>
      </c>
      <c r="AG126" s="181">
        <f t="shared" si="265"/>
        <v>27531.392399701246</v>
      </c>
      <c r="AH126" s="180">
        <f t="shared" si="266"/>
        <v>1.5557532174389053</v>
      </c>
      <c r="AI126" s="181">
        <f t="shared" si="267"/>
        <v>55116.992601746388</v>
      </c>
      <c r="AJ126" s="181">
        <f t="shared" si="268"/>
        <v>55115.653367771942</v>
      </c>
      <c r="AK126" s="180">
        <f t="shared" si="269"/>
        <v>1.3392339744459605</v>
      </c>
      <c r="AL126" s="181">
        <f t="shared" si="270"/>
        <v>85984.432931859294</v>
      </c>
      <c r="AM126" s="181">
        <f t="shared" si="271"/>
        <v>85984.385947918432</v>
      </c>
      <c r="AN126" s="180">
        <f t="shared" si="272"/>
        <v>4.6983940861537121E-2</v>
      </c>
    </row>
    <row r="127" spans="1:49" s="47" customFormat="1" x14ac:dyDescent="0.2">
      <c r="A127" s="176" t="s">
        <v>208</v>
      </c>
      <c r="B127" s="156">
        <v>87.5</v>
      </c>
      <c r="C127" s="156" t="s">
        <v>160</v>
      </c>
      <c r="D127" s="159">
        <v>2</v>
      </c>
      <c r="E127" s="179">
        <f>HLOOKUP('III Tool Overview'!$H$6,Prevalence!$B$2:$AV$268,Prevalence!AW121,FALSE)</f>
        <v>0.09</v>
      </c>
      <c r="F127" s="178">
        <f>HLOOKUP('III Tool Overview'!$H$6,LookUpData_Pop!$B$1:$AV$269,LookUpData_Pop!BB126,FALSE)/5</f>
        <v>4796</v>
      </c>
      <c r="G127" s="167">
        <f>'III Tool Overview'!$H$9/110</f>
        <v>0</v>
      </c>
      <c r="H127" s="244">
        <f>IF('III Tool Overview'!$H$10="Even distribution",Targeting!C125,IF('III Tool Overview'!$H$10="Targeting to Q1",Targeting!D125,IF('III Tool Overview'!$H$10="Targeting to Q1 &amp; Q2",Targeting!E125,IF('III Tool Overview'!$H$10="Proportionate to need",Targeting!F125))))</f>
        <v>22.517580126844511</v>
      </c>
      <c r="I127" s="173">
        <f t="shared" si="241"/>
        <v>489.65121529942098</v>
      </c>
      <c r="J127" s="180">
        <f t="shared" si="242"/>
        <v>489.59056056111984</v>
      </c>
      <c r="K127" s="180">
        <f t="shared" si="243"/>
        <v>1779.0144862306113</v>
      </c>
      <c r="L127" s="180">
        <f t="shared" si="244"/>
        <v>1778.8884649267488</v>
      </c>
      <c r="M127" s="180">
        <f t="shared" si="245"/>
        <v>3334.230813928928</v>
      </c>
      <c r="N127" s="180">
        <f t="shared" si="246"/>
        <v>3334.1619090521413</v>
      </c>
      <c r="O127" s="180">
        <f t="shared" si="247"/>
        <v>4632.4849841151809</v>
      </c>
      <c r="P127" s="180">
        <f t="shared" si="248"/>
        <v>4632.483489709577</v>
      </c>
      <c r="Q127" s="181">
        <f t="shared" si="249"/>
        <v>5386.1633682936308</v>
      </c>
      <c r="R127" s="181">
        <f t="shared" si="250"/>
        <v>5385.4961661723182</v>
      </c>
      <c r="S127" s="181">
        <f t="shared" si="251"/>
        <v>0.6672021213125845</v>
      </c>
      <c r="T127" s="181">
        <f t="shared" si="252"/>
        <v>17050.700180301101</v>
      </c>
      <c r="U127" s="181">
        <f t="shared" si="253"/>
        <v>17049.413195731489</v>
      </c>
      <c r="V127" s="181">
        <f t="shared" si="254"/>
        <v>1.2869845696113771</v>
      </c>
      <c r="W127" s="181">
        <f t="shared" si="255"/>
        <v>25116.099391484404</v>
      </c>
      <c r="X127" s="181">
        <f t="shared" si="256"/>
        <v>25115.067710327065</v>
      </c>
      <c r="Y127" s="181">
        <f t="shared" si="257"/>
        <v>1.0316811573393352</v>
      </c>
      <c r="Z127" s="181">
        <f t="shared" si="258"/>
        <v>23475.300074972853</v>
      </c>
      <c r="AA127" s="181">
        <f t="shared" si="259"/>
        <v>23474.228040785118</v>
      </c>
      <c r="AB127" s="181">
        <f t="shared" si="260"/>
        <v>1.0720341877349711</v>
      </c>
      <c r="AC127" s="181">
        <f t="shared" si="261"/>
        <v>4464.6088436998234</v>
      </c>
      <c r="AD127" s="181">
        <f t="shared" si="262"/>
        <v>4464.2270949498634</v>
      </c>
      <c r="AE127" s="180">
        <f t="shared" si="263"/>
        <v>0.38174874996002472</v>
      </c>
      <c r="AF127" s="181">
        <f t="shared" si="264"/>
        <v>15919.420273831631</v>
      </c>
      <c r="AG127" s="181">
        <f t="shared" si="265"/>
        <v>15918.658939692439</v>
      </c>
      <c r="AH127" s="180">
        <f t="shared" si="266"/>
        <v>0.76133413919160375</v>
      </c>
      <c r="AI127" s="181">
        <f t="shared" si="267"/>
        <v>29023.9361782817</v>
      </c>
      <c r="AJ127" s="181">
        <f t="shared" si="268"/>
        <v>29023.552294117238</v>
      </c>
      <c r="AK127" s="180">
        <f t="shared" si="269"/>
        <v>0.38388416446105111</v>
      </c>
      <c r="AL127" s="181">
        <f t="shared" si="270"/>
        <v>38994.542231630898</v>
      </c>
      <c r="AM127" s="181">
        <f t="shared" si="271"/>
        <v>38994.552118008382</v>
      </c>
      <c r="AN127" s="180">
        <f t="shared" si="272"/>
        <v>-9.8863774837809615E-3</v>
      </c>
    </row>
    <row r="128" spans="1:49" s="153" customFormat="1" x14ac:dyDescent="0.2">
      <c r="A128" s="176" t="s">
        <v>209</v>
      </c>
      <c r="B128" s="159">
        <v>95</v>
      </c>
      <c r="C128" s="159" t="s">
        <v>160</v>
      </c>
      <c r="D128" s="159">
        <v>2</v>
      </c>
      <c r="E128" s="179">
        <f>HLOOKUP('III Tool Overview'!$H$6,Prevalence!$B$2:$AV$268,Prevalence!AW122,FALSE)</f>
        <v>0.09</v>
      </c>
      <c r="F128" s="178">
        <f>HLOOKUP('III Tool Overview'!$H$6,LookUpData_Pop!$B$1:$AV$269,LookUpData_Pop!BB127,FALSE)/5</f>
        <v>1626.4</v>
      </c>
      <c r="G128" s="167">
        <f>'III Tool Overview'!$H$9/110</f>
        <v>0</v>
      </c>
      <c r="H128" s="244">
        <f>IF('III Tool Overview'!$H$10="Even distribution",Targeting!C126,IF('III Tool Overview'!$H$10="Targeting to Q1",Targeting!D126,IF('III Tool Overview'!$H$10="Targeting to Q1 &amp; Q2",Targeting!E126,IF('III Tool Overview'!$H$10="Proportionate to need",Targeting!F126))))</f>
        <v>8.7785008307633845</v>
      </c>
      <c r="I128" s="173">
        <f t="shared" ref="I128" si="273">new_ci(2,B128,C128,D128,$C$1,G128,1,F128,E128*F128)</f>
        <v>265.394390293296</v>
      </c>
      <c r="J128" s="180">
        <f t="shared" ref="J128" si="274">new_ci(2,B128,C128,D128,$C$1,G128+H128,1,F128,E128*F128)</f>
        <v>265.36028507299164</v>
      </c>
      <c r="K128" s="180">
        <f t="shared" ref="K128" si="275">new_ci(5,B128,C128,D128,$C$1,G128,1,F128,E128*F128)</f>
        <v>866.32710392685658</v>
      </c>
      <c r="L128" s="180">
        <f t="shared" ref="L128" si="276">new_ci(5,B128,C128,D128,$C$1,G128+H128,1,F128,E128*F128)</f>
        <v>866.28361646694566</v>
      </c>
      <c r="M128" s="180">
        <f t="shared" ref="M128" si="277">new_ci(10,B128,C128,D128,$C$1,G128,1,F128,E128*F128)</f>
        <v>1392.7444584704672</v>
      </c>
      <c r="N128" s="180">
        <f t="shared" ref="N128" si="278">new_ci(10,B128,C128,D128,$C$1,G128+H128,1,F128,E128*F128)</f>
        <v>1392.7359720403497</v>
      </c>
      <c r="O128" s="180">
        <f t="shared" ref="O128" si="279">new_ci(20,B128,C128,D128,$C$1,G128,1,F128,E128*F128)</f>
        <v>1620.0784451574805</v>
      </c>
      <c r="P128" s="180">
        <f t="shared" ref="P128" si="280">new_ci(20,B128,C128,D128,$C$1,G128+H128,1,F128,E128*F128)</f>
        <v>1620.0784378595495</v>
      </c>
      <c r="Q128" s="181">
        <f t="shared" ref="Q128" si="281">new_yll(2,B128,C128,D128,$C$1,G128,1,F128,E128*F128)</f>
        <v>1061.577561173184</v>
      </c>
      <c r="R128" s="181">
        <f t="shared" ref="R128" si="282">new_yll(2,B128,C128,D128,$C$1,G128+H128,1,F128,E128*F128)</f>
        <v>1061.4411402919666</v>
      </c>
      <c r="S128" s="181">
        <f t="shared" ref="S128" si="283">Q128-R128</f>
        <v>0.13642088121741835</v>
      </c>
      <c r="T128" s="181">
        <f t="shared" ref="T128" si="284">new_yll(5,B128,C128,D128,$C$1,G128,1,F128,E128*F128)</f>
        <v>2323.117055013186</v>
      </c>
      <c r="U128" s="181">
        <f t="shared" ref="U128" si="285">new_yll(5,B128,C128,D128,$C$1,G128+H128,1,F128,E128*F128)</f>
        <v>2322.9428641418153</v>
      </c>
      <c r="V128" s="181">
        <f t="shared" ref="V128" si="286">T128-U128</f>
        <v>0.17419087137068345</v>
      </c>
      <c r="W128" s="181">
        <f t="shared" ref="W128" si="287">new_yll(10,B128,C128,D128,$C$1,G128,1,F128,E128*F128)</f>
        <v>1459.9473356925571</v>
      </c>
      <c r="X128" s="181">
        <f t="shared" ref="X128" si="288">new_yll(10,B128,C128,D128,$C$1,G128+H128,1,F128,E128*F128)</f>
        <v>1459.7126380640293</v>
      </c>
      <c r="Y128" s="181">
        <f t="shared" ref="Y128" si="289">W128-X128</f>
        <v>0.23469762852778331</v>
      </c>
      <c r="Z128" s="181">
        <f t="shared" ref="Z128" si="290">new_yll(20,B128,C128,D128,$C$1,G128,1,F128,E128*F128)</f>
        <v>-230.47455543597312</v>
      </c>
      <c r="AA128" s="181">
        <f t="shared" ref="AA128" si="291">new_yll(20,B128,C128,D128,$C$1,G128+H128,1,F128,E128*F128)</f>
        <v>-230.76350040856369</v>
      </c>
      <c r="AB128" s="181">
        <f t="shared" ref="AB128" si="292">Z128-AA128</f>
        <v>0.28894497259057061</v>
      </c>
      <c r="AC128" s="181">
        <f t="shared" ref="AC128" si="293">hosp_count(2,B128,C128,D128,$C$1,G128,1,F128,E128*F128)</f>
        <v>1932.8834065141307</v>
      </c>
      <c r="AD128" s="181">
        <f t="shared" ref="AD128" si="294">hosp_count(2,B128,C128,D128,$C$1,G128+H128,1,F128,E128*F128)</f>
        <v>1932.6926706242616</v>
      </c>
      <c r="AE128" s="180">
        <f t="shared" ref="AE128" si="295">AC128-AD128</f>
        <v>0.19073588986907453</v>
      </c>
      <c r="AF128" s="181">
        <f t="shared" ref="AF128" si="296">hosp_count(5,B128,C128,D128,$C$1,G128,1,F128,E128*F128)</f>
        <v>6231.6145886998011</v>
      </c>
      <c r="AG128" s="181">
        <f t="shared" ref="AG128" si="297">hosp_count(5,B128,C128,D128,$C$1,G128+H128,1,F128,E128*F128)</f>
        <v>6231.3668841397784</v>
      </c>
      <c r="AH128" s="180">
        <f t="shared" ref="AH128" si="298">AF128-AG128</f>
        <v>0.24770456002261199</v>
      </c>
      <c r="AI128" s="181">
        <f t="shared" ref="AI128" si="299">hosp_count(10,B128,C128,D128,$C$1,G128,1,F128,E128*F128)</f>
        <v>9843.5020329473373</v>
      </c>
      <c r="AJ128" s="181">
        <f t="shared" ref="AJ128" si="300">hosp_count(10,B128,C128,D128,$C$1,G128+H128,1,F128,E128*F128)</f>
        <v>9843.4338432206459</v>
      </c>
      <c r="AK128" s="180">
        <f t="shared" ref="AK128" si="301">AI128-AJ128</f>
        <v>6.8189726691343822E-2</v>
      </c>
      <c r="AL128" s="181">
        <f t="shared" ref="AL128" si="302">hosp_count(20,B128,C128,D128,$C$1,G128,1,F128,E128*F128)</f>
        <v>11294.933200120982</v>
      </c>
      <c r="AM128" s="181">
        <f t="shared" ref="AM128" si="303">hosp_count(20,B128,C128,D128,$C$1,G128+H128,1,F128,E128*F128)</f>
        <v>11294.907577180124</v>
      </c>
      <c r="AN128" s="180">
        <f t="shared" ref="AN128" si="304">AL128-AM128</f>
        <v>2.562294085873873E-2</v>
      </c>
      <c r="AO128" s="47"/>
      <c r="AP128" s="47"/>
      <c r="AQ128" s="47"/>
      <c r="AR128" s="47"/>
      <c r="AS128" s="47"/>
      <c r="AT128" s="47"/>
      <c r="AU128" s="47"/>
      <c r="AV128" s="47"/>
      <c r="AW128" s="47"/>
    </row>
    <row r="129" spans="1:49" s="153" customFormat="1" x14ac:dyDescent="0.2">
      <c r="A129" s="161" t="s">
        <v>176</v>
      </c>
      <c r="B129" s="163"/>
      <c r="C129" s="163"/>
      <c r="D129" s="163"/>
      <c r="E129" s="182"/>
      <c r="F129" s="183">
        <f>SUM(F113:F128)</f>
        <v>418269.80000000005</v>
      </c>
      <c r="G129" s="183">
        <f t="shared" ref="G129" si="305">SUM(G113:G128)</f>
        <v>0</v>
      </c>
      <c r="H129" s="183">
        <f t="shared" ref="H129" si="306">SUM(H113:H128)</f>
        <v>5804.8300254715614</v>
      </c>
      <c r="I129" s="183">
        <f t="shared" ref="I129" si="307">SUM(I113:I128)</f>
        <v>5230.8472245940948</v>
      </c>
      <c r="J129" s="183">
        <f t="shared" ref="J129" si="308">SUM(J113:J128)</f>
        <v>5229.6237100723647</v>
      </c>
      <c r="K129" s="183">
        <f t="shared" ref="K129" si="309">SUM(K113:K128)</f>
        <v>21132.66206628643</v>
      </c>
      <c r="L129" s="183">
        <f t="shared" ref="L129" si="310">SUM(L113:L128)</f>
        <v>21128.228959733482</v>
      </c>
      <c r="M129" s="183">
        <f t="shared" ref="M129" si="311">SUM(M113:M128)</f>
        <v>48276.29358523371</v>
      </c>
      <c r="N129" s="183">
        <f t="shared" ref="N129" si="312">SUM(N113:N128)</f>
        <v>48267.585108423984</v>
      </c>
      <c r="O129" s="183">
        <f t="shared" ref="O129" si="313">SUM(O113:O128)</f>
        <v>104198.58375625026</v>
      </c>
      <c r="P129" s="183">
        <f t="shared" ref="P129" si="314">SUM(P113:P128)</f>
        <v>104184.02462308701</v>
      </c>
      <c r="Q129" s="183">
        <f t="shared" ref="Q129" si="315">SUM(Q113:Q128)</f>
        <v>154532.86106807267</v>
      </c>
      <c r="R129" s="183">
        <f t="shared" ref="R129" si="316">SUM(R113:R128)</f>
        <v>154489.31216765766</v>
      </c>
      <c r="S129" s="183">
        <f t="shared" ref="S129" si="317">SUM(S113:S128)</f>
        <v>43.548900415036542</v>
      </c>
      <c r="T129" s="183">
        <f t="shared" ref="T129" si="318">SUM(T113:T128)</f>
        <v>612011.24488743732</v>
      </c>
      <c r="U129" s="183">
        <f t="shared" ref="U129" si="319">SUM(U113:U128)</f>
        <v>611847.68282214983</v>
      </c>
      <c r="V129" s="183">
        <f t="shared" ref="V129" si="320">SUM(V113:V128)</f>
        <v>163.56206528736629</v>
      </c>
      <c r="W129" s="183">
        <f t="shared" ref="W129" si="321">SUM(W113:W128)</f>
        <v>1351154.4714720449</v>
      </c>
      <c r="X129" s="183">
        <f t="shared" ref="X129" si="322">SUM(X113:X128)</f>
        <v>1350819.2293589858</v>
      </c>
      <c r="Y129" s="183">
        <f t="shared" ref="Y129" si="323">SUM(Y113:Y128)</f>
        <v>335.24211305884251</v>
      </c>
      <c r="Z129" s="183">
        <f t="shared" ref="Z129" si="324">SUM(Z113:Z128)</f>
        <v>2719685.1520567499</v>
      </c>
      <c r="AA129" s="183">
        <f t="shared" ref="AA129" si="325">SUM(AA113:AA128)</f>
        <v>2719085.0961911995</v>
      </c>
      <c r="AB129" s="183">
        <f t="shared" ref="AB129" si="326">SUM(AB113:AB128)</f>
        <v>600.05586555102013</v>
      </c>
      <c r="AC129" s="183">
        <f t="shared" ref="AC129" si="327">SUM(AC113:AC128)</f>
        <v>111540.04459467955</v>
      </c>
      <c r="AD129" s="183">
        <f t="shared" ref="AD129" si="328">SUM(AD113:AD128)</f>
        <v>111518.49236983446</v>
      </c>
      <c r="AE129" s="183">
        <f t="shared" ref="AE129" si="329">SUM(AE113:AE128)</f>
        <v>21.55222484508954</v>
      </c>
      <c r="AF129" s="183">
        <f t="shared" ref="AF129" si="330">SUM(AF113:AF128)</f>
        <v>451877.95774970611</v>
      </c>
      <c r="AG129" s="183">
        <f t="shared" ref="AG129" si="331">SUM(AG113:AG128)</f>
        <v>451796.17147104896</v>
      </c>
      <c r="AH129" s="183">
        <f t="shared" ref="AH129" si="332">SUM(AH113:AH128)</f>
        <v>81.786278657109506</v>
      </c>
      <c r="AI129" s="183">
        <f t="shared" ref="AI129" si="333">SUM(AI113:AI128)</f>
        <v>1036694.7112862697</v>
      </c>
      <c r="AJ129" s="183">
        <f t="shared" ref="AJ129" si="334">SUM(AJ113:AJ128)</f>
        <v>1036524.4839225847</v>
      </c>
      <c r="AK129" s="183">
        <f t="shared" ref="AK129" si="335">SUM(AK113:AK128)</f>
        <v>170.22736368512415</v>
      </c>
      <c r="AL129" s="183">
        <f t="shared" ref="AL129" si="336">SUM(AL113:AL128)</f>
        <v>2257908.3785725255</v>
      </c>
      <c r="AM129" s="183">
        <f t="shared" ref="AM129" si="337">SUM(AM113:AM128)</f>
        <v>2257598.6483643064</v>
      </c>
      <c r="AN129" s="183">
        <f t="shared" ref="AN129" si="338">SUM(AN113:AN128)</f>
        <v>309.73020821931641</v>
      </c>
      <c r="AO129" s="162"/>
      <c r="AP129" s="162"/>
      <c r="AQ129" s="162"/>
      <c r="AR129" s="162"/>
      <c r="AS129" s="162"/>
      <c r="AT129" s="162"/>
      <c r="AU129" s="162"/>
      <c r="AV129" s="162"/>
      <c r="AW129" s="162"/>
    </row>
    <row r="130" spans="1:49" x14ac:dyDescent="0.2">
      <c r="A130" s="176" t="s">
        <v>39</v>
      </c>
      <c r="B130" s="156">
        <v>0.5</v>
      </c>
      <c r="C130" s="159" t="s">
        <v>164</v>
      </c>
      <c r="D130" s="159">
        <v>2</v>
      </c>
      <c r="E130" s="185"/>
      <c r="F130" s="178">
        <f>HLOOKUP('III Tool Overview'!$H$6,LookUpData_Pop!$B$1:$AV$269,LookUpData_Pop!BB128,FALSE)/5</f>
        <v>6014.8</v>
      </c>
      <c r="G130" s="156"/>
      <c r="H130" s="181"/>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row>
    <row r="131" spans="1:49" x14ac:dyDescent="0.2">
      <c r="A131" s="176" t="s">
        <v>40</v>
      </c>
      <c r="B131" s="156">
        <v>2.5</v>
      </c>
      <c r="C131" s="159" t="s">
        <v>164</v>
      </c>
      <c r="D131" s="159">
        <v>2</v>
      </c>
      <c r="E131" s="185"/>
      <c r="F131" s="178">
        <f>HLOOKUP('III Tool Overview'!$H$6,LookUpData_Pop!$B$1:$AV$269,LookUpData_Pop!BB129,FALSE)/5</f>
        <v>22130</v>
      </c>
      <c r="G131" s="156"/>
      <c r="H131" s="181"/>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row>
    <row r="132" spans="1:49" x14ac:dyDescent="0.2">
      <c r="A132" s="176" t="s">
        <v>41</v>
      </c>
      <c r="B132" s="156">
        <v>7.5</v>
      </c>
      <c r="C132" s="159" t="s">
        <v>164</v>
      </c>
      <c r="D132" s="159">
        <v>2</v>
      </c>
      <c r="E132" s="185"/>
      <c r="F132" s="178">
        <f>HLOOKUP('III Tool Overview'!$H$6,LookUpData_Pop!$B$1:$AV$269,LookUpData_Pop!BB130,FALSE)/5</f>
        <v>25315.4</v>
      </c>
      <c r="G132" s="156"/>
      <c r="H132" s="181"/>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row>
    <row r="133" spans="1:49" x14ac:dyDescent="0.2">
      <c r="A133" s="176" t="s">
        <v>42</v>
      </c>
      <c r="B133" s="156">
        <v>12.5</v>
      </c>
      <c r="C133" s="159" t="s">
        <v>164</v>
      </c>
      <c r="D133" s="159">
        <v>2</v>
      </c>
      <c r="E133" s="185"/>
      <c r="F133" s="178">
        <f>HLOOKUP('III Tool Overview'!$H$6,LookUpData_Pop!$B$1:$AV$269,LookUpData_Pop!BB131,FALSE)/5</f>
        <v>27486.2</v>
      </c>
      <c r="G133" s="156"/>
      <c r="H133" s="181"/>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row>
    <row r="134" spans="1:49" x14ac:dyDescent="0.2">
      <c r="A134" s="176" t="s">
        <v>43</v>
      </c>
      <c r="B134" s="156">
        <v>17.5</v>
      </c>
      <c r="C134" s="159" t="s">
        <v>164</v>
      </c>
      <c r="D134" s="159">
        <v>2</v>
      </c>
      <c r="E134" s="179">
        <f>HLOOKUP('III Tool Overview'!$H$6,Prevalence!$B$2:$AV$268,Prevalence!AW127,FALSE)</f>
        <v>0.26</v>
      </c>
      <c r="F134" s="178">
        <f>HLOOKUP('III Tool Overview'!$H$6,LookUpData_Pop!$B$1:$AV$269,LookUpData_Pop!BB132,FALSE)/5</f>
        <v>31638.2</v>
      </c>
      <c r="G134" s="167">
        <f>'III Tool Overview'!$H$9/110</f>
        <v>0</v>
      </c>
      <c r="H134" s="244">
        <f>IF('III Tool Overview'!$H$10="Even distribution",Targeting!C132,IF('III Tool Overview'!$H$10="Targeting to Q1",Targeting!D132,IF('III Tool Overview'!$H$10="Targeting to Q1 &amp; Q2",Targeting!E132,IF('III Tool Overview'!$H$10="Proportionate to need",Targeting!F132))))</f>
        <v>319.4378760751776</v>
      </c>
      <c r="I134" s="173">
        <f t="shared" ref="I134:I144" si="339">new_ci(2,B134,C134,D134,$C$1,G134,1,F134,E134*F134)</f>
        <v>8.8422878580456619</v>
      </c>
      <c r="J134" s="180">
        <f t="shared" ref="J134:J144" si="340">new_ci(2,B134,C134,D134,$C$1,G134+H134,1,F134,E134*F134)</f>
        <v>8.8400245338928887</v>
      </c>
      <c r="K134" s="180">
        <f t="shared" ref="K134:K144" si="341">new_ci(5,B134,C134,D134,$C$1,G134,1,F134,E134*F134)</f>
        <v>39.254458139023981</v>
      </c>
      <c r="L134" s="180">
        <f t="shared" ref="L134:L144" si="342">new_ci(5,B134,C134,D134,$C$1,G134+H134,1,F134,E134*F134)</f>
        <v>39.244478066151601</v>
      </c>
      <c r="M134" s="180">
        <f t="shared" ref="M134:M144" si="343">new_ci(10,B134,C134,D134,$C$1,G134,1,F134,E134*F134)</f>
        <v>105.85346575095747</v>
      </c>
      <c r="N134" s="180">
        <f t="shared" ref="N134:N144" si="344">new_ci(10,B134,C134,D134,$C$1,G134+H134,1,F134,E134*F134)</f>
        <v>105.82689105900675</v>
      </c>
      <c r="O134" s="180">
        <f t="shared" ref="O134:O144" si="345">new_ci(20,B134,C134,D134,$C$1,G134,1,F134,E134*F134)</f>
        <v>329.5542219495378</v>
      </c>
      <c r="P134" s="180">
        <f t="shared" ref="P134:P144" si="346">new_ci(20,B134,C134,D134,$C$1,G134+H134,1,F134,E134*F134)</f>
        <v>329.47403628730325</v>
      </c>
      <c r="Q134" s="181">
        <f t="shared" ref="Q134:Q144" si="347">new_yll(2,B134,C134,D134,$C$1,G134,1,F134,E134*F134)</f>
        <v>716.22531650169856</v>
      </c>
      <c r="R134" s="181">
        <f t="shared" ref="R134:R144" si="348">new_yll(2,B134,C134,D134,$C$1,G134+H134,1,F134,E134*F134)</f>
        <v>716.04198724532398</v>
      </c>
      <c r="S134" s="181">
        <f t="shared" ref="S134:S144" si="349">Q134-R134</f>
        <v>0.1833292563745772</v>
      </c>
      <c r="T134" s="181">
        <f t="shared" ref="T134:T144" si="350">new_yll(5,B134,C134,D134,$C$1,G134,1,F134,E134*F134)</f>
        <v>3117.4180203261326</v>
      </c>
      <c r="U134" s="181">
        <f t="shared" ref="U134:U144" si="351">new_yll(5,B134,C134,D134,$C$1,G134+H134,1,F134,E134*F134)</f>
        <v>3116.6253930670537</v>
      </c>
      <c r="V134" s="181">
        <f>T134-U134</f>
        <v>0.79262725907892673</v>
      </c>
      <c r="W134" s="181">
        <f t="shared" ref="W134:W144" si="352">new_yll(10,B134,C134,D134,$C$1,G134,1,F134,E134*F134)</f>
        <v>8103.3781630487829</v>
      </c>
      <c r="X134" s="181">
        <f t="shared" ref="X134:X144" si="353">new_yll(10,B134,C134,D134,$C$1,G134+H134,1,F134,E134*F134)</f>
        <v>8101.3430229669539</v>
      </c>
      <c r="Y134" s="181">
        <f>W134-X134</f>
        <v>2.0351400818290131</v>
      </c>
      <c r="Z134" s="181">
        <f t="shared" ref="Z134:Z144" si="354">new_yll(20,B134,C134,D134,$C$1,G134,1,F134,E134*F134)</f>
        <v>23080.279919716646</v>
      </c>
      <c r="AA134" s="181">
        <f t="shared" ref="AA134:AA144" si="355">new_yll(20,B134,C134,D134,$C$1,G134+H134,1,F134,E134*F134)</f>
        <v>23074.653219559706</v>
      </c>
      <c r="AB134" s="181">
        <f>Z134-AA134</f>
        <v>5.6267001569394779</v>
      </c>
      <c r="AC134" s="181">
        <f>hosp_count(2,B134,C134,D134,$C$1,G134,1,F134,E134*F134)</f>
        <v>3691.1179704277019</v>
      </c>
      <c r="AD134" s="181">
        <f>hosp_count(2,B134,C134,D134,$C$1,G134+H134,1,F134,E134*F134)</f>
        <v>3690.5060577008912</v>
      </c>
      <c r="AE134" s="180">
        <f>AC134-AD134</f>
        <v>0.61191272681071496</v>
      </c>
      <c r="AF134" s="181">
        <f>hosp_count(5,B134,C134,D134,$C$1,G134,1,F134,E134*F134)</f>
        <v>15357.414794732635</v>
      </c>
      <c r="AG134" s="181">
        <f>hosp_count(5,B134,C134,D134,$C$1,G134+H134,1,F134,E134*F134)</f>
        <v>15354.887680406826</v>
      </c>
      <c r="AH134" s="180">
        <f>AF134-AG134</f>
        <v>2.527114325808725</v>
      </c>
      <c r="AI134" s="181">
        <f>hosp_count(10,B134,C134,D134,$C$1,G134,1,F134,E134*F134)</f>
        <v>36932.839354273936</v>
      </c>
      <c r="AJ134" s="181">
        <f>hosp_count(10,B134,C134,D134,$C$1,G134+H134,1,F134,E134*F134)</f>
        <v>36926.841676245189</v>
      </c>
      <c r="AK134" s="180">
        <f>AI134-AJ134</f>
        <v>5.9976780287470319</v>
      </c>
      <c r="AL134" s="181">
        <f>hosp_count(20,B134,C134,D134,$C$1,G134,1,F134,E134*F134)</f>
        <v>89358.370800417382</v>
      </c>
      <c r="AM134" s="181">
        <f>hosp_count(20,B134,C134,D134,$C$1,G134+H134,1,F134,E134*F134)</f>
        <v>89344.293783820802</v>
      </c>
      <c r="AN134" s="180">
        <f>AL134-AM134</f>
        <v>14.077016596580506</v>
      </c>
    </row>
    <row r="135" spans="1:49" x14ac:dyDescent="0.2">
      <c r="A135" s="176" t="s">
        <v>44</v>
      </c>
      <c r="B135" s="156">
        <v>22.5</v>
      </c>
      <c r="C135" s="159" t="s">
        <v>164</v>
      </c>
      <c r="D135" s="159">
        <v>2</v>
      </c>
      <c r="E135" s="179">
        <f>HLOOKUP('III Tool Overview'!$H$6,Prevalence!$B$2:$AV$268,Prevalence!AW128,FALSE)</f>
        <v>0.26</v>
      </c>
      <c r="F135" s="178">
        <f>HLOOKUP('III Tool Overview'!$H$6,LookUpData_Pop!$B$1:$AV$269,LookUpData_Pop!BB133,FALSE)/5</f>
        <v>37017.4</v>
      </c>
      <c r="G135" s="167">
        <f>'III Tool Overview'!$H$9/110</f>
        <v>0</v>
      </c>
      <c r="H135" s="244">
        <f>IF('III Tool Overview'!$H$10="Even distribution",Targeting!C133,IF('III Tool Overview'!$H$10="Targeting to Q1",Targeting!D133,IF('III Tool Overview'!$H$10="Targeting to Q1 &amp; Q2",Targeting!E133,IF('III Tool Overview'!$H$10="Proportionate to need",Targeting!F133))))</f>
        <v>508.13231570705375</v>
      </c>
      <c r="I135" s="173">
        <f t="shared" si="339"/>
        <v>14.356673566920399</v>
      </c>
      <c r="J135" s="180">
        <f t="shared" si="340"/>
        <v>14.351672550198961</v>
      </c>
      <c r="K135" s="180">
        <f t="shared" si="341"/>
        <v>63.721060412002025</v>
      </c>
      <c r="L135" s="180">
        <f t="shared" si="342"/>
        <v>63.699022481730296</v>
      </c>
      <c r="M135" s="180">
        <f t="shared" si="343"/>
        <v>171.7475505722461</v>
      </c>
      <c r="N135" s="180">
        <f t="shared" si="344"/>
        <v>171.68894982512737</v>
      </c>
      <c r="O135" s="180">
        <f t="shared" si="345"/>
        <v>533.83935828789186</v>
      </c>
      <c r="P135" s="180">
        <f t="shared" si="346"/>
        <v>533.66336441374199</v>
      </c>
      <c r="Q135" s="181">
        <f t="shared" si="347"/>
        <v>1105.4638646528708</v>
      </c>
      <c r="R135" s="181">
        <f t="shared" si="348"/>
        <v>1105.07878636532</v>
      </c>
      <c r="S135" s="181">
        <f t="shared" si="349"/>
        <v>0.38507828755086848</v>
      </c>
      <c r="T135" s="181">
        <f t="shared" si="350"/>
        <v>4805.5759545960227</v>
      </c>
      <c r="U135" s="181">
        <f t="shared" si="351"/>
        <v>4803.9138208399645</v>
      </c>
      <c r="V135" s="181">
        <f t="shared" ref="V135:V144" si="356">T135-U135</f>
        <v>1.6621337560582106</v>
      </c>
      <c r="W135" s="181">
        <f t="shared" si="352"/>
        <v>12460.955789124961</v>
      </c>
      <c r="X135" s="181">
        <f t="shared" si="353"/>
        <v>12456.70224518408</v>
      </c>
      <c r="Y135" s="181">
        <f t="shared" ref="Y135:Y144" si="357">W135-X135</f>
        <v>4.2535439408802631</v>
      </c>
      <c r="Z135" s="181">
        <f t="shared" si="354"/>
        <v>35255.80803526815</v>
      </c>
      <c r="AA135" s="181">
        <f t="shared" si="355"/>
        <v>35244.158621838214</v>
      </c>
      <c r="AB135" s="181">
        <f t="shared" ref="AB135:AB144" si="358">Z135-AA135</f>
        <v>11.649413429935521</v>
      </c>
      <c r="AC135" s="181">
        <f t="shared" ref="AC135:AC144" si="359">hosp_count(2,B135,C135,D135,$C$1,G135,1,F135,E135*F135)</f>
        <v>4766.1342009822711</v>
      </c>
      <c r="AD135" s="181">
        <f t="shared" ref="AD135:AD144" si="360">hosp_count(2,B135,C135,D135,$C$1,G135+H135,1,F135,E135*F135)</f>
        <v>4765.0587897186715</v>
      </c>
      <c r="AE135" s="180">
        <f t="shared" ref="AE135:AE144" si="361">AC135-AD135</f>
        <v>1.0754112635995625</v>
      </c>
      <c r="AF135" s="181">
        <f t="shared" ref="AF135:AF144" si="362">hosp_count(5,B135,C135,D135,$C$1,G135,1,F135,E135*F135)</f>
        <v>19826.428588714458</v>
      </c>
      <c r="AG135" s="181">
        <f t="shared" ref="AG135:AG144" si="363">hosp_count(5,B135,C135,D135,$C$1,G135+H135,1,F135,E135*F135)</f>
        <v>19821.990190001081</v>
      </c>
      <c r="AH135" s="180">
        <f t="shared" ref="AH135:AH144" si="364">AF135-AG135</f>
        <v>4.4383987133769551</v>
      </c>
      <c r="AI135" s="181">
        <f t="shared" ref="AI135:AI144" si="365">hosp_count(10,B135,C135,D135,$C$1,G135,1,F135,E135*F135)</f>
        <v>47661.583536913444</v>
      </c>
      <c r="AJ135" s="181">
        <f t="shared" ref="AJ135:AJ144" si="366">hosp_count(10,B135,C135,D135,$C$1,G135+H135,1,F135,E135*F135)</f>
        <v>47651.064089060194</v>
      </c>
      <c r="AK135" s="180">
        <f t="shared" ref="AK135:AK144" si="367">AI135-AJ135</f>
        <v>10.519447853250313</v>
      </c>
      <c r="AL135" s="181">
        <f t="shared" ref="AL135:AL144" si="368">hosp_count(20,B135,C135,D135,$C$1,G135,1,F135,E135*F135)</f>
        <v>115176.76324242352</v>
      </c>
      <c r="AM135" s="181">
        <f t="shared" ref="AM135:AM144" si="369">hosp_count(20,B135,C135,D135,$C$1,G135+H135,1,F135,E135*F135)</f>
        <v>115152.17706963529</v>
      </c>
      <c r="AN135" s="180">
        <f t="shared" ref="AN135:AN144" si="370">AL135-AM135</f>
        <v>24.586172788229305</v>
      </c>
    </row>
    <row r="136" spans="1:49" x14ac:dyDescent="0.2">
      <c r="A136" s="176" t="s">
        <v>45</v>
      </c>
      <c r="B136" s="156">
        <v>27.5</v>
      </c>
      <c r="C136" s="159" t="s">
        <v>164</v>
      </c>
      <c r="D136" s="159">
        <v>2</v>
      </c>
      <c r="E136" s="179">
        <f>HLOOKUP('III Tool Overview'!$H$6,Prevalence!$B$2:$AV$268,Prevalence!AW129,FALSE)</f>
        <v>0.31</v>
      </c>
      <c r="F136" s="178">
        <f>HLOOKUP('III Tool Overview'!$H$6,LookUpData_Pop!$B$1:$AV$269,LookUpData_Pop!BB134,FALSE)/5</f>
        <v>37211.599999999999</v>
      </c>
      <c r="G136" s="167">
        <f>'III Tool Overview'!$H$9/110</f>
        <v>0</v>
      </c>
      <c r="H136" s="244">
        <f>IF('III Tool Overview'!$H$10="Even distribution",Targeting!C134,IF('III Tool Overview'!$H$10="Targeting to Q1",Targeting!D134,IF('III Tool Overview'!$H$10="Targeting to Q1 &amp; Q2",Targeting!E134,IF('III Tool Overview'!$H$10="Proportionate to need",Targeting!F134))))</f>
        <v>600.57107815689164</v>
      </c>
      <c r="I136" s="173">
        <f t="shared" si="339"/>
        <v>23.5910431000556</v>
      </c>
      <c r="J136" s="180">
        <f t="shared" si="340"/>
        <v>23.58181437141986</v>
      </c>
      <c r="K136" s="180">
        <f t="shared" si="341"/>
        <v>104.65478379998719</v>
      </c>
      <c r="L136" s="180">
        <f t="shared" si="342"/>
        <v>104.61416716485641</v>
      </c>
      <c r="M136" s="180">
        <f t="shared" si="343"/>
        <v>281.76750237395765</v>
      </c>
      <c r="N136" s="180">
        <f t="shared" si="344"/>
        <v>281.65979917566074</v>
      </c>
      <c r="O136" s="180">
        <f t="shared" si="345"/>
        <v>872.59477361594804</v>
      </c>
      <c r="P136" s="180">
        <f t="shared" si="346"/>
        <v>872.27433594022875</v>
      </c>
      <c r="Q136" s="181">
        <f t="shared" si="347"/>
        <v>1674.9640601039475</v>
      </c>
      <c r="R136" s="181">
        <f t="shared" si="348"/>
        <v>1674.3088203708101</v>
      </c>
      <c r="S136" s="181">
        <f t="shared" si="349"/>
        <v>0.65523973313747774</v>
      </c>
      <c r="T136" s="181">
        <f t="shared" si="350"/>
        <v>7264.7396407536753</v>
      </c>
      <c r="U136" s="181">
        <f t="shared" si="351"/>
        <v>7261.9199313873614</v>
      </c>
      <c r="V136" s="181">
        <f t="shared" si="356"/>
        <v>2.819709366313873</v>
      </c>
      <c r="W136" s="181">
        <f t="shared" si="352"/>
        <v>18753.44629906879</v>
      </c>
      <c r="X136" s="181">
        <f t="shared" si="353"/>
        <v>18746.274160037843</v>
      </c>
      <c r="Y136" s="181">
        <f t="shared" si="357"/>
        <v>7.1721390309467097</v>
      </c>
      <c r="Z136" s="181">
        <f t="shared" si="354"/>
        <v>52406.518873229412</v>
      </c>
      <c r="AA136" s="181">
        <f t="shared" si="355"/>
        <v>52387.217301743643</v>
      </c>
      <c r="AB136" s="181">
        <f t="shared" si="358"/>
        <v>19.301571485768363</v>
      </c>
      <c r="AC136" s="181">
        <f t="shared" si="359"/>
        <v>5554.692130509291</v>
      </c>
      <c r="AD136" s="181">
        <f t="shared" si="360"/>
        <v>5553.2501066809482</v>
      </c>
      <c r="AE136" s="180">
        <f t="shared" si="361"/>
        <v>1.4420238283428262</v>
      </c>
      <c r="AF136" s="181">
        <f t="shared" si="362"/>
        <v>23096.737820912127</v>
      </c>
      <c r="AG136" s="181">
        <f t="shared" si="363"/>
        <v>23090.794142455437</v>
      </c>
      <c r="AH136" s="180">
        <f t="shared" si="364"/>
        <v>5.9436784566896677</v>
      </c>
      <c r="AI136" s="181">
        <f t="shared" si="365"/>
        <v>55473.354560891843</v>
      </c>
      <c r="AJ136" s="181">
        <f t="shared" si="366"/>
        <v>55459.305883662018</v>
      </c>
      <c r="AK136" s="180">
        <f t="shared" si="367"/>
        <v>14.048677229824534</v>
      </c>
      <c r="AL136" s="181">
        <f t="shared" si="368"/>
        <v>133684.08457017643</v>
      </c>
      <c r="AM136" s="181">
        <f t="shared" si="369"/>
        <v>133651.5259859754</v>
      </c>
      <c r="AN136" s="180">
        <f t="shared" si="370"/>
        <v>32.558584201033227</v>
      </c>
    </row>
    <row r="137" spans="1:49" x14ac:dyDescent="0.2">
      <c r="A137" s="176" t="s">
        <v>46</v>
      </c>
      <c r="B137" s="156">
        <v>32.5</v>
      </c>
      <c r="C137" s="159" t="s">
        <v>164</v>
      </c>
      <c r="D137" s="159">
        <v>2</v>
      </c>
      <c r="E137" s="179">
        <f>HLOOKUP('III Tool Overview'!$H$6,Prevalence!$B$2:$AV$268,Prevalence!AW130,FALSE)</f>
        <v>0.31</v>
      </c>
      <c r="F137" s="178">
        <f>HLOOKUP('III Tool Overview'!$H$6,LookUpData_Pop!$B$1:$AV$269,LookUpData_Pop!BB135,FALSE)/5</f>
        <v>32756.799999999999</v>
      </c>
      <c r="G137" s="167">
        <f>'III Tool Overview'!$H$9/110</f>
        <v>0</v>
      </c>
      <c r="H137" s="244">
        <f>IF('III Tool Overview'!$H$10="Even distribution",Targeting!C135,IF('III Tool Overview'!$H$10="Targeting to Q1",Targeting!D135,IF('III Tool Overview'!$H$10="Targeting to Q1 &amp; Q2",Targeting!E135,IF('III Tool Overview'!$H$10="Proportionate to need",Targeting!F135))))</f>
        <v>555.94955135029022</v>
      </c>
      <c r="I137" s="173">
        <f t="shared" si="339"/>
        <v>28.815760732818248</v>
      </c>
      <c r="J137" s="180">
        <f t="shared" si="340"/>
        <v>28.803916913263226</v>
      </c>
      <c r="K137" s="180">
        <f t="shared" si="341"/>
        <v>127.76910370274058</v>
      </c>
      <c r="L137" s="180">
        <f t="shared" si="342"/>
        <v>127.71704905613375</v>
      </c>
      <c r="M137" s="180">
        <f t="shared" si="343"/>
        <v>343.62490705034452</v>
      </c>
      <c r="N137" s="180">
        <f t="shared" si="344"/>
        <v>343.48728750362983</v>
      </c>
      <c r="O137" s="180">
        <f t="shared" si="345"/>
        <v>1060.2818806636583</v>
      </c>
      <c r="P137" s="180">
        <f t="shared" si="346"/>
        <v>1059.8765679563041</v>
      </c>
      <c r="Q137" s="181">
        <f t="shared" si="347"/>
        <v>1930.6559690988227</v>
      </c>
      <c r="R137" s="181">
        <f t="shared" si="348"/>
        <v>1929.862433188636</v>
      </c>
      <c r="S137" s="181">
        <f t="shared" si="349"/>
        <v>0.79353591018661973</v>
      </c>
      <c r="T137" s="181">
        <f t="shared" si="350"/>
        <v>8358.2231578067403</v>
      </c>
      <c r="U137" s="181">
        <f t="shared" si="351"/>
        <v>8354.8175537231436</v>
      </c>
      <c r="V137" s="181">
        <f t="shared" si="356"/>
        <v>3.4056040835966996</v>
      </c>
      <c r="W137" s="181">
        <f t="shared" si="352"/>
        <v>21496.827876189229</v>
      </c>
      <c r="X137" s="181">
        <f t="shared" si="353"/>
        <v>21488.213058999394</v>
      </c>
      <c r="Y137" s="181">
        <f t="shared" si="357"/>
        <v>8.6148171898348664</v>
      </c>
      <c r="Z137" s="181">
        <f t="shared" si="354"/>
        <v>59454.709253764522</v>
      </c>
      <c r="AA137" s="181">
        <f t="shared" si="355"/>
        <v>59431.89756704442</v>
      </c>
      <c r="AB137" s="181">
        <f t="shared" si="358"/>
        <v>22.811686720102443</v>
      </c>
      <c r="AC137" s="181">
        <f t="shared" si="359"/>
        <v>5396.3152685344194</v>
      </c>
      <c r="AD137" s="181">
        <f t="shared" si="360"/>
        <v>5394.8430009954645</v>
      </c>
      <c r="AE137" s="180">
        <f t="shared" si="361"/>
        <v>1.4722675389548385</v>
      </c>
      <c r="AF137" s="181">
        <f t="shared" si="362"/>
        <v>22428.569370545931</v>
      </c>
      <c r="AG137" s="181">
        <f t="shared" si="363"/>
        <v>22422.509610381432</v>
      </c>
      <c r="AH137" s="180">
        <f t="shared" si="364"/>
        <v>6.0597601644985843</v>
      </c>
      <c r="AI137" s="181">
        <f t="shared" si="365"/>
        <v>53820.527414685588</v>
      </c>
      <c r="AJ137" s="181">
        <f t="shared" si="366"/>
        <v>53806.246552107121</v>
      </c>
      <c r="AK137" s="180">
        <f t="shared" si="367"/>
        <v>14.28086257846735</v>
      </c>
      <c r="AL137" s="181">
        <f t="shared" si="368"/>
        <v>129346.2771373771</v>
      </c>
      <c r="AM137" s="181">
        <f t="shared" si="369"/>
        <v>129313.48076570322</v>
      </c>
      <c r="AN137" s="180">
        <f t="shared" si="370"/>
        <v>32.796371673874091</v>
      </c>
    </row>
    <row r="138" spans="1:49" x14ac:dyDescent="0.2">
      <c r="A138" s="176" t="s">
        <v>47</v>
      </c>
      <c r="B138" s="156">
        <v>37.5</v>
      </c>
      <c r="C138" s="159" t="s">
        <v>164</v>
      </c>
      <c r="D138" s="159">
        <v>2</v>
      </c>
      <c r="E138" s="179">
        <f>HLOOKUP('III Tool Overview'!$H$6,Prevalence!$B$2:$AV$268,Prevalence!AW131,FALSE)</f>
        <v>0.38</v>
      </c>
      <c r="F138" s="178">
        <f>HLOOKUP('III Tool Overview'!$H$6,LookUpData_Pop!$B$1:$AV$269,LookUpData_Pop!BB136,FALSE)/5</f>
        <v>36092</v>
      </c>
      <c r="G138" s="167">
        <f>'III Tool Overview'!$H$9/110</f>
        <v>0</v>
      </c>
      <c r="H138" s="244">
        <f>IF('III Tool Overview'!$H$10="Even distribution",Targeting!C136,IF('III Tool Overview'!$H$10="Targeting to Q1",Targeting!D136,IF('III Tool Overview'!$H$10="Targeting to Q1 &amp; Q2",Targeting!E136,IF('III Tool Overview'!$H$10="Proportionate to need",Targeting!F136))))</f>
        <v>606.07426712466179</v>
      </c>
      <c r="I138" s="173">
        <f t="shared" si="339"/>
        <v>51.889830372364067</v>
      </c>
      <c r="J138" s="180">
        <f t="shared" si="340"/>
        <v>51.870006360932059</v>
      </c>
      <c r="K138" s="180">
        <f t="shared" si="341"/>
        <v>229.82230694813114</v>
      </c>
      <c r="L138" s="180">
        <f t="shared" si="342"/>
        <v>229.73540743217481</v>
      </c>
      <c r="M138" s="180">
        <f t="shared" si="343"/>
        <v>616.57944787245287</v>
      </c>
      <c r="N138" s="180">
        <f t="shared" si="344"/>
        <v>616.35102869724915</v>
      </c>
      <c r="O138" s="180">
        <f t="shared" si="345"/>
        <v>1887.0305246314795</v>
      </c>
      <c r="P138" s="180">
        <f t="shared" si="346"/>
        <v>1886.3707742222425</v>
      </c>
      <c r="Q138" s="181">
        <f t="shared" si="347"/>
        <v>3165.2796527142082</v>
      </c>
      <c r="R138" s="181">
        <f t="shared" si="348"/>
        <v>3164.0703880168558</v>
      </c>
      <c r="S138" s="181">
        <f t="shared" si="349"/>
        <v>1.2092646973524097</v>
      </c>
      <c r="T138" s="181">
        <f t="shared" si="350"/>
        <v>13655.4721282132</v>
      </c>
      <c r="U138" s="181">
        <f t="shared" si="351"/>
        <v>13650.308058083869</v>
      </c>
      <c r="V138" s="181">
        <f t="shared" si="356"/>
        <v>5.1640701293308666</v>
      </c>
      <c r="W138" s="181">
        <f t="shared" si="352"/>
        <v>34876.627951284623</v>
      </c>
      <c r="X138" s="181">
        <f t="shared" si="353"/>
        <v>34863.696578683644</v>
      </c>
      <c r="Y138" s="181">
        <f t="shared" si="357"/>
        <v>12.931372600978648</v>
      </c>
      <c r="Z138" s="181">
        <f t="shared" si="354"/>
        <v>94560.630620994052</v>
      </c>
      <c r="AA138" s="181">
        <f t="shared" si="355"/>
        <v>94527.397355866822</v>
      </c>
      <c r="AB138" s="181">
        <f t="shared" si="358"/>
        <v>33.23326512722997</v>
      </c>
      <c r="AC138" s="181">
        <f t="shared" si="359"/>
        <v>6893.3144249619263</v>
      </c>
      <c r="AD138" s="181">
        <f t="shared" si="360"/>
        <v>6891.5105633275043</v>
      </c>
      <c r="AE138" s="180">
        <f t="shared" si="361"/>
        <v>1.8038616344219918</v>
      </c>
      <c r="AF138" s="181">
        <f t="shared" si="362"/>
        <v>28622.576340782292</v>
      </c>
      <c r="AG138" s="181">
        <f t="shared" si="363"/>
        <v>28615.171901993195</v>
      </c>
      <c r="AH138" s="180">
        <f t="shared" si="364"/>
        <v>7.4044387890971848</v>
      </c>
      <c r="AI138" s="181">
        <f t="shared" si="365"/>
        <v>68544.980572769273</v>
      </c>
      <c r="AJ138" s="181">
        <f t="shared" si="366"/>
        <v>68527.629358635881</v>
      </c>
      <c r="AK138" s="180">
        <f t="shared" si="367"/>
        <v>17.351214133392205</v>
      </c>
      <c r="AL138" s="181">
        <f t="shared" si="368"/>
        <v>163716.38429583504</v>
      </c>
      <c r="AM138" s="181">
        <f t="shared" si="369"/>
        <v>163677.22807545011</v>
      </c>
      <c r="AN138" s="180">
        <f t="shared" si="370"/>
        <v>39.156220384931657</v>
      </c>
    </row>
    <row r="139" spans="1:49" x14ac:dyDescent="0.2">
      <c r="A139" s="176" t="s">
        <v>48</v>
      </c>
      <c r="B139" s="156">
        <v>42.5</v>
      </c>
      <c r="C139" s="159" t="s">
        <v>164</v>
      </c>
      <c r="D139" s="159">
        <v>2</v>
      </c>
      <c r="E139" s="179">
        <f>HLOOKUP('III Tool Overview'!$H$6,Prevalence!$B$2:$AV$268,Prevalence!AW132,FALSE)</f>
        <v>0.38</v>
      </c>
      <c r="F139" s="178">
        <f>HLOOKUP('III Tool Overview'!$H$6,LookUpData_Pop!$B$1:$AV$269,LookUpData_Pop!BB137,FALSE)/5</f>
        <v>39881</v>
      </c>
      <c r="G139" s="167">
        <f>'III Tool Overview'!$H$9/110</f>
        <v>0</v>
      </c>
      <c r="H139" s="244">
        <f>IF('III Tool Overview'!$H$10="Even distribution",Targeting!C137,IF('III Tool Overview'!$H$10="Targeting to Q1",Targeting!D137,IF('III Tool Overview'!$H$10="Targeting to Q1 &amp; Q2",Targeting!E137,IF('III Tool Overview'!$H$10="Proportionate to need",Targeting!F137))))</f>
        <v>721.36564775531906</v>
      </c>
      <c r="I139" s="173">
        <f t="shared" si="339"/>
        <v>79.545935871455072</v>
      </c>
      <c r="J139" s="180">
        <f t="shared" si="340"/>
        <v>79.513231412798504</v>
      </c>
      <c r="K139" s="180">
        <f t="shared" si="341"/>
        <v>351.91691194631954</v>
      </c>
      <c r="L139" s="180">
        <f t="shared" si="342"/>
        <v>351.77396820034613</v>
      </c>
      <c r="M139" s="180">
        <f t="shared" si="343"/>
        <v>941.8307653491936</v>
      </c>
      <c r="N139" s="180">
        <f t="shared" si="344"/>
        <v>941.45743001093069</v>
      </c>
      <c r="O139" s="180">
        <f t="shared" si="345"/>
        <v>2859.099942301521</v>
      </c>
      <c r="P139" s="180">
        <f t="shared" si="346"/>
        <v>2858.0447017585125</v>
      </c>
      <c r="Q139" s="181">
        <f t="shared" si="347"/>
        <v>4534.1183446729392</v>
      </c>
      <c r="R139" s="181">
        <f t="shared" si="348"/>
        <v>4532.2541905295147</v>
      </c>
      <c r="S139" s="181">
        <f t="shared" si="349"/>
        <v>1.8641541434244573</v>
      </c>
      <c r="T139" s="181">
        <f t="shared" si="350"/>
        <v>19502.681849475332</v>
      </c>
      <c r="U139" s="181">
        <f t="shared" si="351"/>
        <v>19494.758744321181</v>
      </c>
      <c r="V139" s="181">
        <f t="shared" si="356"/>
        <v>7.9231051541501074</v>
      </c>
      <c r="W139" s="181">
        <f t="shared" si="352"/>
        <v>49512.437825356275</v>
      </c>
      <c r="X139" s="181">
        <f t="shared" si="353"/>
        <v>49492.79003623953</v>
      </c>
      <c r="Y139" s="181">
        <f t="shared" si="357"/>
        <v>19.647789116745116</v>
      </c>
      <c r="Z139" s="181">
        <f t="shared" si="354"/>
        <v>131939.64709736116</v>
      </c>
      <c r="AA139" s="181">
        <f t="shared" si="355"/>
        <v>131890.60478207868</v>
      </c>
      <c r="AB139" s="181">
        <f t="shared" si="358"/>
        <v>49.042315282480558</v>
      </c>
      <c r="AC139" s="181">
        <f t="shared" si="359"/>
        <v>8406.154648707161</v>
      </c>
      <c r="AD139" s="181">
        <f t="shared" si="360"/>
        <v>8403.786116866775</v>
      </c>
      <c r="AE139" s="180">
        <f t="shared" si="361"/>
        <v>2.3685318403859128</v>
      </c>
      <c r="AF139" s="181">
        <f t="shared" si="362"/>
        <v>34870.287737036982</v>
      </c>
      <c r="AG139" s="181">
        <f t="shared" si="363"/>
        <v>34860.594723326736</v>
      </c>
      <c r="AH139" s="180">
        <f t="shared" si="364"/>
        <v>9.693013710246305</v>
      </c>
      <c r="AI139" s="181">
        <f t="shared" si="365"/>
        <v>83338.771446697327</v>
      </c>
      <c r="AJ139" s="181">
        <f t="shared" si="366"/>
        <v>83316.19973662174</v>
      </c>
      <c r="AK139" s="180">
        <f t="shared" si="367"/>
        <v>22.571710075586452</v>
      </c>
      <c r="AL139" s="181">
        <f t="shared" si="368"/>
        <v>197834.91357460537</v>
      </c>
      <c r="AM139" s="181">
        <f t="shared" si="369"/>
        <v>197784.95541624803</v>
      </c>
      <c r="AN139" s="180">
        <f t="shared" si="370"/>
        <v>49.958158357330831</v>
      </c>
    </row>
    <row r="140" spans="1:49" x14ac:dyDescent="0.2">
      <c r="A140" s="176" t="s">
        <v>49</v>
      </c>
      <c r="B140" s="156">
        <v>47.5</v>
      </c>
      <c r="C140" s="159" t="s">
        <v>164</v>
      </c>
      <c r="D140" s="159">
        <v>2</v>
      </c>
      <c r="E140" s="179">
        <f>HLOOKUP('III Tool Overview'!$H$6,Prevalence!$B$2:$AV$268,Prevalence!AW133,FALSE)</f>
        <v>0.32</v>
      </c>
      <c r="F140" s="178">
        <f>HLOOKUP('III Tool Overview'!$H$6,LookUpData_Pop!$B$1:$AV$269,LookUpData_Pop!BB138,FALSE)/5</f>
        <v>39130.400000000001</v>
      </c>
      <c r="G140" s="167">
        <f>'III Tool Overview'!$H$9/110</f>
        <v>0</v>
      </c>
      <c r="H140" s="244">
        <f>IF('III Tool Overview'!$H$10="Even distribution",Targeting!C138,IF('III Tool Overview'!$H$10="Targeting to Q1",Targeting!D138,IF('III Tool Overview'!$H$10="Targeting to Q1 &amp; Q2",Targeting!E138,IF('III Tool Overview'!$H$10="Proportionate to need",Targeting!F138))))</f>
        <v>629.24680886078045</v>
      </c>
      <c r="I140" s="173">
        <f t="shared" si="339"/>
        <v>127.50418388545054</v>
      </c>
      <c r="J140" s="180">
        <f t="shared" si="340"/>
        <v>127.45511938539197</v>
      </c>
      <c r="K140" s="180">
        <f t="shared" si="341"/>
        <v>562.63818534144116</v>
      </c>
      <c r="L140" s="180">
        <f t="shared" si="342"/>
        <v>562.42535006189394</v>
      </c>
      <c r="M140" s="180">
        <f t="shared" si="343"/>
        <v>1497.3838496031731</v>
      </c>
      <c r="N140" s="180">
        <f t="shared" si="344"/>
        <v>1496.8371148114179</v>
      </c>
      <c r="O140" s="180">
        <f t="shared" si="345"/>
        <v>4462.8500415538438</v>
      </c>
      <c r="P140" s="180">
        <f t="shared" si="346"/>
        <v>4461.3888553629977</v>
      </c>
      <c r="Q140" s="181">
        <f t="shared" si="347"/>
        <v>6502.7133781579778</v>
      </c>
      <c r="R140" s="181">
        <f t="shared" si="348"/>
        <v>6500.2110886549899</v>
      </c>
      <c r="S140" s="181">
        <f t="shared" si="349"/>
        <v>2.5022895029878782</v>
      </c>
      <c r="T140" s="181">
        <f t="shared" si="350"/>
        <v>27805.861471886801</v>
      </c>
      <c r="U140" s="181">
        <f t="shared" si="351"/>
        <v>27795.340110359892</v>
      </c>
      <c r="V140" s="181">
        <f t="shared" si="356"/>
        <v>10.521361526909459</v>
      </c>
      <c r="W140" s="181">
        <f t="shared" si="352"/>
        <v>69753.417164589249</v>
      </c>
      <c r="X140" s="181">
        <f t="shared" si="353"/>
        <v>69727.902354174032</v>
      </c>
      <c r="Y140" s="181">
        <f t="shared" si="357"/>
        <v>25.514810415217653</v>
      </c>
      <c r="Z140" s="181">
        <f t="shared" si="354"/>
        <v>179542.09072312279</v>
      </c>
      <c r="AA140" s="181">
        <f t="shared" si="355"/>
        <v>179482.54842687986</v>
      </c>
      <c r="AB140" s="181">
        <f t="shared" si="358"/>
        <v>59.542296242929297</v>
      </c>
      <c r="AC140" s="181">
        <f t="shared" si="359"/>
        <v>9562.4002460526772</v>
      </c>
      <c r="AD140" s="181">
        <f t="shared" si="360"/>
        <v>9559.9405588976006</v>
      </c>
      <c r="AE140" s="180">
        <f t="shared" si="361"/>
        <v>2.4596871550766082</v>
      </c>
      <c r="AF140" s="181">
        <f t="shared" si="362"/>
        <v>39579.163037640596</v>
      </c>
      <c r="AG140" s="181">
        <f t="shared" si="363"/>
        <v>39569.175205935666</v>
      </c>
      <c r="AH140" s="180">
        <f t="shared" si="364"/>
        <v>9.9878317049297038</v>
      </c>
      <c r="AI140" s="181">
        <f t="shared" si="365"/>
        <v>94162.726237345079</v>
      </c>
      <c r="AJ140" s="181">
        <f t="shared" si="366"/>
        <v>94139.843697076692</v>
      </c>
      <c r="AK140" s="180">
        <f t="shared" si="367"/>
        <v>22.882540268386947</v>
      </c>
      <c r="AL140" s="181">
        <f t="shared" si="368"/>
        <v>220487.46797484593</v>
      </c>
      <c r="AM140" s="181">
        <f t="shared" si="369"/>
        <v>220439.29927796466</v>
      </c>
      <c r="AN140" s="180">
        <f t="shared" si="370"/>
        <v>48.168696881271899</v>
      </c>
    </row>
    <row r="141" spans="1:49" x14ac:dyDescent="0.2">
      <c r="A141" s="176" t="s">
        <v>50</v>
      </c>
      <c r="B141" s="156">
        <v>52.5</v>
      </c>
      <c r="C141" s="159" t="s">
        <v>164</v>
      </c>
      <c r="D141" s="159">
        <v>2</v>
      </c>
      <c r="E141" s="179">
        <f>HLOOKUP('III Tool Overview'!$H$6,Prevalence!$B$2:$AV$268,Prevalence!AW134,FALSE)</f>
        <v>0.32</v>
      </c>
      <c r="F141" s="178">
        <f>HLOOKUP('III Tool Overview'!$H$6,LookUpData_Pop!$B$1:$AV$269,LookUpData_Pop!BB139,FALSE)/5</f>
        <v>35250</v>
      </c>
      <c r="G141" s="167">
        <f>'III Tool Overview'!$H$9/110</f>
        <v>0</v>
      </c>
      <c r="H141" s="244">
        <f>IF('III Tool Overview'!$H$10="Even distribution",Targeting!C139,IF('III Tool Overview'!$H$10="Targeting to Q1",Targeting!D139,IF('III Tool Overview'!$H$10="Targeting to Q1 &amp; Q2",Targeting!E139,IF('III Tool Overview'!$H$10="Proportionate to need",Targeting!F139))))</f>
        <v>595.00340066143895</v>
      </c>
      <c r="I141" s="173">
        <f t="shared" si="339"/>
        <v>159.28272141238014</v>
      </c>
      <c r="J141" s="180">
        <f t="shared" si="340"/>
        <v>159.21844105699083</v>
      </c>
      <c r="K141" s="180">
        <f t="shared" si="341"/>
        <v>701.07852079950294</v>
      </c>
      <c r="L141" s="180">
        <f t="shared" si="342"/>
        <v>700.8016210671027</v>
      </c>
      <c r="M141" s="180">
        <f t="shared" si="343"/>
        <v>1855.5591005918604</v>
      </c>
      <c r="N141" s="180">
        <f t="shared" si="344"/>
        <v>1854.8586084630972</v>
      </c>
      <c r="O141" s="180">
        <f t="shared" si="345"/>
        <v>5432.2885110585739</v>
      </c>
      <c r="P141" s="180">
        <f t="shared" si="346"/>
        <v>5430.5107994772752</v>
      </c>
      <c r="Q141" s="181">
        <f t="shared" si="347"/>
        <v>7486.2879063818664</v>
      </c>
      <c r="R141" s="181">
        <f t="shared" si="348"/>
        <v>7483.2667296785685</v>
      </c>
      <c r="S141" s="181">
        <f t="shared" si="349"/>
        <v>3.0211767032978969</v>
      </c>
      <c r="T141" s="181">
        <f t="shared" si="350"/>
        <v>31844.78061271102</v>
      </c>
      <c r="U141" s="181">
        <f t="shared" si="351"/>
        <v>31832.198286103812</v>
      </c>
      <c r="V141" s="181">
        <f t="shared" si="356"/>
        <v>12.582326607207506</v>
      </c>
      <c r="W141" s="181">
        <f t="shared" si="352"/>
        <v>79040.337144804595</v>
      </c>
      <c r="X141" s="181">
        <f t="shared" si="353"/>
        <v>79010.422644191145</v>
      </c>
      <c r="Y141" s="181">
        <f t="shared" si="357"/>
        <v>29.914500613449491</v>
      </c>
      <c r="Z141" s="181">
        <f t="shared" si="354"/>
        <v>197259.53655814234</v>
      </c>
      <c r="AA141" s="181">
        <f t="shared" si="355"/>
        <v>197193.73550770053</v>
      </c>
      <c r="AB141" s="181">
        <f t="shared" si="358"/>
        <v>65.801050441805273</v>
      </c>
      <c r="AC141" s="181">
        <f t="shared" si="359"/>
        <v>9506.6159123558737</v>
      </c>
      <c r="AD141" s="181">
        <f t="shared" si="360"/>
        <v>9504.0481091571746</v>
      </c>
      <c r="AE141" s="180">
        <f t="shared" si="361"/>
        <v>2.5678031986990391</v>
      </c>
      <c r="AF141" s="181">
        <f t="shared" si="362"/>
        <v>39261.795612286522</v>
      </c>
      <c r="AG141" s="181">
        <f t="shared" si="363"/>
        <v>39251.443593488431</v>
      </c>
      <c r="AH141" s="180">
        <f t="shared" si="364"/>
        <v>10.352018798090285</v>
      </c>
      <c r="AI141" s="181">
        <f t="shared" si="365"/>
        <v>92986.054096924578</v>
      </c>
      <c r="AJ141" s="181">
        <f t="shared" si="366"/>
        <v>92962.691268514711</v>
      </c>
      <c r="AK141" s="180">
        <f t="shared" si="367"/>
        <v>23.362828409866779</v>
      </c>
      <c r="AL141" s="181">
        <f t="shared" si="368"/>
        <v>214829.06443840207</v>
      </c>
      <c r="AM141" s="181">
        <f t="shared" si="369"/>
        <v>214782.10540331379</v>
      </c>
      <c r="AN141" s="180">
        <f t="shared" si="370"/>
        <v>46.959035088279052</v>
      </c>
    </row>
    <row r="142" spans="1:49" x14ac:dyDescent="0.2">
      <c r="A142" s="176" t="s">
        <v>51</v>
      </c>
      <c r="B142" s="156">
        <v>57.5</v>
      </c>
      <c r="C142" s="159" t="s">
        <v>164</v>
      </c>
      <c r="D142" s="159">
        <v>2</v>
      </c>
      <c r="E142" s="179">
        <f>HLOOKUP('III Tool Overview'!$H$6,Prevalence!$B$2:$AV$268,Prevalence!AW135,FALSE)</f>
        <v>0.28999999999999998</v>
      </c>
      <c r="F142" s="178">
        <f>HLOOKUP('III Tool Overview'!$H$6,LookUpData_Pop!$B$1:$AV$269,LookUpData_Pop!BB140,FALSE)/5</f>
        <v>32318</v>
      </c>
      <c r="G142" s="167">
        <f>'III Tool Overview'!$H$9/110</f>
        <v>0</v>
      </c>
      <c r="H142" s="244">
        <f>IF('III Tool Overview'!$H$10="Even distribution",Targeting!C140,IF('III Tool Overview'!$H$10="Targeting to Q1",Targeting!D140,IF('III Tool Overview'!$H$10="Targeting to Q1 &amp; Q2",Targeting!E140,IF('III Tool Overview'!$H$10="Proportionate to need",Targeting!F140))))</f>
        <v>470.36168733345983</v>
      </c>
      <c r="I142" s="173">
        <f t="shared" si="339"/>
        <v>238.34395125507626</v>
      </c>
      <c r="J142" s="180">
        <f t="shared" si="340"/>
        <v>238.25904715816864</v>
      </c>
      <c r="K142" s="180">
        <f t="shared" si="341"/>
        <v>1043.0316314147353</v>
      </c>
      <c r="L142" s="180">
        <f t="shared" si="342"/>
        <v>1042.6720558320192</v>
      </c>
      <c r="M142" s="180">
        <f t="shared" si="343"/>
        <v>2726.6279254821934</v>
      </c>
      <c r="N142" s="180">
        <f t="shared" si="344"/>
        <v>2725.7515853466748</v>
      </c>
      <c r="O142" s="180">
        <f t="shared" si="345"/>
        <v>7675.1460130572141</v>
      </c>
      <c r="P142" s="180">
        <f t="shared" si="346"/>
        <v>7673.1852935422357</v>
      </c>
      <c r="Q142" s="181">
        <f t="shared" si="347"/>
        <v>9772.1020014581263</v>
      </c>
      <c r="R142" s="181">
        <f t="shared" si="348"/>
        <v>9768.6209334849136</v>
      </c>
      <c r="S142" s="181">
        <f t="shared" si="349"/>
        <v>3.4810679732127028</v>
      </c>
      <c r="T142" s="181">
        <f t="shared" si="350"/>
        <v>41123.8420441708</v>
      </c>
      <c r="U142" s="181">
        <f t="shared" si="351"/>
        <v>41109.655333414441</v>
      </c>
      <c r="V142" s="181">
        <f t="shared" si="356"/>
        <v>14.186710756359389</v>
      </c>
      <c r="W142" s="181">
        <f t="shared" si="352"/>
        <v>99865.091546168682</v>
      </c>
      <c r="X142" s="181">
        <f t="shared" si="353"/>
        <v>99832.843966149827</v>
      </c>
      <c r="Y142" s="181">
        <f t="shared" si="357"/>
        <v>32.247580018854933</v>
      </c>
      <c r="Z142" s="181">
        <f t="shared" si="354"/>
        <v>234063.12412571558</v>
      </c>
      <c r="AA142" s="181">
        <f t="shared" si="355"/>
        <v>234000.94714267296</v>
      </c>
      <c r="AB142" s="181">
        <f t="shared" si="358"/>
        <v>62.176983042620122</v>
      </c>
      <c r="AC142" s="181">
        <f t="shared" si="359"/>
        <v>10104.913435548107</v>
      </c>
      <c r="AD142" s="181">
        <f t="shared" si="360"/>
        <v>10102.529947844805</v>
      </c>
      <c r="AE142" s="180">
        <f t="shared" si="361"/>
        <v>2.3834877033023076</v>
      </c>
      <c r="AF142" s="181">
        <f t="shared" si="362"/>
        <v>41525.893651811188</v>
      </c>
      <c r="AG142" s="181">
        <f t="shared" si="363"/>
        <v>41516.451556064749</v>
      </c>
      <c r="AH142" s="180">
        <f t="shared" si="364"/>
        <v>9.4420957464390085</v>
      </c>
      <c r="AI142" s="181">
        <f t="shared" si="365"/>
        <v>97355.865134310574</v>
      </c>
      <c r="AJ142" s="181">
        <f t="shared" si="366"/>
        <v>97335.321953333041</v>
      </c>
      <c r="AK142" s="180">
        <f t="shared" si="367"/>
        <v>20.543180977532757</v>
      </c>
      <c r="AL142" s="181">
        <f t="shared" si="368"/>
        <v>218406.99117418821</v>
      </c>
      <c r="AM142" s="181">
        <f t="shared" si="369"/>
        <v>218370.07338744256</v>
      </c>
      <c r="AN142" s="180">
        <f t="shared" si="370"/>
        <v>36.917786745645572</v>
      </c>
    </row>
    <row r="143" spans="1:49" x14ac:dyDescent="0.2">
      <c r="A143" s="176" t="s">
        <v>52</v>
      </c>
      <c r="B143" s="156">
        <v>62.5</v>
      </c>
      <c r="C143" s="159" t="s">
        <v>164</v>
      </c>
      <c r="D143" s="159">
        <v>2</v>
      </c>
      <c r="E143" s="179">
        <f>HLOOKUP('III Tool Overview'!$H$6,Prevalence!$B$2:$AV$268,Prevalence!AW136,FALSE)</f>
        <v>0.28999999999999998</v>
      </c>
      <c r="F143" s="178">
        <f>HLOOKUP('III Tool Overview'!$H$6,LookUpData_Pop!$B$1:$AV$269,LookUpData_Pop!BB141,FALSE)/5</f>
        <v>32553.8</v>
      </c>
      <c r="G143" s="167">
        <f>'III Tool Overview'!$H$9/110</f>
        <v>0</v>
      </c>
      <c r="H143" s="244">
        <f>IF('III Tool Overview'!$H$10="Even distribution",Targeting!C141,IF('III Tool Overview'!$H$10="Targeting to Q1",Targeting!D141,IF('III Tool Overview'!$H$10="Targeting to Q1 &amp; Q2",Targeting!E141,IF('III Tool Overview'!$H$10="Proportionate to need",Targeting!F141))))</f>
        <v>453.17952523908684</v>
      </c>
      <c r="I143" s="173">
        <f t="shared" si="339"/>
        <v>332.62258618543626</v>
      </c>
      <c r="J143" s="180">
        <f t="shared" si="340"/>
        <v>332.50955715701826</v>
      </c>
      <c r="K143" s="180">
        <f t="shared" si="341"/>
        <v>1447.290949494638</v>
      </c>
      <c r="L143" s="180">
        <f t="shared" si="342"/>
        <v>1446.8199923300624</v>
      </c>
      <c r="M143" s="180">
        <f t="shared" si="343"/>
        <v>3737.5759947055485</v>
      </c>
      <c r="N143" s="180">
        <f t="shared" si="344"/>
        <v>3736.4684747517081</v>
      </c>
      <c r="O143" s="180">
        <f t="shared" si="345"/>
        <v>10133.623940092933</v>
      </c>
      <c r="P143" s="180">
        <f t="shared" si="346"/>
        <v>10131.427618556078</v>
      </c>
      <c r="Q143" s="181">
        <f t="shared" si="347"/>
        <v>12307.035688861142</v>
      </c>
      <c r="R143" s="181">
        <f t="shared" si="348"/>
        <v>12302.853614809675</v>
      </c>
      <c r="S143" s="181">
        <f t="shared" si="349"/>
        <v>4.1820740514667705</v>
      </c>
      <c r="T143" s="181">
        <f t="shared" si="350"/>
        <v>51280.230214631498</v>
      </c>
      <c r="U143" s="181">
        <f t="shared" si="351"/>
        <v>51263.526478094762</v>
      </c>
      <c r="V143" s="181">
        <f t="shared" si="356"/>
        <v>16.70373653673596</v>
      </c>
      <c r="W143" s="181">
        <f t="shared" si="352"/>
        <v>122050.61652959832</v>
      </c>
      <c r="X143" s="181">
        <f t="shared" si="353"/>
        <v>122014.19024903876</v>
      </c>
      <c r="Y143" s="181">
        <f t="shared" si="357"/>
        <v>36.426280559564475</v>
      </c>
      <c r="Z143" s="181">
        <f t="shared" si="354"/>
        <v>270334.43520951469</v>
      </c>
      <c r="AA143" s="181">
        <f t="shared" si="355"/>
        <v>270271.94193355524</v>
      </c>
      <c r="AB143" s="181">
        <f t="shared" si="358"/>
        <v>62.493275959452149</v>
      </c>
      <c r="AC143" s="181">
        <f t="shared" si="359"/>
        <v>11233.213366239972</v>
      </c>
      <c r="AD143" s="181">
        <f t="shared" si="360"/>
        <v>11230.678099138491</v>
      </c>
      <c r="AE143" s="180">
        <f t="shared" si="361"/>
        <v>2.5352671014807129</v>
      </c>
      <c r="AF143" s="181">
        <f t="shared" si="362"/>
        <v>45934.660194558739</v>
      </c>
      <c r="AG143" s="181">
        <f t="shared" si="363"/>
        <v>45924.783642274379</v>
      </c>
      <c r="AH143" s="180">
        <f t="shared" si="364"/>
        <v>9.876552284360514</v>
      </c>
      <c r="AI143" s="181">
        <f t="shared" si="365"/>
        <v>106619.79296885114</v>
      </c>
      <c r="AJ143" s="181">
        <f t="shared" si="366"/>
        <v>106599.04453053804</v>
      </c>
      <c r="AK143" s="180">
        <f t="shared" si="367"/>
        <v>20.748438313094084</v>
      </c>
      <c r="AL143" s="181">
        <f t="shared" si="368"/>
        <v>232552.30377338658</v>
      </c>
      <c r="AM143" s="181">
        <f t="shared" si="369"/>
        <v>232518.78207129749</v>
      </c>
      <c r="AN143" s="180">
        <f t="shared" si="370"/>
        <v>33.521702089085011</v>
      </c>
    </row>
    <row r="144" spans="1:49" x14ac:dyDescent="0.2">
      <c r="A144" s="176" t="s">
        <v>53</v>
      </c>
      <c r="B144" s="156">
        <v>67.5</v>
      </c>
      <c r="C144" s="159" t="s">
        <v>164</v>
      </c>
      <c r="D144" s="159">
        <v>2</v>
      </c>
      <c r="E144" s="179">
        <f>HLOOKUP('III Tool Overview'!$H$6,Prevalence!$B$2:$AV$268,Prevalence!AW137,FALSE)</f>
        <v>0.23</v>
      </c>
      <c r="F144" s="178">
        <f>HLOOKUP('III Tool Overview'!$H$6,LookUpData_Pop!$B$1:$AV$269,LookUpData_Pop!BB142,FALSE)/5</f>
        <v>27635.4</v>
      </c>
      <c r="G144" s="167">
        <f>'III Tool Overview'!$H$9/110</f>
        <v>0</v>
      </c>
      <c r="H144" s="244">
        <f>IF('III Tool Overview'!$H$10="Even distribution",Targeting!C142,IF('III Tool Overview'!$H$10="Targeting to Q1",Targeting!D142,IF('III Tool Overview'!$H$10="Targeting to Q1 &amp; Q2",Targeting!E142,IF('III Tool Overview'!$H$10="Proportionate to need",Targeting!F142))))</f>
        <v>330.10115489078294</v>
      </c>
      <c r="I144" s="173">
        <f t="shared" si="339"/>
        <v>459.89820148853698</v>
      </c>
      <c r="J144" s="180">
        <f t="shared" si="340"/>
        <v>459.75740037262636</v>
      </c>
      <c r="K144" s="180">
        <f t="shared" si="341"/>
        <v>1975.7859208565637</v>
      </c>
      <c r="L144" s="180">
        <f t="shared" si="342"/>
        <v>1975.2237183026791</v>
      </c>
      <c r="M144" s="180">
        <f t="shared" si="343"/>
        <v>4968.6616571887535</v>
      </c>
      <c r="N144" s="180">
        <f t="shared" si="344"/>
        <v>4967.4575574734963</v>
      </c>
      <c r="O144" s="180">
        <f t="shared" si="345"/>
        <v>12467.705832999423</v>
      </c>
      <c r="P144" s="180">
        <f t="shared" si="346"/>
        <v>12465.964567265495</v>
      </c>
      <c r="Q144" s="181">
        <f t="shared" si="347"/>
        <v>14256.844246144647</v>
      </c>
      <c r="R144" s="181">
        <f t="shared" si="348"/>
        <v>14252.479411551418</v>
      </c>
      <c r="S144" s="181">
        <f t="shared" si="349"/>
        <v>4.3648345932288066</v>
      </c>
      <c r="T144" s="181">
        <f t="shared" si="350"/>
        <v>58171.561286094162</v>
      </c>
      <c r="U144" s="181">
        <f t="shared" si="351"/>
        <v>58154.974107280861</v>
      </c>
      <c r="V144" s="181">
        <f t="shared" si="356"/>
        <v>16.587178813300852</v>
      </c>
      <c r="W144" s="181">
        <f t="shared" si="352"/>
        <v>132760.11346651029</v>
      </c>
      <c r="X144" s="181">
        <f t="shared" si="353"/>
        <v>132727.42882532324</v>
      </c>
      <c r="Y144" s="181">
        <f t="shared" si="357"/>
        <v>32.684641187050147</v>
      </c>
      <c r="Z144" s="181">
        <f t="shared" si="354"/>
        <v>262651.73244086542</v>
      </c>
      <c r="AA144" s="181">
        <f t="shared" si="355"/>
        <v>262608.52128843666</v>
      </c>
      <c r="AB144" s="181">
        <f t="shared" si="358"/>
        <v>43.211152428761125</v>
      </c>
      <c r="AC144" s="181">
        <f t="shared" si="359"/>
        <v>11055.779449265101</v>
      </c>
      <c r="AD144" s="181">
        <f t="shared" si="360"/>
        <v>11053.578544999233</v>
      </c>
      <c r="AE144" s="180">
        <f t="shared" si="361"/>
        <v>2.2009042658683029</v>
      </c>
      <c r="AF144" s="181">
        <f t="shared" si="362"/>
        <v>44713.487585143397</v>
      </c>
      <c r="AG144" s="181">
        <f t="shared" si="363"/>
        <v>44705.280256042635</v>
      </c>
      <c r="AH144" s="180">
        <f t="shared" si="364"/>
        <v>8.2073291007618536</v>
      </c>
      <c r="AI144" s="181">
        <f t="shared" si="365"/>
        <v>101535.3085005617</v>
      </c>
      <c r="AJ144" s="181">
        <f t="shared" si="366"/>
        <v>101519.57597655436</v>
      </c>
      <c r="AK144" s="180">
        <f t="shared" si="367"/>
        <v>15.732524007340544</v>
      </c>
      <c r="AL144" s="181">
        <f t="shared" si="368"/>
        <v>208837.30016475948</v>
      </c>
      <c r="AM144" s="181">
        <f t="shared" si="369"/>
        <v>208817.98157184251</v>
      </c>
      <c r="AN144" s="180">
        <f t="shared" si="370"/>
        <v>19.318592916970374</v>
      </c>
    </row>
    <row r="145" spans="1:49" x14ac:dyDescent="0.2">
      <c r="A145" s="176" t="s">
        <v>54</v>
      </c>
      <c r="B145" s="156">
        <v>72.5</v>
      </c>
      <c r="C145" s="159" t="s">
        <v>164</v>
      </c>
      <c r="D145" s="159">
        <v>2</v>
      </c>
      <c r="E145" s="179">
        <f>HLOOKUP('III Tool Overview'!$H$6,Prevalence!$B$2:$AV$268,Prevalence!AW138,FALSE)</f>
        <v>0.23</v>
      </c>
      <c r="F145" s="178">
        <f>HLOOKUP('III Tool Overview'!$H$6,LookUpData_Pop!$B$1:$AV$269,LookUpData_Pop!BB143,FALSE)/5</f>
        <v>25528.6</v>
      </c>
      <c r="G145" s="167">
        <f>'III Tool Overview'!$H$9/110</f>
        <v>0</v>
      </c>
      <c r="H145" s="244">
        <f>IF('III Tool Overview'!$H$10="Even distribution",Targeting!C143,IF('III Tool Overview'!$H$10="Targeting to Q1",Targeting!D143,IF('III Tool Overview'!$H$10="Targeting to Q1 &amp; Q2",Targeting!E143,IF('III Tool Overview'!$H$10="Proportionate to need",Targeting!F143))))</f>
        <v>279.91446967184157</v>
      </c>
      <c r="I145" s="173">
        <f t="shared" ref="I145:I148" si="371">new_ci(2,B145,C145,D145,$C$1,G145,1,F145,E145*F145)</f>
        <v>587.35300679490342</v>
      </c>
      <c r="J145" s="180">
        <f t="shared" ref="J145:J148" si="372">new_ci(2,B145,C145,D145,$C$1,G145+H145,1,F145,E145*F145)</f>
        <v>587.18908805764079</v>
      </c>
      <c r="K145" s="180">
        <f t="shared" ref="K145:K148" si="373">new_ci(5,B145,C145,D145,$C$1,G145,1,F145,E145*F145)</f>
        <v>2491.5706369748973</v>
      </c>
      <c r="L145" s="180">
        <f t="shared" ref="L145:L148" si="374">new_ci(5,B145,C145,D145,$C$1,G145+H145,1,F145,E145*F145)</f>
        <v>2490.9412344437933</v>
      </c>
      <c r="M145" s="180">
        <f t="shared" ref="M145:M148" si="375">new_ci(10,B145,C145,D145,$C$1,G145,1,F145,E145*F145)</f>
        <v>6105.7163949308178</v>
      </c>
      <c r="N145" s="180">
        <f t="shared" ref="N145:N148" si="376">new_ci(10,B145,C145,D145,$C$1,G145+H145,1,F145,E145*F145)</f>
        <v>6104.4792288831177</v>
      </c>
      <c r="O145" s="180">
        <f t="shared" ref="O145:O148" si="377">new_ci(20,B145,C145,D145,$C$1,G145,1,F145,E145*F145)</f>
        <v>14274.415106588069</v>
      </c>
      <c r="P145" s="180">
        <f t="shared" ref="P145:P148" si="378">new_ci(20,B145,C145,D145,$C$1,G145+H145,1,F145,E145*F145)</f>
        <v>14273.076234370656</v>
      </c>
      <c r="Q145" s="181">
        <f t="shared" ref="Q145:Q148" si="379">new_yll(2,B145,C145,D145,$C$1,G145,1,F145,E145*F145)</f>
        <v>15858.531183462392</v>
      </c>
      <c r="R145" s="181">
        <f t="shared" ref="R145:R148" si="380">new_yll(2,B145,C145,D145,$C$1,G145+H145,1,F145,E145*F145)</f>
        <v>15854.105377556301</v>
      </c>
      <c r="S145" s="181">
        <f t="shared" ref="S145:S148" si="381">Q145-R145</f>
        <v>4.4258059060903179</v>
      </c>
      <c r="T145" s="181">
        <f t="shared" ref="T145:T148" si="382">new_yll(5,B145,C145,D145,$C$1,G145,1,F145,E145*F145)</f>
        <v>63417.019138528674</v>
      </c>
      <c r="U145" s="181">
        <f t="shared" ref="U145:U148" si="383">new_yll(5,B145,C145,D145,$C$1,G145+H145,1,F145,E145*F145)</f>
        <v>63400.945355610325</v>
      </c>
      <c r="V145" s="181">
        <f t="shared" ref="V145:V148" si="384">T145-U145</f>
        <v>16.073782918349025</v>
      </c>
      <c r="W145" s="181">
        <f t="shared" ref="W145:W148" si="385">new_yll(10,B145,C145,D145,$C$1,G145,1,F145,E145*F145)</f>
        <v>139110.11205804616</v>
      </c>
      <c r="X145" s="181">
        <f t="shared" ref="X145:X148" si="386">new_yll(10,B145,C145,D145,$C$1,G145+H145,1,F145,E145*F145)</f>
        <v>139081.16594435729</v>
      </c>
      <c r="Y145" s="181">
        <f t="shared" ref="Y145:Y148" si="387">W145-X145</f>
        <v>28.946113688871264</v>
      </c>
      <c r="Z145" s="181">
        <f t="shared" ref="Z145:Z148" si="388">new_yll(20,B145,C145,D145,$C$1,G145,1,F145,E145*F145)</f>
        <v>248996.04140867345</v>
      </c>
      <c r="AA145" s="181">
        <f t="shared" ref="AA145:AA148" si="389">new_yll(20,B145,C145,D145,$C$1,G145+H145,1,F145,E145*F145)</f>
        <v>248964.35134784339</v>
      </c>
      <c r="AB145" s="181">
        <f t="shared" ref="AB145:AB148" si="390">Z145-AA145</f>
        <v>31.690060830063885</v>
      </c>
      <c r="AC145" s="181">
        <f t="shared" ref="AC145:AC148" si="391">hosp_count(2,B145,C145,D145,$C$1,G145,1,F145,E145*F145)</f>
        <v>11271.061153978118</v>
      </c>
      <c r="AD145" s="181">
        <f t="shared" ref="AD145:AD148" si="392">hosp_count(2,B145,C145,D145,$C$1,G145+H145,1,F145,E145*F145)</f>
        <v>11269.000262757814</v>
      </c>
      <c r="AE145" s="180">
        <f t="shared" ref="AE145:AE148" si="393">AC145-AD145</f>
        <v>2.0608912203042564</v>
      </c>
      <c r="AF145" s="181">
        <f t="shared" ref="AF145:AF148" si="394">hosp_count(5,B145,C145,D145,$C$1,G145,1,F145,E145*F145)</f>
        <v>45085.730773149124</v>
      </c>
      <c r="AG145" s="181">
        <f t="shared" ref="AG145:AG148" si="395">hosp_count(5,B145,C145,D145,$C$1,G145+H145,1,F145,E145*F145)</f>
        <v>45078.346504819026</v>
      </c>
      <c r="AH145" s="180">
        <f t="shared" ref="AH145:AH148" si="396">AF145-AG145</f>
        <v>7.3842683300972567</v>
      </c>
      <c r="AI145" s="181">
        <f t="shared" ref="AI145:AI148" si="397">hosp_count(10,B145,C145,D145,$C$1,G145,1,F145,E145*F145)</f>
        <v>100214.07856163652</v>
      </c>
      <c r="AJ145" s="181">
        <f t="shared" ref="AJ145:AJ148" si="398">hosp_count(10,B145,C145,D145,$C$1,G145+H145,1,F145,E145*F145)</f>
        <v>100201.0628938117</v>
      </c>
      <c r="AK145" s="180">
        <f t="shared" ref="AK145:AK148" si="399">AI145-AJ145</f>
        <v>13.015667824816774</v>
      </c>
      <c r="AL145" s="181">
        <f t="shared" ref="AL145:AL148" si="400">hosp_count(20,B145,C145,D145,$C$1,G145,1,F145,E145*F145)</f>
        <v>195349.2955084912</v>
      </c>
      <c r="AM145" s="181">
        <f t="shared" ref="AM145:AM148" si="401">hosp_count(20,B145,C145,D145,$C$1,G145+H145,1,F145,E145*F145)</f>
        <v>195336.7905510847</v>
      </c>
      <c r="AN145" s="180">
        <f t="shared" ref="AN145:AN148" si="402">AL145-AM145</f>
        <v>12.504957406490576</v>
      </c>
    </row>
    <row r="146" spans="1:49" x14ac:dyDescent="0.2">
      <c r="A146" s="176" t="s">
        <v>55</v>
      </c>
      <c r="B146" s="156">
        <v>77.5</v>
      </c>
      <c r="C146" s="159" t="s">
        <v>164</v>
      </c>
      <c r="D146" s="159">
        <v>2</v>
      </c>
      <c r="E146" s="179">
        <f>HLOOKUP('III Tool Overview'!$H$6,Prevalence!$B$2:$AV$268,Prevalence!AW139,FALSE)</f>
        <v>0.1</v>
      </c>
      <c r="F146" s="178">
        <f>HLOOKUP('III Tool Overview'!$H$6,LookUpData_Pop!$B$1:$AV$269,LookUpData_Pop!BB144,FALSE)/5</f>
        <v>22289.200000000001</v>
      </c>
      <c r="G146" s="167">
        <f>'III Tool Overview'!$H$9/110</f>
        <v>0</v>
      </c>
      <c r="H146" s="244">
        <f>IF('III Tool Overview'!$H$10="Even distribution",Targeting!C144,IF('III Tool Overview'!$H$10="Targeting to Q1",Targeting!D144,IF('III Tool Overview'!$H$10="Targeting to Q1 &amp; Q2",Targeting!E144,IF('III Tool Overview'!$H$10="Proportionate to need",Targeting!F144))))</f>
        <v>108.40622266731852</v>
      </c>
      <c r="I146" s="173">
        <f t="shared" si="371"/>
        <v>832.12168721140029</v>
      </c>
      <c r="J146" s="180">
        <f t="shared" si="372"/>
        <v>832.00731720542012</v>
      </c>
      <c r="K146" s="180">
        <f t="shared" si="373"/>
        <v>3443.3793064789775</v>
      </c>
      <c r="L146" s="180">
        <f t="shared" si="374"/>
        <v>3442.9907506674981</v>
      </c>
      <c r="M146" s="180">
        <f t="shared" si="375"/>
        <v>8032.2458097770641</v>
      </c>
      <c r="N146" s="180">
        <f t="shared" si="376"/>
        <v>8031.6619342893773</v>
      </c>
      <c r="O146" s="180">
        <f t="shared" si="377"/>
        <v>16522.18745574537</v>
      </c>
      <c r="P146" s="180">
        <f t="shared" si="378"/>
        <v>16521.932377529141</v>
      </c>
      <c r="Q146" s="181">
        <f t="shared" si="379"/>
        <v>17474.555431439407</v>
      </c>
      <c r="R146" s="181">
        <f t="shared" si="380"/>
        <v>17472.153661313823</v>
      </c>
      <c r="S146" s="181">
        <f t="shared" si="381"/>
        <v>2.4017701255834254</v>
      </c>
      <c r="T146" s="181">
        <f t="shared" si="382"/>
        <v>67053.471487030343</v>
      </c>
      <c r="U146" s="181">
        <f t="shared" si="383"/>
        <v>67045.835823231231</v>
      </c>
      <c r="V146" s="181">
        <f t="shared" si="384"/>
        <v>7.6356637991120806</v>
      </c>
      <c r="W146" s="181">
        <f t="shared" si="385"/>
        <v>135821.16496896584</v>
      </c>
      <c r="X146" s="181">
        <f t="shared" si="386"/>
        <v>135810.46546812059</v>
      </c>
      <c r="Y146" s="181">
        <f t="shared" si="387"/>
        <v>10.699500845250441</v>
      </c>
      <c r="Z146" s="181">
        <f t="shared" si="388"/>
        <v>201343.12920434249</v>
      </c>
      <c r="AA146" s="181">
        <f t="shared" si="389"/>
        <v>201334.4672431784</v>
      </c>
      <c r="AB146" s="181">
        <f t="shared" si="390"/>
        <v>8.661961164092645</v>
      </c>
      <c r="AC146" s="181">
        <f t="shared" si="391"/>
        <v>11409.157699792017</v>
      </c>
      <c r="AD146" s="181">
        <f t="shared" si="392"/>
        <v>11408.17687417221</v>
      </c>
      <c r="AE146" s="180">
        <f t="shared" si="393"/>
        <v>0.98082561980663741</v>
      </c>
      <c r="AF146" s="181">
        <f t="shared" si="394"/>
        <v>44603.536206765712</v>
      </c>
      <c r="AG146" s="181">
        <f t="shared" si="395"/>
        <v>44600.431171440105</v>
      </c>
      <c r="AH146" s="180">
        <f t="shared" si="396"/>
        <v>3.1050353256068774</v>
      </c>
      <c r="AI146" s="181">
        <f t="shared" si="397"/>
        <v>94894.701176556831</v>
      </c>
      <c r="AJ146" s="181">
        <f t="shared" si="398"/>
        <v>94890.484031561151</v>
      </c>
      <c r="AK146" s="180">
        <f t="shared" si="399"/>
        <v>4.2171449956804281</v>
      </c>
      <c r="AL146" s="181">
        <f t="shared" si="400"/>
        <v>166561.52820451165</v>
      </c>
      <c r="AM146" s="181">
        <f t="shared" si="401"/>
        <v>166559.53018961693</v>
      </c>
      <c r="AN146" s="180">
        <f t="shared" si="402"/>
        <v>1.9980148947215639</v>
      </c>
    </row>
    <row r="147" spans="1:49" x14ac:dyDescent="0.2">
      <c r="A147" s="176" t="s">
        <v>56</v>
      </c>
      <c r="B147" s="156">
        <v>82.5</v>
      </c>
      <c r="C147" s="159" t="s">
        <v>164</v>
      </c>
      <c r="D147" s="159">
        <v>2</v>
      </c>
      <c r="E147" s="179">
        <f>HLOOKUP('III Tool Overview'!$H$6,Prevalence!$B$2:$AV$268,Prevalence!AW140,FALSE)</f>
        <v>0.1</v>
      </c>
      <c r="F147" s="178">
        <f>HLOOKUP('III Tool Overview'!$H$6,LookUpData_Pop!$B$1:$AV$269,LookUpData_Pop!BB145,FALSE)/5</f>
        <v>16591</v>
      </c>
      <c r="G147" s="167">
        <f>'III Tool Overview'!$H$9/110</f>
        <v>0</v>
      </c>
      <c r="H147" s="244">
        <f>IF('III Tool Overview'!$H$10="Even distribution",Targeting!C145,IF('III Tool Overview'!$H$10="Targeting to Q1",Targeting!D145,IF('III Tool Overview'!$H$10="Targeting to Q1 &amp; Q2",Targeting!E145,IF('III Tool Overview'!$H$10="Proportionate to need",Targeting!F145))))</f>
        <v>82.721651251322342</v>
      </c>
      <c r="I147" s="173">
        <f t="shared" si="371"/>
        <v>852.62780277261913</v>
      </c>
      <c r="J147" s="180">
        <f t="shared" si="372"/>
        <v>852.50937450623803</v>
      </c>
      <c r="K147" s="180">
        <f t="shared" si="373"/>
        <v>3436.6232299493745</v>
      </c>
      <c r="L147" s="180">
        <f t="shared" si="374"/>
        <v>3436.2598127064525</v>
      </c>
      <c r="M147" s="180">
        <f t="shared" si="375"/>
        <v>7626.0914950331407</v>
      </c>
      <c r="N147" s="180">
        <f t="shared" si="376"/>
        <v>7625.6546619911396</v>
      </c>
      <c r="O147" s="180">
        <f t="shared" si="377"/>
        <v>13992.724070937094</v>
      </c>
      <c r="P147" s="180">
        <f t="shared" si="378"/>
        <v>13992.634291525483</v>
      </c>
      <c r="Q147" s="181">
        <f t="shared" si="379"/>
        <v>14494.672647134525</v>
      </c>
      <c r="R147" s="181">
        <f t="shared" si="380"/>
        <v>14492.659366606047</v>
      </c>
      <c r="S147" s="181">
        <f t="shared" si="381"/>
        <v>2.0132805284774804</v>
      </c>
      <c r="T147" s="181">
        <f t="shared" si="382"/>
        <v>53251.144845022929</v>
      </c>
      <c r="U147" s="181">
        <f t="shared" si="383"/>
        <v>53245.419919543419</v>
      </c>
      <c r="V147" s="181">
        <f t="shared" si="384"/>
        <v>5.7249254795096931</v>
      </c>
      <c r="W147" s="181">
        <f t="shared" si="385"/>
        <v>99460.316917014352</v>
      </c>
      <c r="X147" s="181">
        <f t="shared" si="386"/>
        <v>99453.637789592831</v>
      </c>
      <c r="Y147" s="181">
        <f t="shared" si="387"/>
        <v>6.679127421521116</v>
      </c>
      <c r="Z147" s="181">
        <f t="shared" si="388"/>
        <v>124797.51472878367</v>
      </c>
      <c r="AA147" s="181">
        <f t="shared" si="389"/>
        <v>124792.03032661027</v>
      </c>
      <c r="AB147" s="181">
        <f t="shared" si="390"/>
        <v>5.4844021734024864</v>
      </c>
      <c r="AC147" s="181">
        <f t="shared" si="391"/>
        <v>9372.2930923567892</v>
      </c>
      <c r="AD147" s="181">
        <f t="shared" si="392"/>
        <v>9371.4612090703449</v>
      </c>
      <c r="AE147" s="180">
        <f t="shared" si="393"/>
        <v>0.83188328644428111</v>
      </c>
      <c r="AF147" s="181">
        <f t="shared" si="394"/>
        <v>35789.052772623596</v>
      </c>
      <c r="AG147" s="181">
        <f t="shared" si="395"/>
        <v>35786.673238869829</v>
      </c>
      <c r="AH147" s="180">
        <f t="shared" si="396"/>
        <v>2.3795337537667365</v>
      </c>
      <c r="AI147" s="181">
        <f t="shared" si="397"/>
        <v>72951.510207140527</v>
      </c>
      <c r="AJ147" s="181">
        <f t="shared" si="398"/>
        <v>72948.898622537992</v>
      </c>
      <c r="AK147" s="180">
        <f t="shared" si="399"/>
        <v>2.6115846025350038</v>
      </c>
      <c r="AL147" s="181">
        <f t="shared" si="400"/>
        <v>117130.18182035914</v>
      </c>
      <c r="AM147" s="181">
        <f t="shared" si="401"/>
        <v>117129.41100544133</v>
      </c>
      <c r="AN147" s="180">
        <f t="shared" si="402"/>
        <v>0.77081491780700162</v>
      </c>
    </row>
    <row r="148" spans="1:49" x14ac:dyDescent="0.2">
      <c r="A148" s="206" t="s">
        <v>210</v>
      </c>
      <c r="B148" s="156">
        <v>87.5</v>
      </c>
      <c r="C148" s="159" t="s">
        <v>164</v>
      </c>
      <c r="D148" s="159">
        <v>2</v>
      </c>
      <c r="E148" s="179">
        <f>HLOOKUP('III Tool Overview'!$H$6,Prevalence!$B$2:$AV$268,Prevalence!AW141,FALSE)</f>
        <v>0.1</v>
      </c>
      <c r="F148" s="178">
        <f>HLOOKUP('III Tool Overview'!$H$6,LookUpData_Pop!$B$1:$AV$269,LookUpData_Pop!BB146,FALSE)/5</f>
        <v>10403.4</v>
      </c>
      <c r="G148" s="167">
        <f>'III Tool Overview'!$H$9/110</f>
        <v>0</v>
      </c>
      <c r="H148" s="244">
        <f>IF('III Tool Overview'!$H$10="Even distribution",Targeting!C146,IF('III Tool Overview'!$H$10="Targeting to Q1",Targeting!D146,IF('III Tool Overview'!$H$10="Targeting to Q1 &amp; Q2",Targeting!E146,IF('III Tool Overview'!$H$10="Proportionate to need",Targeting!F146))))</f>
        <v>50.739372053844157</v>
      </c>
      <c r="I148" s="173">
        <f t="shared" si="371"/>
        <v>858.2011790805293</v>
      </c>
      <c r="J148" s="180">
        <f t="shared" si="372"/>
        <v>858.08993588272949</v>
      </c>
      <c r="K148" s="180">
        <f t="shared" si="373"/>
        <v>3265.7651018088495</v>
      </c>
      <c r="L148" s="180">
        <f t="shared" si="374"/>
        <v>3265.4941980709559</v>
      </c>
      <c r="M148" s="180">
        <f t="shared" si="375"/>
        <v>6545.622537131474</v>
      </c>
      <c r="N148" s="180">
        <f t="shared" si="376"/>
        <v>6545.4264600193355</v>
      </c>
      <c r="O148" s="180">
        <f t="shared" si="377"/>
        <v>9875.3421973637178</v>
      </c>
      <c r="P148" s="180">
        <f t="shared" si="378"/>
        <v>9875.334932857977</v>
      </c>
      <c r="Q148" s="181">
        <f t="shared" si="379"/>
        <v>9440.2129698858225</v>
      </c>
      <c r="R148" s="181">
        <f t="shared" si="380"/>
        <v>9438.9892947100252</v>
      </c>
      <c r="S148" s="181">
        <f t="shared" si="381"/>
        <v>1.2236751757973252</v>
      </c>
      <c r="T148" s="181">
        <f t="shared" si="382"/>
        <v>31169.601897499346</v>
      </c>
      <c r="U148" s="181">
        <f t="shared" si="383"/>
        <v>31166.889462472893</v>
      </c>
      <c r="V148" s="181">
        <f t="shared" si="384"/>
        <v>2.7124350264530221</v>
      </c>
      <c r="W148" s="181">
        <f t="shared" si="385"/>
        <v>47979.320988318825</v>
      </c>
      <c r="X148" s="181">
        <f t="shared" si="386"/>
        <v>47976.886001595805</v>
      </c>
      <c r="Y148" s="181">
        <f t="shared" si="387"/>
        <v>2.4349867230193922</v>
      </c>
      <c r="Z148" s="181">
        <f t="shared" si="388"/>
        <v>43075.295206772615</v>
      </c>
      <c r="AA148" s="181">
        <f t="shared" si="389"/>
        <v>43072.663553785402</v>
      </c>
      <c r="AB148" s="181">
        <f t="shared" si="390"/>
        <v>2.631652987212874</v>
      </c>
      <c r="AC148" s="181">
        <f t="shared" si="391"/>
        <v>6813.4941830122279</v>
      </c>
      <c r="AD148" s="181">
        <f t="shared" si="392"/>
        <v>6812.901555923705</v>
      </c>
      <c r="AE148" s="180">
        <f t="shared" si="393"/>
        <v>0.59262708852293144</v>
      </c>
      <c r="AF148" s="181">
        <f t="shared" si="394"/>
        <v>24704.885408483668</v>
      </c>
      <c r="AG148" s="181">
        <f t="shared" si="395"/>
        <v>24703.530809684056</v>
      </c>
      <c r="AH148" s="180">
        <f t="shared" si="396"/>
        <v>1.3545987996112672</v>
      </c>
      <c r="AI148" s="181">
        <f t="shared" si="397"/>
        <v>46108.30224456868</v>
      </c>
      <c r="AJ148" s="181">
        <f t="shared" si="398"/>
        <v>46107.362679055048</v>
      </c>
      <c r="AK148" s="180">
        <f t="shared" si="399"/>
        <v>0.93956551363226026</v>
      </c>
      <c r="AL148" s="181">
        <f t="shared" si="400"/>
        <v>63574.011008237656</v>
      </c>
      <c r="AM148" s="181">
        <f t="shared" si="401"/>
        <v>63573.829358323157</v>
      </c>
      <c r="AN148" s="180">
        <f t="shared" si="402"/>
        <v>0.18164991449884837</v>
      </c>
    </row>
    <row r="149" spans="1:49" x14ac:dyDescent="0.2">
      <c r="A149" s="207" t="s">
        <v>211</v>
      </c>
      <c r="B149" s="208">
        <v>95</v>
      </c>
      <c r="C149" s="159" t="s">
        <v>164</v>
      </c>
      <c r="D149" s="159">
        <v>2</v>
      </c>
      <c r="E149" s="179">
        <f>HLOOKUP('III Tool Overview'!$H$6,Prevalence!$B$2:$AV$268,Prevalence!AW142,FALSE)</f>
        <v>0.1</v>
      </c>
      <c r="F149" s="178">
        <f>HLOOKUP('III Tool Overview'!$H$6,LookUpData_Pop!$B$1:$AV$269,LookUpData_Pop!BB147,FALSE)/5</f>
        <v>4981.6000000000004</v>
      </c>
      <c r="G149" s="167">
        <f>'III Tool Overview'!$H$9/110</f>
        <v>0</v>
      </c>
      <c r="H149" s="244">
        <f>IF('III Tool Overview'!$H$10="Even distribution",Targeting!C147,IF('III Tool Overview'!$H$10="Targeting to Q1",Targeting!D147,IF('III Tool Overview'!$H$10="Targeting to Q1 &amp; Q2",Targeting!E147,IF('III Tool Overview'!$H$10="Proportionate to need",Targeting!F147))))</f>
        <v>28.299379686867503</v>
      </c>
      <c r="I149" s="173">
        <f t="shared" ref="I149" si="403">new_ci(2,B149,C149,D149,$C$1,G149,1,F149,E149*F149)</f>
        <v>703.42253977982</v>
      </c>
      <c r="J149" s="180">
        <f t="shared" ref="J149" si="404">new_ci(2,B149,C149,D149,$C$1,G149+H149,1,F149,E149*F149)</f>
        <v>703.32775196096088</v>
      </c>
      <c r="K149" s="180">
        <f t="shared" ref="K149" si="405">new_ci(5,B149,C149,D149,$C$1,G149,1,F149,E149*F149)</f>
        <v>2407.2600681398503</v>
      </c>
      <c r="L149" s="180">
        <f t="shared" ref="L149" si="406">new_ci(5,B149,C149,D149,$C$1,G149+H149,1,F149,E149*F149)</f>
        <v>2407.1145021493398</v>
      </c>
      <c r="M149" s="180">
        <f t="shared" ref="M149" si="407">new_ci(10,B149,C149,D149,$C$1,G149,1,F149,E149*F149)</f>
        <v>4094.0979266222203</v>
      </c>
      <c r="N149" s="180">
        <f t="shared" ref="N149" si="408">new_ci(10,B149,C149,D149,$C$1,G149+H149,1,F149,E149*F149)</f>
        <v>4094.0596120703017</v>
      </c>
      <c r="O149" s="180">
        <f t="shared" ref="O149" si="409">new_ci(20,B149,C149,D149,$C$1,G149,1,F149,E149*F149)</f>
        <v>4954.4581731160688</v>
      </c>
      <c r="P149" s="180">
        <f t="shared" ref="P149" si="410">new_ci(20,B149,C149,D149,$C$1,G149+H149,1,F149,E149*F149)</f>
        <v>4954.4581265132874</v>
      </c>
      <c r="Q149" s="181">
        <f t="shared" ref="Q149" si="411">new_yll(2,B149,C149,D149,$C$1,G149,1,F149,E149*F149)</f>
        <v>2813.69015911928</v>
      </c>
      <c r="R149" s="181">
        <f t="shared" ref="R149" si="412">new_yll(2,B149,C149,D149,$C$1,G149+H149,1,F149,E149*F149)</f>
        <v>2813.3110078438435</v>
      </c>
      <c r="S149" s="181">
        <f t="shared" ref="S149" si="413">Q149-R149</f>
        <v>0.37915127543647031</v>
      </c>
      <c r="T149" s="181">
        <f t="shared" ref="T149" si="414">new_yll(5,B149,C149,D149,$C$1,G149,1,F149,E149*F149)</f>
        <v>6352.016757351942</v>
      </c>
      <c r="U149" s="181">
        <f t="shared" ref="U149" si="415">new_yll(5,B149,C149,D149,$C$1,G149+H149,1,F149,E149*F149)</f>
        <v>6351.4815359716449</v>
      </c>
      <c r="V149" s="181">
        <f t="shared" ref="V149" si="416">T149-U149</f>
        <v>0.53522138029711641</v>
      </c>
      <c r="W149" s="181">
        <f t="shared" ref="W149" si="417">new_yll(10,B149,C149,D149,$C$1,G149,1,F149,E149*F149)</f>
        <v>3485.5410696914096</v>
      </c>
      <c r="X149" s="181">
        <f t="shared" ref="X149" si="418">new_yll(10,B149,C149,D149,$C$1,G149+H149,1,F149,E149*F149)</f>
        <v>3484.7987659588543</v>
      </c>
      <c r="Y149" s="181">
        <f t="shared" ref="Y149" si="419">W149-X149</f>
        <v>0.74230373255522863</v>
      </c>
      <c r="Z149" s="181">
        <f t="shared" ref="Z149" si="420">new_yll(20,B149,C149,D149,$C$1,G149,1,F149,E149*F149)</f>
        <v>-3025.7061968915032</v>
      </c>
      <c r="AA149" s="181">
        <f t="shared" ref="AA149" si="421">new_yll(20,B149,C149,D149,$C$1,G149+H149,1,F149,E149*F149)</f>
        <v>-3026.6996537770724</v>
      </c>
      <c r="AB149" s="181">
        <f t="shared" ref="AB149" si="422">Z149-AA149</f>
        <v>0.99345688556923051</v>
      </c>
      <c r="AC149" s="181">
        <f t="shared" ref="AC149" si="423">hosp_count(2,B149,C149,D149,$C$1,G149,1,F149,E149*F149)</f>
        <v>3876.9329363467991</v>
      </c>
      <c r="AD149" s="181">
        <f t="shared" ref="AD149" si="424">hosp_count(2,B149,C149,D149,$C$1,G149+H149,1,F149,E149*F149)</f>
        <v>3876.5463076580613</v>
      </c>
      <c r="AE149" s="180">
        <f t="shared" ref="AE149" si="425">AC149-AD149</f>
        <v>0.38662868873780099</v>
      </c>
      <c r="AF149" s="181">
        <f t="shared" ref="AF149" si="426">hosp_count(5,B149,C149,D149,$C$1,G149,1,F149,E149*F149)</f>
        <v>12758.84708947919</v>
      </c>
      <c r="AG149" s="181">
        <f t="shared" ref="AG149" si="427">hosp_count(5,B149,C149,D149,$C$1,G149+H149,1,F149,E149*F149)</f>
        <v>12758.262410498019</v>
      </c>
      <c r="AH149" s="180">
        <f t="shared" ref="AH149" si="428">AF149-AG149</f>
        <v>0.58467898117123696</v>
      </c>
      <c r="AI149" s="181">
        <f t="shared" ref="AI149" si="429">hosp_count(10,B149,C149,D149,$C$1,G149,1,F149,E149*F149)</f>
        <v>20610.659287386283</v>
      </c>
      <c r="AJ149" s="181">
        <f t="shared" ref="AJ149" si="430">hosp_count(10,B149,C149,D149,$C$1,G149+H149,1,F149,E149*F149)</f>
        <v>20610.4468233304</v>
      </c>
      <c r="AK149" s="180">
        <f t="shared" ref="AK149" si="431">AI149-AJ149</f>
        <v>0.2124640558831743</v>
      </c>
      <c r="AL149" s="181">
        <f t="shared" ref="AL149" si="432">hosp_count(20,B149,C149,D149,$C$1,G149,1,F149,E149*F149)</f>
        <v>23954.066154844641</v>
      </c>
      <c r="AM149" s="181">
        <f t="shared" ref="AM149" si="433">hosp_count(20,B149,C149,D149,$C$1,G149+H149,1,F149,E149*F149)</f>
        <v>23953.97178980229</v>
      </c>
      <c r="AN149" s="180">
        <f t="shared" ref="AN149" si="434">AL149-AM149</f>
        <v>9.4365042350545991E-2</v>
      </c>
    </row>
    <row r="150" spans="1:49" ht="13.5" thickBot="1" x14ac:dyDescent="0.25">
      <c r="A150" s="161" t="s">
        <v>176</v>
      </c>
      <c r="B150" s="177"/>
      <c r="C150" s="163"/>
      <c r="D150" s="163"/>
      <c r="E150" s="182"/>
      <c r="F150" s="183">
        <f>SUM(F134:F149)</f>
        <v>461278.4</v>
      </c>
      <c r="G150" s="183">
        <f t="shared" ref="G150" si="435">SUM(G134:G149)</f>
        <v>0</v>
      </c>
      <c r="H150" s="183">
        <f t="shared" ref="H150" si="436">SUM(H134:H149)</f>
        <v>6339.5044084861356</v>
      </c>
      <c r="I150" s="183">
        <f t="shared" ref="I150" si="437">SUM(I134:I149)</f>
        <v>5358.4193913678109</v>
      </c>
      <c r="J150" s="183">
        <f t="shared" ref="J150" si="438">SUM(J134:J149)</f>
        <v>5357.2836988856916</v>
      </c>
      <c r="K150" s="183">
        <f t="shared" ref="K150" si="439">SUM(K134:K149)</f>
        <v>21691.562176207037</v>
      </c>
      <c r="L150" s="183">
        <f t="shared" ref="L150" si="440">SUM(L134:L149)</f>
        <v>21687.527328033189</v>
      </c>
      <c r="M150" s="183">
        <f t="shared" ref="M150" si="441">SUM(M134:M149)</f>
        <v>49650.986330035397</v>
      </c>
      <c r="N150" s="183">
        <f t="shared" ref="N150" si="442">SUM(N134:N149)</f>
        <v>49643.126624371267</v>
      </c>
      <c r="O150" s="183">
        <f t="shared" ref="O150" si="443">SUM(O134:O149)</f>
        <v>107333.14204396235</v>
      </c>
      <c r="P150" s="183">
        <f t="shared" ref="P150" si="444">SUM(P134:P149)</f>
        <v>107319.61687757896</v>
      </c>
      <c r="Q150" s="183">
        <f t="shared" ref="Q150" si="445">SUM(Q134:Q149)</f>
        <v>123533.35281978967</v>
      </c>
      <c r="R150" s="183">
        <f t="shared" ref="R150" si="446">SUM(R134:R149)</f>
        <v>123500.26709192607</v>
      </c>
      <c r="S150" s="183">
        <f t="shared" ref="S150" si="447">SUM(S134:S149)</f>
        <v>33.085727863605484</v>
      </c>
      <c r="T150" s="183">
        <f t="shared" ref="T150" si="448">SUM(T134:T149)</f>
        <v>488173.64050609863</v>
      </c>
      <c r="U150" s="183">
        <f t="shared" ref="U150" si="449">SUM(U134:U149)</f>
        <v>488048.60991350585</v>
      </c>
      <c r="V150" s="183">
        <f t="shared" ref="V150" si="450">SUM(V134:V149)</f>
        <v>125.03059259276279</v>
      </c>
      <c r="W150" s="183">
        <f t="shared" ref="W150" si="451">SUM(W134:W149)</f>
        <v>1074529.7057577802</v>
      </c>
      <c r="X150" s="183">
        <f t="shared" ref="X150" si="452">SUM(X134:X149)</f>
        <v>1074268.7611106138</v>
      </c>
      <c r="Y150" s="183">
        <f t="shared" ref="Y150" si="453">SUM(Y134:Y149)</f>
        <v>260.94464716656876</v>
      </c>
      <c r="Z150" s="183">
        <f t="shared" ref="Z150" si="454">SUM(Z134:Z149)</f>
        <v>2155734.7872093753</v>
      </c>
      <c r="AA150" s="183">
        <f t="shared" ref="AA150" si="455">SUM(AA134:AA149)</f>
        <v>2155250.4359650174</v>
      </c>
      <c r="AB150" s="183">
        <f t="shared" ref="AB150" si="456">SUM(AB134:AB149)</f>
        <v>484.35124435836542</v>
      </c>
      <c r="AC150" s="183">
        <f t="shared" ref="AC150" si="457">SUM(AC134:AC149)</f>
        <v>128913.59011907046</v>
      </c>
      <c r="AD150" s="183">
        <f t="shared" ref="AD150" si="458">SUM(AD134:AD149)</f>
        <v>128887.8161049097</v>
      </c>
      <c r="AE150" s="183">
        <f t="shared" ref="AE150" si="459">SUM(AE134:AE149)</f>
        <v>25.774014160758725</v>
      </c>
      <c r="AF150" s="183">
        <f t="shared" ref="AF150" si="460">SUM(AF134:AF149)</f>
        <v>518159.06698466616</v>
      </c>
      <c r="AG150" s="183">
        <f t="shared" ref="AG150" si="461">SUM(AG134:AG149)</f>
        <v>518060.32663768157</v>
      </c>
      <c r="AH150" s="183">
        <f t="shared" ref="AH150" si="462">SUM(AH134:AH149)</f>
        <v>98.740346984552161</v>
      </c>
      <c r="AI150" s="183">
        <f t="shared" ref="AI150" si="463">SUM(AI134:AI149)</f>
        <v>1173211.0553015135</v>
      </c>
      <c r="AJ150" s="183">
        <f t="shared" ref="AJ150" si="464">SUM(AJ134:AJ149)</f>
        <v>1173002.0197726453</v>
      </c>
      <c r="AK150" s="183">
        <f t="shared" ref="AK150" si="465">SUM(AK134:AK149)</f>
        <v>209.03552886803664</v>
      </c>
      <c r="AL150" s="183">
        <f t="shared" ref="AL150" si="466">SUM(AL134:AL149)</f>
        <v>2490799.0038428614</v>
      </c>
      <c r="AM150" s="183">
        <f t="shared" ref="AM150" si="467">SUM(AM134:AM149)</f>
        <v>2490405.4357029623</v>
      </c>
      <c r="AN150" s="183">
        <f t="shared" ref="AN150" si="468">SUM(AN134:AN149)</f>
        <v>393.56813989910006</v>
      </c>
      <c r="AO150" s="162"/>
      <c r="AP150" s="162"/>
      <c r="AQ150" s="162"/>
      <c r="AR150" s="162"/>
      <c r="AS150" s="162"/>
      <c r="AT150" s="162"/>
      <c r="AU150" s="162"/>
      <c r="AV150" s="162"/>
      <c r="AW150" s="162"/>
    </row>
    <row r="151" spans="1:49" s="48" customFormat="1" ht="13.5" thickBot="1" x14ac:dyDescent="0.25">
      <c r="A151" s="33" t="s">
        <v>60</v>
      </c>
      <c r="B151" s="155"/>
      <c r="C151" s="155"/>
      <c r="D151" s="155"/>
      <c r="E151" s="155"/>
      <c r="F151" s="155"/>
      <c r="G151" s="155"/>
      <c r="H151" s="243"/>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row>
    <row r="152" spans="1:49" x14ac:dyDescent="0.2">
      <c r="A152" s="176" t="s">
        <v>20</v>
      </c>
      <c r="B152" s="156">
        <v>0.5</v>
      </c>
      <c r="C152" s="156" t="s">
        <v>160</v>
      </c>
      <c r="D152" s="159">
        <v>3</v>
      </c>
      <c r="E152" s="156"/>
      <c r="F152" s="178">
        <f>HLOOKUP('III Tool Overview'!$H$6,LookUpData_Pop!$B$1:$AV$269,LookUpData_Pop!BB149,FALSE)/5</f>
        <v>5753.2</v>
      </c>
      <c r="G152" s="156"/>
      <c r="H152" s="181"/>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row>
    <row r="153" spans="1:49" x14ac:dyDescent="0.2">
      <c r="A153" s="176" t="s">
        <v>21</v>
      </c>
      <c r="B153" s="156">
        <v>2.5</v>
      </c>
      <c r="C153" s="156" t="s">
        <v>160</v>
      </c>
      <c r="D153" s="159">
        <v>3</v>
      </c>
      <c r="E153" s="156"/>
      <c r="F153" s="178">
        <f>HLOOKUP('III Tool Overview'!$H$6,LookUpData_Pop!$B$1:$AV$269,LookUpData_Pop!BB150,FALSE)/5</f>
        <v>21963</v>
      </c>
      <c r="G153" s="156"/>
      <c r="H153" s="181"/>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row>
    <row r="154" spans="1:49" x14ac:dyDescent="0.2">
      <c r="A154" s="176" t="s">
        <v>22</v>
      </c>
      <c r="B154" s="156">
        <v>7.5</v>
      </c>
      <c r="C154" s="156" t="s">
        <v>160</v>
      </c>
      <c r="D154" s="159">
        <v>3</v>
      </c>
      <c r="E154" s="156"/>
      <c r="F154" s="178">
        <f>HLOOKUP('III Tool Overview'!$H$6,LookUpData_Pop!$B$1:$AV$269,LookUpData_Pop!BB151,FALSE)/5</f>
        <v>26215</v>
      </c>
      <c r="G154" s="156"/>
      <c r="H154" s="181"/>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row>
    <row r="155" spans="1:49" x14ac:dyDescent="0.2">
      <c r="A155" s="176" t="s">
        <v>23</v>
      </c>
      <c r="B155" s="156">
        <v>12.5</v>
      </c>
      <c r="C155" s="156" t="s">
        <v>160</v>
      </c>
      <c r="D155" s="159">
        <v>3</v>
      </c>
      <c r="E155" s="156"/>
      <c r="F155" s="178">
        <f>HLOOKUP('III Tool Overview'!$H$6,LookUpData_Pop!$B$1:$AV$269,LookUpData_Pop!BB152,FALSE)/5</f>
        <v>29335.599999999999</v>
      </c>
      <c r="G155" s="156"/>
      <c r="H155" s="181"/>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row>
    <row r="156" spans="1:49" x14ac:dyDescent="0.2">
      <c r="A156" s="176" t="s">
        <v>24</v>
      </c>
      <c r="B156" s="156">
        <v>17.5</v>
      </c>
      <c r="C156" s="156" t="s">
        <v>160</v>
      </c>
      <c r="D156" s="159">
        <v>3</v>
      </c>
      <c r="E156" s="179">
        <f>HLOOKUP('III Tool Overview'!$H$6,Prevalence!$B$2:$AV$268,Prevalence!AW148,FALSE)</f>
        <v>0.22</v>
      </c>
      <c r="F156" s="178">
        <f>HLOOKUP('III Tool Overview'!$H$6,LookUpData_Pop!$B$1:$AV$269,LookUpData_Pop!BB153,FALSE)/5</f>
        <v>31892.2</v>
      </c>
      <c r="G156" s="167">
        <f>'III Tool Overview'!$H$9/110</f>
        <v>0</v>
      </c>
      <c r="H156" s="244">
        <f>IF('III Tool Overview'!$H$10="Even distribution",Targeting!C154,IF('III Tool Overview'!$H$10="Targeting to Q1",Targeting!D154,IF('III Tool Overview'!$H$10="Targeting to Q1 &amp; Q2",Targeting!E154,IF('III Tool Overview'!$H$10="Proportionate to need",Targeting!F154))))</f>
        <v>285.00200992603402</v>
      </c>
      <c r="I156" s="173">
        <f>new_ci(2,B156,C156,D156,$C$1,G156,1,F156,E156*F156)</f>
        <v>17.803587492003736</v>
      </c>
      <c r="J156" s="180">
        <f t="shared" ref="J156:J166" si="469">new_ci(2,B156,C156,D156,$C$1,G156+H156,1,F156,E156*F156)</f>
        <v>17.79938954839708</v>
      </c>
      <c r="K156" s="180">
        <f t="shared" ref="K156:K166" si="470">new_ci(5,B156,C156,D156,$C$1,G156,1,F156,E156*F156)</f>
        <v>77.815562718873352</v>
      </c>
      <c r="L156" s="180">
        <f t="shared" ref="L156:L166" si="471">new_ci(5,B156,C156,D156,$C$1,G156+H156,1,F156,E156*F156)</f>
        <v>77.797358355000497</v>
      </c>
      <c r="M156" s="180">
        <f t="shared" ref="M156:M166" si="472">new_ci(10,B156,C156,D156,$C$1,G156,1,F156,E156*F156)</f>
        <v>204.0150055039247</v>
      </c>
      <c r="N156" s="180">
        <f t="shared" ref="N156:N166" si="473">new_ci(10,B156,C156,D156,$C$1,G156+H156,1,F156,E156*F156)</f>
        <v>203.96797830941327</v>
      </c>
      <c r="O156" s="180">
        <f t="shared" ref="O156:O166" si="474">new_ci(20,B156,C156,D156,$C$1,G156,1,F156,E156*F156)</f>
        <v>595.57495730140863</v>
      </c>
      <c r="P156" s="180">
        <f t="shared" ref="P156:P166" si="475">new_ci(20,B156,C156,D156,$C$1,G156+H156,1,F156,E156*F156)</f>
        <v>595.44270675674238</v>
      </c>
      <c r="Q156" s="181">
        <f t="shared" ref="Q156:Q166" si="476">new_yll(2,B156,C156,D156,$C$1,G156,1,F156,E156*F156)</f>
        <v>1442.0905868523025</v>
      </c>
      <c r="R156" s="181">
        <f t="shared" ref="R156:R166" si="477">new_yll(2,B156,C156,D156,$C$1,G156+H156,1,F156,E156*F156)</f>
        <v>1441.7505534201634</v>
      </c>
      <c r="S156" s="181">
        <f t="shared" ref="S156:S166" si="478">Q156-R156</f>
        <v>0.34003343213908011</v>
      </c>
      <c r="T156" s="181">
        <f t="shared" ref="T156:T166" si="479">new_yll(5,B156,C156,D156,$C$1,G156,1,F156,E156*F156)</f>
        <v>6180.730376004356</v>
      </c>
      <c r="U156" s="181">
        <f t="shared" ref="U156:U166" si="480">new_yll(5,B156,C156,D156,$C$1,G156+H156,1,F156,E156*F156)</f>
        <v>6179.284326153168</v>
      </c>
      <c r="V156" s="181">
        <f>T156-U156</f>
        <v>1.446049851188036</v>
      </c>
      <c r="W156" s="181">
        <f t="shared" ref="W156:W166" si="481">new_yll(10,B156,C156,D156,$C$1,G156,1,F156,E156*F156)</f>
        <v>15631.201149083017</v>
      </c>
      <c r="X156" s="181">
        <f t="shared" ref="X156:X166" si="482">new_yll(10,B156,C156,D156,$C$1,G156+H156,1,F156,E156*F156)</f>
        <v>15627.59637898439</v>
      </c>
      <c r="Y156" s="181">
        <f>W156-X156</f>
        <v>3.6047700986273412</v>
      </c>
      <c r="Z156" s="181">
        <f t="shared" ref="Z156:Z166" si="483">new_yll(20,B156,C156,D156,$C$1,G156,1,F156,E156*F156)</f>
        <v>41878.521724056918</v>
      </c>
      <c r="AA156" s="181">
        <f t="shared" ref="AA156:AA166" si="484">new_yll(20,B156,C156,D156,$C$1,G156+H156,1,F156,E156*F156)</f>
        <v>41869.199571807381</v>
      </c>
      <c r="AB156" s="181">
        <f>Z156-AA156</f>
        <v>9.3221522495368845</v>
      </c>
      <c r="AC156" s="181">
        <f>hosp_count(2,B156,C156,D156,$C$1,G156,1,F156,E156*F156)</f>
        <v>2234.633930575561</v>
      </c>
      <c r="AD156" s="181">
        <f>hosp_count(2,B156,C156,D156,$C$1,G156+H156,1,F156,E156*F156)</f>
        <v>2234.2994638447262</v>
      </c>
      <c r="AE156" s="180">
        <f>AC156-AD156</f>
        <v>0.33446673083471978</v>
      </c>
      <c r="AF156" s="181">
        <f>hosp_count(5,B156,C156,D156,$C$1,G156,1,F156,E156*F156)</f>
        <v>9440.7455913472422</v>
      </c>
      <c r="AG156" s="181">
        <f>hosp_count(5,B156,C156,D156,$C$1,G156+H156,1,F156,E156*F156)</f>
        <v>9439.3449575987252</v>
      </c>
      <c r="AH156" s="180">
        <f>AF156-AG156</f>
        <v>1.4006337485170661</v>
      </c>
      <c r="AI156" s="181">
        <f>hosp_count(10,B156,C156,D156,$C$1,G156,1,F156,E156*F156)</f>
        <v>23310.802739407387</v>
      </c>
      <c r="AJ156" s="181">
        <f>hosp_count(10,B156,C156,D156,$C$1,G156+H156,1,F156,E156*F156)</f>
        <v>23307.399754875139</v>
      </c>
      <c r="AK156" s="180">
        <f>AI156-AJ156</f>
        <v>3.4029845322475012</v>
      </c>
      <c r="AL156" s="181">
        <f>hosp_count(20,B156,C156,D156,$C$1,G156,1,F156,E156*F156)</f>
        <v>59640.811495814422</v>
      </c>
      <c r="AM156" s="181">
        <f>hosp_count(20,B156,C156,D156,$C$1,G156+H156,1,F156,E156*F156)</f>
        <v>59632.440375717939</v>
      </c>
      <c r="AN156" s="180">
        <f>AL156-AM156</f>
        <v>8.3711200964826276</v>
      </c>
    </row>
    <row r="157" spans="1:49" x14ac:dyDescent="0.2">
      <c r="A157" s="176" t="s">
        <v>25</v>
      </c>
      <c r="B157" s="156">
        <v>22.5</v>
      </c>
      <c r="C157" s="156" t="s">
        <v>160</v>
      </c>
      <c r="D157" s="159">
        <v>3</v>
      </c>
      <c r="E157" s="179">
        <f>HLOOKUP('III Tool Overview'!$H$6,Prevalence!$B$2:$AV$268,Prevalence!AW149,FALSE)</f>
        <v>0.22</v>
      </c>
      <c r="F157" s="178">
        <f>HLOOKUP('III Tool Overview'!$H$6,LookUpData_Pop!$B$1:$AV$269,LookUpData_Pop!BB154,FALSE)/5</f>
        <v>34514.400000000001</v>
      </c>
      <c r="G157" s="167">
        <f>'III Tool Overview'!$H$9/110</f>
        <v>0</v>
      </c>
      <c r="H157" s="244">
        <f>IF('III Tool Overview'!$H$10="Even distribution",Targeting!C155,IF('III Tool Overview'!$H$10="Targeting to Q1",Targeting!D155,IF('III Tool Overview'!$H$10="Targeting to Q1 &amp; Q2",Targeting!E155,IF('III Tool Overview'!$H$10="Proportionate to need",Targeting!F155))))</f>
        <v>414.52923304257564</v>
      </c>
      <c r="I157" s="173">
        <f t="shared" ref="I157:I166" si="485">new_ci(2,B157,C157,D157,$C$1,G157,1,F157,E157*F157)</f>
        <v>25.736441634983123</v>
      </c>
      <c r="J157" s="180">
        <f t="shared" si="469"/>
        <v>25.728278304597996</v>
      </c>
      <c r="K157" s="180">
        <f t="shared" si="470"/>
        <v>112.44674417865269</v>
      </c>
      <c r="L157" s="180">
        <f t="shared" si="471"/>
        <v>112.41138338568426</v>
      </c>
      <c r="M157" s="180">
        <f t="shared" si="472"/>
        <v>294.58084726860432</v>
      </c>
      <c r="N157" s="180">
        <f t="shared" si="473"/>
        <v>294.48971471307351</v>
      </c>
      <c r="O157" s="180">
        <f t="shared" si="474"/>
        <v>857.8800750962821</v>
      </c>
      <c r="P157" s="180">
        <f t="shared" si="475"/>
        <v>857.62567354025794</v>
      </c>
      <c r="Q157" s="181">
        <f t="shared" si="476"/>
        <v>1981.7060058937004</v>
      </c>
      <c r="R157" s="181">
        <f t="shared" si="477"/>
        <v>1981.0774294540456</v>
      </c>
      <c r="S157" s="181">
        <f t="shared" si="478"/>
        <v>0.62857643965480747</v>
      </c>
      <c r="T157" s="181">
        <f t="shared" si="479"/>
        <v>8481.6606626956691</v>
      </c>
      <c r="U157" s="181">
        <f t="shared" si="480"/>
        <v>8478.9932159929922</v>
      </c>
      <c r="V157" s="181">
        <f t="shared" ref="V157:V166" si="486">T157-U157</f>
        <v>2.667446702676898</v>
      </c>
      <c r="W157" s="181">
        <f t="shared" si="481"/>
        <v>21392.386563813085</v>
      </c>
      <c r="X157" s="181">
        <f t="shared" si="482"/>
        <v>21385.765004789206</v>
      </c>
      <c r="Y157" s="181">
        <f t="shared" ref="Y157:Y166" si="487">W157-X157</f>
        <v>6.6215590238789446</v>
      </c>
      <c r="Z157" s="181">
        <f t="shared" si="483"/>
        <v>56900.892554708509</v>
      </c>
      <c r="AA157" s="181">
        <f t="shared" si="484"/>
        <v>56883.968779352159</v>
      </c>
      <c r="AB157" s="181">
        <f t="shared" ref="AB157:AB166" si="488">Z157-AA157</f>
        <v>16.923775356350234</v>
      </c>
      <c r="AC157" s="181">
        <f t="shared" ref="AC157:AC166" si="489">hosp_count(2,B157,C157,D157,$C$1,G157,1,F157,E157*F157)</f>
        <v>2780.5837569346927</v>
      </c>
      <c r="AD157" s="181">
        <f t="shared" ref="AD157:AD166" si="490">hosp_count(2,B157,C157,D157,$C$1,G157+H157,1,F157,E157*F157)</f>
        <v>2780.0237813557605</v>
      </c>
      <c r="AE157" s="180">
        <f t="shared" ref="AE157:AE166" si="491">AC157-AD157</f>
        <v>0.55997557893215344</v>
      </c>
      <c r="AF157" s="181">
        <f t="shared" ref="AF157:AF166" si="492">hosp_count(5,B157,C157,D157,$C$1,G157,1,F157,E157*F157)</f>
        <v>11743.416989357745</v>
      </c>
      <c r="AG157" s="181">
        <f t="shared" ref="AG157:AG166" si="493">hosp_count(5,B157,C157,D157,$C$1,G157+H157,1,F157,E157*F157)</f>
        <v>11741.074759346839</v>
      </c>
      <c r="AH157" s="180">
        <f t="shared" ref="AH157:AH166" si="494">AF157-AG157</f>
        <v>2.3422300109068601</v>
      </c>
      <c r="AI157" s="181">
        <f t="shared" ref="AI157:AI166" si="495">hosp_count(10,B157,C157,D157,$C$1,G157,1,F157,E157*F157)</f>
        <v>28977.139609763868</v>
      </c>
      <c r="AJ157" s="181">
        <f t="shared" ref="AJ157:AJ166" si="496">hosp_count(10,B157,C157,D157,$C$1,G157+H157,1,F157,E157*F157)</f>
        <v>28971.462687429132</v>
      </c>
      <c r="AK157" s="180">
        <f t="shared" ref="AK157:AK166" si="497">AI157-AJ157</f>
        <v>5.6769223347364459</v>
      </c>
      <c r="AL157" s="181">
        <f t="shared" ref="AL157:AL166" si="498">hosp_count(20,B157,C157,D157,$C$1,G157,1,F157,E157*F157)</f>
        <v>73990.924781989219</v>
      </c>
      <c r="AM157" s="181">
        <f t="shared" ref="AM157:AM166" si="499">hosp_count(20,B157,C157,D157,$C$1,G157+H157,1,F157,E157*F157)</f>
        <v>73977.061082548724</v>
      </c>
      <c r="AN157" s="180">
        <f t="shared" ref="AN157:AN166" si="500">AL157-AM157</f>
        <v>13.863699440495111</v>
      </c>
    </row>
    <row r="158" spans="1:49" x14ac:dyDescent="0.2">
      <c r="A158" s="176" t="s">
        <v>26</v>
      </c>
      <c r="B158" s="156">
        <v>27.5</v>
      </c>
      <c r="C158" s="156" t="s">
        <v>160</v>
      </c>
      <c r="D158" s="159">
        <v>3</v>
      </c>
      <c r="E158" s="179">
        <f>HLOOKUP('III Tool Overview'!$H$6,Prevalence!$B$2:$AV$268,Prevalence!AW150,FALSE)</f>
        <v>0.26</v>
      </c>
      <c r="F158" s="178">
        <f>HLOOKUP('III Tool Overview'!$H$6,LookUpData_Pop!$B$1:$AV$269,LookUpData_Pop!BB155,FALSE)/5</f>
        <v>34699.4</v>
      </c>
      <c r="G158" s="167">
        <f>'III Tool Overview'!$H$9/110</f>
        <v>0</v>
      </c>
      <c r="H158" s="244">
        <f>IF('III Tool Overview'!$H$10="Even distribution",Targeting!C156,IF('III Tool Overview'!$H$10="Targeting to Q1",Targeting!D156,IF('III Tool Overview'!$H$10="Targeting to Q1 &amp; Q2",Targeting!E156,IF('III Tool Overview'!$H$10="Proportionate to need",Targeting!F156))))</f>
        <v>481.05620277966131</v>
      </c>
      <c r="I158" s="173">
        <f t="shared" si="485"/>
        <v>39.941527305883213</v>
      </c>
      <c r="J158" s="180">
        <f t="shared" si="469"/>
        <v>39.92748520329156</v>
      </c>
      <c r="K158" s="180">
        <f t="shared" si="470"/>
        <v>174.36949825416747</v>
      </c>
      <c r="L158" s="180">
        <f t="shared" si="471"/>
        <v>174.3088033128484</v>
      </c>
      <c r="M158" s="180">
        <f t="shared" si="472"/>
        <v>456.02284923396775</v>
      </c>
      <c r="N158" s="180">
        <f t="shared" si="473"/>
        <v>455.86713352710461</v>
      </c>
      <c r="O158" s="180">
        <f t="shared" si="474"/>
        <v>1321.0106130289564</v>
      </c>
      <c r="P158" s="180">
        <f t="shared" si="475"/>
        <v>1320.5820634329684</v>
      </c>
      <c r="Q158" s="181">
        <f t="shared" si="476"/>
        <v>2835.8484387177082</v>
      </c>
      <c r="R158" s="181">
        <f t="shared" si="477"/>
        <v>2834.851449433701</v>
      </c>
      <c r="S158" s="181">
        <f t="shared" si="478"/>
        <v>0.99698928400721343</v>
      </c>
      <c r="T158" s="181">
        <f t="shared" si="479"/>
        <v>12106.282912624967</v>
      </c>
      <c r="U158" s="181">
        <f t="shared" si="480"/>
        <v>12102.068443968928</v>
      </c>
      <c r="V158" s="181">
        <f t="shared" si="486"/>
        <v>4.2144686560386617</v>
      </c>
      <c r="W158" s="181">
        <f t="shared" si="481"/>
        <v>30381.97685812059</v>
      </c>
      <c r="X158" s="181">
        <f t="shared" si="482"/>
        <v>30371.595369470571</v>
      </c>
      <c r="Y158" s="181">
        <f t="shared" si="487"/>
        <v>10.381488650018582</v>
      </c>
      <c r="Z158" s="181">
        <f t="shared" si="483"/>
        <v>79725.52185224065</v>
      </c>
      <c r="AA158" s="181">
        <f t="shared" si="484"/>
        <v>79699.554926199373</v>
      </c>
      <c r="AB158" s="181">
        <f t="shared" si="488"/>
        <v>25.966926041277475</v>
      </c>
      <c r="AC158" s="181">
        <f t="shared" si="489"/>
        <v>3446.4996141567472</v>
      </c>
      <c r="AD158" s="181">
        <f t="shared" si="490"/>
        <v>3445.7141008929784</v>
      </c>
      <c r="AE158" s="180">
        <f t="shared" si="491"/>
        <v>0.78551326376873476</v>
      </c>
      <c r="AF158" s="181">
        <f t="shared" si="492"/>
        <v>14545.449787964628</v>
      </c>
      <c r="AG158" s="181">
        <f t="shared" si="493"/>
        <v>14542.171644854128</v>
      </c>
      <c r="AH158" s="180">
        <f t="shared" si="494"/>
        <v>3.2781431104995136</v>
      </c>
      <c r="AI158" s="181">
        <f t="shared" si="495"/>
        <v>35838.852676419898</v>
      </c>
      <c r="AJ158" s="181">
        <f t="shared" si="496"/>
        <v>35830.944402884357</v>
      </c>
      <c r="AK158" s="180">
        <f t="shared" si="497"/>
        <v>7.9082735355405021</v>
      </c>
      <c r="AL158" s="181">
        <f t="shared" si="498"/>
        <v>91115.827585737556</v>
      </c>
      <c r="AM158" s="181">
        <f t="shared" si="499"/>
        <v>91096.783748191141</v>
      </c>
      <c r="AN158" s="180">
        <f t="shared" si="500"/>
        <v>19.043837546414579</v>
      </c>
    </row>
    <row r="159" spans="1:49" x14ac:dyDescent="0.2">
      <c r="A159" s="176" t="s">
        <v>27</v>
      </c>
      <c r="B159" s="156">
        <v>32.5</v>
      </c>
      <c r="C159" s="156" t="s">
        <v>160</v>
      </c>
      <c r="D159" s="159">
        <v>3</v>
      </c>
      <c r="E159" s="179">
        <f>HLOOKUP('III Tool Overview'!$H$6,Prevalence!$B$2:$AV$268,Prevalence!AW151,FALSE)</f>
        <v>0.26</v>
      </c>
      <c r="F159" s="178">
        <f>HLOOKUP('III Tool Overview'!$H$6,LookUpData_Pop!$B$1:$AV$269,LookUpData_Pop!BB156,FALSE)/5</f>
        <v>32182</v>
      </c>
      <c r="G159" s="167">
        <f>'III Tool Overview'!$H$9/110</f>
        <v>0</v>
      </c>
      <c r="H159" s="244">
        <f>IF('III Tool Overview'!$H$10="Even distribution",Targeting!C157,IF('III Tool Overview'!$H$10="Targeting to Q1",Targeting!D157,IF('III Tool Overview'!$H$10="Targeting to Q1 &amp; Q2",Targeting!E157,IF('III Tool Overview'!$H$10="Proportionate to need",Targeting!F157))))</f>
        <v>464.15819326038888</v>
      </c>
      <c r="I159" s="173">
        <f t="shared" si="485"/>
        <v>49.475451141921951</v>
      </c>
      <c r="J159" s="180">
        <f t="shared" si="469"/>
        <v>49.45736694848874</v>
      </c>
      <c r="K159" s="180">
        <f t="shared" si="470"/>
        <v>215.82564915384245</v>
      </c>
      <c r="L159" s="180">
        <f t="shared" si="471"/>
        <v>215.74765560799142</v>
      </c>
      <c r="M159" s="180">
        <f t="shared" si="472"/>
        <v>563.53462655574231</v>
      </c>
      <c r="N159" s="180">
        <f t="shared" si="473"/>
        <v>563.33546252708686</v>
      </c>
      <c r="O159" s="180">
        <f t="shared" si="474"/>
        <v>1624.3512903879259</v>
      </c>
      <c r="P159" s="180">
        <f t="shared" si="475"/>
        <v>1623.811125468088</v>
      </c>
      <c r="Q159" s="181">
        <f t="shared" si="476"/>
        <v>3314.8552265087706</v>
      </c>
      <c r="R159" s="181">
        <f t="shared" si="477"/>
        <v>3313.6435855487457</v>
      </c>
      <c r="S159" s="181">
        <f t="shared" si="478"/>
        <v>1.2116409600248517</v>
      </c>
      <c r="T159" s="181">
        <f t="shared" si="479"/>
        <v>14121.369147643392</v>
      </c>
      <c r="U159" s="181">
        <f t="shared" si="480"/>
        <v>14116.265350942695</v>
      </c>
      <c r="V159" s="181">
        <f t="shared" si="486"/>
        <v>5.1037967006977851</v>
      </c>
      <c r="W159" s="181">
        <f t="shared" si="481"/>
        <v>35292.838330930594</v>
      </c>
      <c r="X159" s="181">
        <f t="shared" si="482"/>
        <v>35280.354567548078</v>
      </c>
      <c r="Y159" s="181">
        <f t="shared" si="487"/>
        <v>12.483763382515463</v>
      </c>
      <c r="Z159" s="181">
        <f t="shared" si="483"/>
        <v>91572.930125820683</v>
      </c>
      <c r="AA159" s="181">
        <f t="shared" si="484"/>
        <v>91542.322156750466</v>
      </c>
      <c r="AB159" s="181">
        <f t="shared" si="488"/>
        <v>30.607969070217223</v>
      </c>
      <c r="AC159" s="181">
        <f t="shared" si="489"/>
        <v>3675.2174764814258</v>
      </c>
      <c r="AD159" s="181">
        <f t="shared" si="490"/>
        <v>3674.3462259760827</v>
      </c>
      <c r="AE159" s="180">
        <f t="shared" si="491"/>
        <v>0.87125050534314141</v>
      </c>
      <c r="AF159" s="181">
        <f t="shared" si="492"/>
        <v>15500.272126684869</v>
      </c>
      <c r="AG159" s="181">
        <f t="shared" si="493"/>
        <v>15496.644659325115</v>
      </c>
      <c r="AH159" s="180">
        <f t="shared" si="494"/>
        <v>3.6274673597545188</v>
      </c>
      <c r="AI159" s="181">
        <f t="shared" si="495"/>
        <v>38138.854566677335</v>
      </c>
      <c r="AJ159" s="181">
        <f t="shared" si="496"/>
        <v>38130.145539096891</v>
      </c>
      <c r="AK159" s="180">
        <f t="shared" si="497"/>
        <v>8.7090275804439443</v>
      </c>
      <c r="AL159" s="181">
        <f t="shared" si="498"/>
        <v>96568.644258391621</v>
      </c>
      <c r="AM159" s="181">
        <f t="shared" si="499"/>
        <v>96547.972724167936</v>
      </c>
      <c r="AN159" s="180">
        <f t="shared" si="500"/>
        <v>20.67153422368574</v>
      </c>
    </row>
    <row r="160" spans="1:49" x14ac:dyDescent="0.2">
      <c r="A160" s="176" t="s">
        <v>28</v>
      </c>
      <c r="B160" s="156">
        <v>37.5</v>
      </c>
      <c r="C160" s="156" t="s">
        <v>160</v>
      </c>
      <c r="D160" s="159">
        <v>3</v>
      </c>
      <c r="E160" s="179">
        <f>HLOOKUP('III Tool Overview'!$H$6,Prevalence!$B$2:$AV$268,Prevalence!AW152,FALSE)</f>
        <v>0.3</v>
      </c>
      <c r="F160" s="178">
        <f>HLOOKUP('III Tool Overview'!$H$6,LookUpData_Pop!$B$1:$AV$269,LookUpData_Pop!BB157,FALSE)/5</f>
        <v>35312.400000000001</v>
      </c>
      <c r="G160" s="167">
        <f>'III Tool Overview'!$H$9/110</f>
        <v>0</v>
      </c>
      <c r="H160" s="244">
        <f>IF('III Tool Overview'!$H$10="Even distribution",Targeting!C158,IF('III Tool Overview'!$H$10="Targeting to Q1",Targeting!D158,IF('III Tool Overview'!$H$10="Targeting to Q1 &amp; Q2",Targeting!E158,IF('III Tool Overview'!$H$10="Proportionate to need",Targeting!F158))))</f>
        <v>502.82914193842339</v>
      </c>
      <c r="I160" s="173">
        <f t="shared" si="485"/>
        <v>83.781550145306326</v>
      </c>
      <c r="J160" s="180">
        <f t="shared" si="469"/>
        <v>83.752431395533037</v>
      </c>
      <c r="K160" s="180">
        <f t="shared" si="470"/>
        <v>364.87065022346917</v>
      </c>
      <c r="L160" s="180">
        <f t="shared" si="471"/>
        <v>364.7456040251592</v>
      </c>
      <c r="M160" s="180">
        <f t="shared" si="472"/>
        <v>949.38217754985033</v>
      </c>
      <c r="N160" s="180">
        <f t="shared" si="473"/>
        <v>949.06573579172448</v>
      </c>
      <c r="O160" s="180">
        <f t="shared" si="474"/>
        <v>2707.3067800872027</v>
      </c>
      <c r="P160" s="180">
        <f t="shared" si="475"/>
        <v>2706.4725246811367</v>
      </c>
      <c r="Q160" s="181">
        <f t="shared" si="476"/>
        <v>5110.6745588636859</v>
      </c>
      <c r="R160" s="181">
        <f t="shared" si="477"/>
        <v>5108.8983151275152</v>
      </c>
      <c r="S160" s="181">
        <f t="shared" si="478"/>
        <v>1.7762437361707271</v>
      </c>
      <c r="T160" s="181">
        <f t="shared" si="479"/>
        <v>21684.580276526664</v>
      </c>
      <c r="U160" s="181">
        <f t="shared" si="480"/>
        <v>21677.147254186842</v>
      </c>
      <c r="V160" s="181">
        <f t="shared" si="486"/>
        <v>7.4330223398210364</v>
      </c>
      <c r="W160" s="181">
        <f t="shared" si="481"/>
        <v>53769.160075659493</v>
      </c>
      <c r="X160" s="181">
        <f t="shared" si="482"/>
        <v>53751.216922716987</v>
      </c>
      <c r="Y160" s="181">
        <f t="shared" si="487"/>
        <v>17.943152942505549</v>
      </c>
      <c r="Z160" s="181">
        <f t="shared" si="483"/>
        <v>136516.95180538041</v>
      </c>
      <c r="AA160" s="181">
        <f t="shared" si="484"/>
        <v>136474.56721511195</v>
      </c>
      <c r="AB160" s="181">
        <f t="shared" si="488"/>
        <v>42.384590268455213</v>
      </c>
      <c r="AC160" s="181">
        <f t="shared" si="489"/>
        <v>4971.848233464535</v>
      </c>
      <c r="AD160" s="181">
        <f t="shared" si="490"/>
        <v>4970.7047637036549</v>
      </c>
      <c r="AE160" s="180">
        <f t="shared" si="491"/>
        <v>1.1434697608801798</v>
      </c>
      <c r="AF160" s="181">
        <f t="shared" si="492"/>
        <v>20938.084836041355</v>
      </c>
      <c r="AG160" s="181">
        <f t="shared" si="493"/>
        <v>20933.345460841905</v>
      </c>
      <c r="AH160" s="180">
        <f t="shared" si="494"/>
        <v>4.7393751994495688</v>
      </c>
      <c r="AI160" s="181">
        <f t="shared" si="495"/>
        <v>51364.645772663847</v>
      </c>
      <c r="AJ160" s="181">
        <f t="shared" si="496"/>
        <v>51353.37272370678</v>
      </c>
      <c r="AK160" s="180">
        <f t="shared" si="497"/>
        <v>11.273048957067658</v>
      </c>
      <c r="AL160" s="181">
        <f t="shared" si="498"/>
        <v>128915.22290152054</v>
      </c>
      <c r="AM160" s="181">
        <f t="shared" si="499"/>
        <v>128889.20412980468</v>
      </c>
      <c r="AN160" s="180">
        <f t="shared" si="500"/>
        <v>26.01877171585511</v>
      </c>
    </row>
    <row r="161" spans="1:46" x14ac:dyDescent="0.2">
      <c r="A161" s="176" t="s">
        <v>29</v>
      </c>
      <c r="B161" s="156">
        <v>42.5</v>
      </c>
      <c r="C161" s="156" t="s">
        <v>160</v>
      </c>
      <c r="D161" s="159">
        <v>3</v>
      </c>
      <c r="E161" s="179">
        <f>HLOOKUP('III Tool Overview'!$H$6,Prevalence!$B$2:$AV$268,Prevalence!AW153,FALSE)</f>
        <v>0.3</v>
      </c>
      <c r="F161" s="178">
        <f>HLOOKUP('III Tool Overview'!$H$6,LookUpData_Pop!$B$1:$AV$269,LookUpData_Pop!BB158,FALSE)/5</f>
        <v>39516.6</v>
      </c>
      <c r="G161" s="167">
        <f>'III Tool Overview'!$H$9/110</f>
        <v>0</v>
      </c>
      <c r="H161" s="244">
        <f>IF('III Tool Overview'!$H$10="Even distribution",Targeting!C159,IF('III Tool Overview'!$H$10="Targeting to Q1",Targeting!D159,IF('III Tool Overview'!$H$10="Targeting to Q1 &amp; Q2",Targeting!E159,IF('III Tool Overview'!$H$10="Proportionate to need",Targeting!F159))))</f>
        <v>583.91842733278554</v>
      </c>
      <c r="I161" s="173">
        <f t="shared" si="485"/>
        <v>125.18997976983857</v>
      </c>
      <c r="J161" s="180">
        <f t="shared" si="469"/>
        <v>125.1448744455256</v>
      </c>
      <c r="K161" s="180">
        <f t="shared" si="470"/>
        <v>544.34530377171609</v>
      </c>
      <c r="L161" s="180">
        <f t="shared" si="471"/>
        <v>544.15245510057014</v>
      </c>
      <c r="M161" s="180">
        <f t="shared" si="472"/>
        <v>1411.7023623139264</v>
      </c>
      <c r="N161" s="180">
        <f t="shared" si="473"/>
        <v>1411.2188456428946</v>
      </c>
      <c r="O161" s="180">
        <f t="shared" si="474"/>
        <v>3985.3252484183286</v>
      </c>
      <c r="P161" s="180">
        <f t="shared" si="475"/>
        <v>3984.087037732414</v>
      </c>
      <c r="Q161" s="181">
        <f t="shared" si="476"/>
        <v>7135.8288468807987</v>
      </c>
      <c r="R161" s="181">
        <f t="shared" si="477"/>
        <v>7133.2578433949593</v>
      </c>
      <c r="S161" s="181">
        <f t="shared" si="478"/>
        <v>2.5710034858393556</v>
      </c>
      <c r="T161" s="181">
        <f t="shared" si="479"/>
        <v>30174.2304674773</v>
      </c>
      <c r="U161" s="181">
        <f t="shared" si="480"/>
        <v>30163.537816154276</v>
      </c>
      <c r="V161" s="181">
        <f t="shared" si="486"/>
        <v>10.69265132302462</v>
      </c>
      <c r="W161" s="181">
        <f t="shared" si="481"/>
        <v>74317.429662408555</v>
      </c>
      <c r="X161" s="181">
        <f t="shared" si="482"/>
        <v>74291.935934251116</v>
      </c>
      <c r="Y161" s="181">
        <f t="shared" si="487"/>
        <v>25.493728157438454</v>
      </c>
      <c r="Z161" s="181">
        <f t="shared" si="483"/>
        <v>185209.7857034879</v>
      </c>
      <c r="AA161" s="181">
        <f t="shared" si="484"/>
        <v>185151.64721167993</v>
      </c>
      <c r="AB161" s="181">
        <f t="shared" si="488"/>
        <v>58.13849180797115</v>
      </c>
      <c r="AC161" s="181">
        <f t="shared" si="489"/>
        <v>6397.1118251046319</v>
      </c>
      <c r="AD161" s="181">
        <f t="shared" si="490"/>
        <v>6395.5853675240778</v>
      </c>
      <c r="AE161" s="180">
        <f t="shared" si="491"/>
        <v>1.5264575805540517</v>
      </c>
      <c r="AF161" s="181">
        <f t="shared" si="492"/>
        <v>26902.900298528381</v>
      </c>
      <c r="AG161" s="181">
        <f t="shared" si="493"/>
        <v>26896.602800038552</v>
      </c>
      <c r="AH161" s="180">
        <f t="shared" si="494"/>
        <v>6.2974984898282855</v>
      </c>
      <c r="AI161" s="181">
        <f t="shared" si="495"/>
        <v>65810.723148833364</v>
      </c>
      <c r="AJ161" s="181">
        <f t="shared" si="496"/>
        <v>65795.886393273307</v>
      </c>
      <c r="AK161" s="180">
        <f t="shared" si="497"/>
        <v>14.83675556005619</v>
      </c>
      <c r="AL161" s="181">
        <f t="shared" si="498"/>
        <v>163811.87914751028</v>
      </c>
      <c r="AM161" s="181">
        <f t="shared" si="499"/>
        <v>163778.60508789687</v>
      </c>
      <c r="AN161" s="180">
        <f t="shared" si="500"/>
        <v>33.274059613409918</v>
      </c>
    </row>
    <row r="162" spans="1:46" x14ac:dyDescent="0.2">
      <c r="A162" s="176" t="s">
        <v>30</v>
      </c>
      <c r="B162" s="156">
        <v>47.5</v>
      </c>
      <c r="C162" s="156" t="s">
        <v>160</v>
      </c>
      <c r="D162" s="159">
        <v>3</v>
      </c>
      <c r="E162" s="179">
        <f>HLOOKUP('III Tool Overview'!$H$6,Prevalence!$B$2:$AV$268,Prevalence!AW154,FALSE)</f>
        <v>0.26</v>
      </c>
      <c r="F162" s="178">
        <f>HLOOKUP('III Tool Overview'!$H$6,LookUpData_Pop!$B$1:$AV$269,LookUpData_Pop!BB159,FALSE)/5</f>
        <v>38965.599999999999</v>
      </c>
      <c r="G162" s="167">
        <f>'III Tool Overview'!$H$9/110</f>
        <v>0</v>
      </c>
      <c r="H162" s="244">
        <f>IF('III Tool Overview'!$H$10="Even distribution",Targeting!C160,IF('III Tool Overview'!$H$10="Targeting to Q1",Targeting!D160,IF('III Tool Overview'!$H$10="Targeting to Q1 &amp; Q2",Targeting!E160,IF('III Tool Overview'!$H$10="Proportionate to need",Targeting!F160))))</f>
        <v>534.80235243669631</v>
      </c>
      <c r="I162" s="173">
        <f t="shared" si="485"/>
        <v>190.41092416670978</v>
      </c>
      <c r="J162" s="180">
        <f t="shared" si="469"/>
        <v>190.34489295644886</v>
      </c>
      <c r="K162" s="180">
        <f t="shared" si="470"/>
        <v>825.13460453762423</v>
      </c>
      <c r="L162" s="180">
        <f t="shared" si="471"/>
        <v>824.85524717582337</v>
      </c>
      <c r="M162" s="180">
        <f t="shared" si="472"/>
        <v>2124.8611449937212</v>
      </c>
      <c r="N162" s="180">
        <f t="shared" si="473"/>
        <v>2124.1761398729241</v>
      </c>
      <c r="O162" s="180">
        <f t="shared" si="474"/>
        <v>5872.5273126161483</v>
      </c>
      <c r="P162" s="180">
        <f t="shared" si="475"/>
        <v>5870.891224800499</v>
      </c>
      <c r="Q162" s="181">
        <f t="shared" si="476"/>
        <v>9710.9571325021989</v>
      </c>
      <c r="R162" s="181">
        <f t="shared" si="477"/>
        <v>9707.5895407788921</v>
      </c>
      <c r="S162" s="181">
        <f t="shared" si="478"/>
        <v>3.3675917233067594</v>
      </c>
      <c r="T162" s="181">
        <f t="shared" si="479"/>
        <v>40790.446882515418</v>
      </c>
      <c r="U162" s="181">
        <f t="shared" si="480"/>
        <v>40776.631404637439</v>
      </c>
      <c r="V162" s="181">
        <f t="shared" si="486"/>
        <v>13.815477877978992</v>
      </c>
      <c r="W162" s="181">
        <f t="shared" si="481"/>
        <v>99147.637111623291</v>
      </c>
      <c r="X162" s="181">
        <f t="shared" si="482"/>
        <v>99115.591866464762</v>
      </c>
      <c r="Y162" s="181">
        <f t="shared" si="487"/>
        <v>32.045245158529724</v>
      </c>
      <c r="Z162" s="181">
        <f t="shared" si="483"/>
        <v>238274.40993430311</v>
      </c>
      <c r="AA162" s="181">
        <f t="shared" si="484"/>
        <v>238206.79887911049</v>
      </c>
      <c r="AB162" s="181">
        <f t="shared" si="488"/>
        <v>67.611055192624917</v>
      </c>
      <c r="AC162" s="181">
        <f t="shared" si="489"/>
        <v>7776.8971423528765</v>
      </c>
      <c r="AD162" s="181">
        <f t="shared" si="490"/>
        <v>7775.1415158563495</v>
      </c>
      <c r="AE162" s="180">
        <f t="shared" si="491"/>
        <v>1.7556264965269293</v>
      </c>
      <c r="AF162" s="181">
        <f t="shared" si="492"/>
        <v>32608.175832376932</v>
      </c>
      <c r="AG162" s="181">
        <f t="shared" si="493"/>
        <v>32601.012899939044</v>
      </c>
      <c r="AH162" s="180">
        <f t="shared" si="494"/>
        <v>7.1629324378882302</v>
      </c>
      <c r="AI162" s="181">
        <f t="shared" si="495"/>
        <v>79286.322048928574</v>
      </c>
      <c r="AJ162" s="181">
        <f t="shared" si="496"/>
        <v>79269.828799044903</v>
      </c>
      <c r="AK162" s="180">
        <f t="shared" si="497"/>
        <v>16.493249883671524</v>
      </c>
      <c r="AL162" s="181">
        <f t="shared" si="498"/>
        <v>193942.06991333407</v>
      </c>
      <c r="AM162" s="181">
        <f t="shared" si="499"/>
        <v>193907.54827834948</v>
      </c>
      <c r="AN162" s="180">
        <f t="shared" si="500"/>
        <v>34.521634984586854</v>
      </c>
    </row>
    <row r="163" spans="1:46" x14ac:dyDescent="0.2">
      <c r="A163" s="176" t="s">
        <v>31</v>
      </c>
      <c r="B163" s="156">
        <v>52.5</v>
      </c>
      <c r="C163" s="156" t="s">
        <v>160</v>
      </c>
      <c r="D163" s="159">
        <v>3</v>
      </c>
      <c r="E163" s="179">
        <f>HLOOKUP('III Tool Overview'!$H$6,Prevalence!$B$2:$AV$268,Prevalence!AW155,FALSE)</f>
        <v>0.26</v>
      </c>
      <c r="F163" s="178">
        <f>HLOOKUP('III Tool Overview'!$H$6,LookUpData_Pop!$B$1:$AV$269,LookUpData_Pop!BB160,FALSE)/5</f>
        <v>35122.6</v>
      </c>
      <c r="G163" s="167">
        <f>'III Tool Overview'!$H$9/110</f>
        <v>0</v>
      </c>
      <c r="H163" s="244">
        <f>IF('III Tool Overview'!$H$10="Even distribution",Targeting!C161,IF('III Tool Overview'!$H$10="Targeting to Q1",Targeting!D161,IF('III Tool Overview'!$H$10="Targeting to Q1 &amp; Q2",Targeting!E161,IF('III Tool Overview'!$H$10="Proportionate to need",Targeting!F161))))</f>
        <v>502.15906583047376</v>
      </c>
      <c r="I163" s="173">
        <f t="shared" si="485"/>
        <v>229.06066617217024</v>
      </c>
      <c r="J163" s="180">
        <f t="shared" si="469"/>
        <v>228.97812721630095</v>
      </c>
      <c r="K163" s="180">
        <f t="shared" si="470"/>
        <v>989.41677271507638</v>
      </c>
      <c r="L163" s="180">
        <f t="shared" si="471"/>
        <v>989.07084758731617</v>
      </c>
      <c r="M163" s="180">
        <f t="shared" si="472"/>
        <v>2530.9240768569334</v>
      </c>
      <c r="N163" s="180">
        <f t="shared" si="473"/>
        <v>2530.0925250508494</v>
      </c>
      <c r="O163" s="180">
        <f t="shared" si="474"/>
        <v>6857.310666154528</v>
      </c>
      <c r="P163" s="180">
        <f t="shared" si="475"/>
        <v>6855.4444003939525</v>
      </c>
      <c r="Q163" s="181">
        <f t="shared" si="476"/>
        <v>10765.851310092001</v>
      </c>
      <c r="R163" s="181">
        <f t="shared" si="477"/>
        <v>10761.971979166145</v>
      </c>
      <c r="S163" s="181">
        <f t="shared" si="478"/>
        <v>3.8793309258562658</v>
      </c>
      <c r="T163" s="181">
        <f t="shared" si="479"/>
        <v>44956.652600649053</v>
      </c>
      <c r="U163" s="181">
        <f t="shared" si="480"/>
        <v>44940.926047422305</v>
      </c>
      <c r="V163" s="181">
        <f t="shared" si="486"/>
        <v>15.726553226748365</v>
      </c>
      <c r="W163" s="181">
        <f t="shared" si="481"/>
        <v>108011.99955225884</v>
      </c>
      <c r="X163" s="181">
        <f t="shared" si="482"/>
        <v>107976.38303351733</v>
      </c>
      <c r="Y163" s="181">
        <f t="shared" si="487"/>
        <v>35.616518741517211</v>
      </c>
      <c r="Z163" s="181">
        <f t="shared" si="483"/>
        <v>251462.64635012479</v>
      </c>
      <c r="AA163" s="181">
        <f t="shared" si="484"/>
        <v>251392.33345264473</v>
      </c>
      <c r="AB163" s="181">
        <f t="shared" si="488"/>
        <v>70.312897480063839</v>
      </c>
      <c r="AC163" s="181">
        <f t="shared" si="489"/>
        <v>8059.8208445686196</v>
      </c>
      <c r="AD163" s="181">
        <f t="shared" si="490"/>
        <v>8057.9267798376104</v>
      </c>
      <c r="AE163" s="180">
        <f t="shared" si="491"/>
        <v>1.8940647310091663</v>
      </c>
      <c r="AF163" s="181">
        <f t="shared" si="492"/>
        <v>33698.314415650057</v>
      </c>
      <c r="AG163" s="181">
        <f t="shared" si="493"/>
        <v>33690.662866059996</v>
      </c>
      <c r="AH163" s="180">
        <f t="shared" si="494"/>
        <v>7.6515495900603128</v>
      </c>
      <c r="AI163" s="181">
        <f t="shared" si="495"/>
        <v>81467.497669344608</v>
      </c>
      <c r="AJ163" s="181">
        <f t="shared" si="496"/>
        <v>81450.236495834863</v>
      </c>
      <c r="AK163" s="180">
        <f t="shared" si="497"/>
        <v>17.261173509745277</v>
      </c>
      <c r="AL163" s="181">
        <f t="shared" si="498"/>
        <v>196050.56230603709</v>
      </c>
      <c r="AM163" s="181">
        <f t="shared" si="499"/>
        <v>196016.59872213399</v>
      </c>
      <c r="AN163" s="180">
        <f t="shared" si="500"/>
        <v>33.963583903096151</v>
      </c>
    </row>
    <row r="164" spans="1:46" x14ac:dyDescent="0.2">
      <c r="A164" s="176" t="s">
        <v>32</v>
      </c>
      <c r="B164" s="156">
        <v>57.5</v>
      </c>
      <c r="C164" s="156" t="s">
        <v>160</v>
      </c>
      <c r="D164" s="159">
        <v>3</v>
      </c>
      <c r="E164" s="179">
        <f>HLOOKUP('III Tool Overview'!$H$6,Prevalence!$B$2:$AV$268,Prevalence!AW156,FALSE)</f>
        <v>0.21</v>
      </c>
      <c r="F164" s="178">
        <f>HLOOKUP('III Tool Overview'!$H$6,LookUpData_Pop!$B$1:$AV$269,LookUpData_Pop!BB161,FALSE)/5</f>
        <v>32488</v>
      </c>
      <c r="G164" s="167">
        <f>'III Tool Overview'!$H$9/110</f>
        <v>0</v>
      </c>
      <c r="H164" s="244">
        <f>IF('III Tool Overview'!$H$10="Even distribution",Targeting!C162,IF('III Tool Overview'!$H$10="Targeting to Q1",Targeting!D162,IF('III Tool Overview'!$H$10="Targeting to Q1 &amp; Q2",Targeting!E162,IF('III Tool Overview'!$H$10="Proportionate to need",Targeting!F162))))</f>
        <v>355.87389421571976</v>
      </c>
      <c r="I164" s="173">
        <f t="shared" si="485"/>
        <v>326.48127349021684</v>
      </c>
      <c r="J164" s="180">
        <f t="shared" si="469"/>
        <v>326.38701457449224</v>
      </c>
      <c r="K164" s="180">
        <f t="shared" si="470"/>
        <v>1400.6417283802052</v>
      </c>
      <c r="L164" s="180">
        <f t="shared" si="471"/>
        <v>1400.2557687119472</v>
      </c>
      <c r="M164" s="180">
        <f t="shared" si="472"/>
        <v>3533.145007161279</v>
      </c>
      <c r="N164" s="180">
        <f t="shared" si="473"/>
        <v>3532.261669033348</v>
      </c>
      <c r="O164" s="180">
        <f t="shared" si="474"/>
        <v>9194.3415984926469</v>
      </c>
      <c r="P164" s="180">
        <f t="shared" si="475"/>
        <v>9192.6417721086927</v>
      </c>
      <c r="Q164" s="181">
        <f t="shared" si="476"/>
        <v>13385.73221309889</v>
      </c>
      <c r="R164" s="181">
        <f t="shared" si="477"/>
        <v>13381.867597554181</v>
      </c>
      <c r="S164" s="181">
        <f t="shared" si="478"/>
        <v>3.8646155447095225</v>
      </c>
      <c r="T164" s="181">
        <f t="shared" si="479"/>
        <v>55245.624886898149</v>
      </c>
      <c r="U164" s="181">
        <f t="shared" si="480"/>
        <v>55230.386499737579</v>
      </c>
      <c r="V164" s="181">
        <f t="shared" si="486"/>
        <v>15.23838716057071</v>
      </c>
      <c r="W164" s="181">
        <f t="shared" si="481"/>
        <v>129704.80055707641</v>
      </c>
      <c r="X164" s="181">
        <f t="shared" si="482"/>
        <v>129672.15270134385</v>
      </c>
      <c r="Y164" s="181">
        <f t="shared" si="487"/>
        <v>32.647855732560856</v>
      </c>
      <c r="Z164" s="181">
        <f t="shared" si="483"/>
        <v>283838.31807005376</v>
      </c>
      <c r="AA164" s="181">
        <f t="shared" si="484"/>
        <v>283782.85345155484</v>
      </c>
      <c r="AB164" s="181">
        <f t="shared" si="488"/>
        <v>55.46461849892512</v>
      </c>
      <c r="AC164" s="181">
        <f t="shared" si="489"/>
        <v>9191.4138835950107</v>
      </c>
      <c r="AD164" s="181">
        <f t="shared" si="490"/>
        <v>9189.7190465598433</v>
      </c>
      <c r="AE164" s="180">
        <f t="shared" si="491"/>
        <v>1.6948370351674384</v>
      </c>
      <c r="AF164" s="181">
        <f t="shared" si="492"/>
        <v>38198.015467981946</v>
      </c>
      <c r="AG164" s="181">
        <f t="shared" si="493"/>
        <v>38191.334188973655</v>
      </c>
      <c r="AH164" s="180">
        <f t="shared" si="494"/>
        <v>6.6812790082913125</v>
      </c>
      <c r="AI164" s="181">
        <f t="shared" si="495"/>
        <v>91236.391036147776</v>
      </c>
      <c r="AJ164" s="181">
        <f t="shared" si="496"/>
        <v>91222.063353139587</v>
      </c>
      <c r="AK164" s="180">
        <f t="shared" si="497"/>
        <v>14.327683008188615</v>
      </c>
      <c r="AL164" s="181">
        <f t="shared" si="498"/>
        <v>212315.04661256121</v>
      </c>
      <c r="AM164" s="181">
        <f t="shared" si="499"/>
        <v>212290.86685826266</v>
      </c>
      <c r="AN164" s="180">
        <f t="shared" si="500"/>
        <v>24.179754298558692</v>
      </c>
    </row>
    <row r="165" spans="1:46" x14ac:dyDescent="0.2">
      <c r="A165" s="176" t="s">
        <v>33</v>
      </c>
      <c r="B165" s="156">
        <v>62.5</v>
      </c>
      <c r="C165" s="156" t="s">
        <v>160</v>
      </c>
      <c r="D165" s="159">
        <v>3</v>
      </c>
      <c r="E165" s="179">
        <f>HLOOKUP('III Tool Overview'!$H$6,Prevalence!$B$2:$AV$268,Prevalence!AW157,FALSE)</f>
        <v>0.21</v>
      </c>
      <c r="F165" s="178">
        <f>HLOOKUP('III Tool Overview'!$H$6,LookUpData_Pop!$B$1:$AV$269,LookUpData_Pop!BB162,FALSE)/5</f>
        <v>32342</v>
      </c>
      <c r="G165" s="167">
        <f>'III Tool Overview'!$H$9/110</f>
        <v>0</v>
      </c>
      <c r="H165" s="244">
        <f>IF('III Tool Overview'!$H$10="Even distribution",Targeting!C163,IF('III Tool Overview'!$H$10="Targeting to Q1",Targeting!D163,IF('III Tool Overview'!$H$10="Targeting to Q1 &amp; Q2",Targeting!E163,IF('III Tool Overview'!$H$10="Proportionate to need",Targeting!F163))))</f>
        <v>346.20363796309857</v>
      </c>
      <c r="I165" s="173">
        <f t="shared" si="485"/>
        <v>433.32920571056229</v>
      </c>
      <c r="J165" s="180">
        <f t="shared" si="469"/>
        <v>433.20756200449392</v>
      </c>
      <c r="K165" s="180">
        <f t="shared" si="470"/>
        <v>1846.8973115969627</v>
      </c>
      <c r="L165" s="180">
        <f t="shared" si="471"/>
        <v>1846.4092718174488</v>
      </c>
      <c r="M165" s="180">
        <f t="shared" si="472"/>
        <v>4597.431428582935</v>
      </c>
      <c r="N165" s="180">
        <f t="shared" si="473"/>
        <v>4596.3614981434712</v>
      </c>
      <c r="O165" s="180">
        <f t="shared" si="474"/>
        <v>11527.841961307699</v>
      </c>
      <c r="P165" s="180">
        <f t="shared" si="475"/>
        <v>11526.042716350597</v>
      </c>
      <c r="Q165" s="181">
        <f t="shared" si="476"/>
        <v>16033.180611290805</v>
      </c>
      <c r="R165" s="181">
        <f t="shared" si="477"/>
        <v>16028.679794166275</v>
      </c>
      <c r="S165" s="181">
        <f t="shared" si="478"/>
        <v>4.5008171245299309</v>
      </c>
      <c r="T165" s="181">
        <f t="shared" si="479"/>
        <v>65469.615973863241</v>
      </c>
      <c r="U165" s="181">
        <f t="shared" si="480"/>
        <v>65452.290971323499</v>
      </c>
      <c r="V165" s="181">
        <f t="shared" si="486"/>
        <v>17.325002539742854</v>
      </c>
      <c r="W165" s="181">
        <f t="shared" si="481"/>
        <v>150535.84802259173</v>
      </c>
      <c r="X165" s="181">
        <f t="shared" si="482"/>
        <v>150500.45835145246</v>
      </c>
      <c r="Y165" s="181">
        <f t="shared" si="487"/>
        <v>35.38967113927356</v>
      </c>
      <c r="Z165" s="181">
        <f t="shared" si="483"/>
        <v>311954.53685600962</v>
      </c>
      <c r="AA165" s="181">
        <f t="shared" si="484"/>
        <v>311901.31595949334</v>
      </c>
      <c r="AB165" s="181">
        <f t="shared" si="488"/>
        <v>53.220896516286302</v>
      </c>
      <c r="AC165" s="181">
        <f t="shared" si="489"/>
        <v>10520.586766422753</v>
      </c>
      <c r="AD165" s="181">
        <f t="shared" si="490"/>
        <v>10518.692837620538</v>
      </c>
      <c r="AE165" s="180">
        <f t="shared" si="491"/>
        <v>1.8939288022156688</v>
      </c>
      <c r="AF165" s="181">
        <f t="shared" si="492"/>
        <v>43469.270648863036</v>
      </c>
      <c r="AG165" s="181">
        <f t="shared" si="493"/>
        <v>43461.962536779516</v>
      </c>
      <c r="AH165" s="180">
        <f t="shared" si="494"/>
        <v>7.3081120835195179</v>
      </c>
      <c r="AI165" s="181">
        <f t="shared" si="495"/>
        <v>102643.69448565882</v>
      </c>
      <c r="AJ165" s="181">
        <f t="shared" si="496"/>
        <v>102628.70397904115</v>
      </c>
      <c r="AK165" s="180">
        <f t="shared" si="497"/>
        <v>14.990506617672509</v>
      </c>
      <c r="AL165" s="181">
        <f t="shared" si="498"/>
        <v>231604.82057977113</v>
      </c>
      <c r="AM165" s="181">
        <f t="shared" si="499"/>
        <v>231582.72844711074</v>
      </c>
      <c r="AN165" s="180">
        <f t="shared" si="500"/>
        <v>22.092132660385687</v>
      </c>
    </row>
    <row r="166" spans="1:46" x14ac:dyDescent="0.2">
      <c r="A166" s="176" t="s">
        <v>34</v>
      </c>
      <c r="B166" s="156">
        <v>67.5</v>
      </c>
      <c r="C166" s="156" t="s">
        <v>160</v>
      </c>
      <c r="D166" s="159">
        <v>3</v>
      </c>
      <c r="E166" s="179">
        <f>HLOOKUP('III Tool Overview'!$H$6,Prevalence!$B$2:$AV$268,Prevalence!AW158,FALSE)</f>
        <v>0.14000000000000001</v>
      </c>
      <c r="F166" s="178">
        <f>HLOOKUP('III Tool Overview'!$H$6,LookUpData_Pop!$B$1:$AV$269,LookUpData_Pop!BB163,FALSE)/5</f>
        <v>25083</v>
      </c>
      <c r="G166" s="167">
        <f>'III Tool Overview'!$H$9/110</f>
        <v>0</v>
      </c>
      <c r="H166" s="244">
        <f>IF('III Tool Overview'!$H$10="Even distribution",Targeting!C164,IF('III Tool Overview'!$H$10="Targeting to Q1",Targeting!D164,IF('III Tool Overview'!$H$10="Targeting to Q1 &amp; Q2",Targeting!E164,IF('III Tool Overview'!$H$10="Proportionate to need",Targeting!F164))))</f>
        <v>203.82304517286352</v>
      </c>
      <c r="I166" s="173">
        <f t="shared" si="485"/>
        <v>516.84376051179424</v>
      </c>
      <c r="J166" s="180">
        <f t="shared" si="469"/>
        <v>516.72653840638736</v>
      </c>
      <c r="K166" s="180">
        <f t="shared" si="470"/>
        <v>2174.1246706129991</v>
      </c>
      <c r="L166" s="180">
        <f t="shared" si="471"/>
        <v>2173.6788982280473</v>
      </c>
      <c r="M166" s="180">
        <f t="shared" si="472"/>
        <v>5272.3983930968425</v>
      </c>
      <c r="N166" s="180">
        <f t="shared" si="473"/>
        <v>5271.5255764048898</v>
      </c>
      <c r="O166" s="180">
        <f t="shared" si="474"/>
        <v>12325.049776602402</v>
      </c>
      <c r="P166" s="180">
        <f t="shared" si="475"/>
        <v>12324.019748949497</v>
      </c>
      <c r="Q166" s="181">
        <f t="shared" si="476"/>
        <v>16022.156575865622</v>
      </c>
      <c r="R166" s="181">
        <f t="shared" si="477"/>
        <v>16018.522690598009</v>
      </c>
      <c r="S166" s="181">
        <f t="shared" si="478"/>
        <v>3.6338852676126407</v>
      </c>
      <c r="T166" s="181">
        <f t="shared" si="479"/>
        <v>64047.99535345746</v>
      </c>
      <c r="U166" s="181">
        <f t="shared" si="480"/>
        <v>64034.82460962006</v>
      </c>
      <c r="V166" s="181">
        <f t="shared" si="486"/>
        <v>13.170743837399641</v>
      </c>
      <c r="W166" s="181">
        <f t="shared" si="481"/>
        <v>141346.0911818273</v>
      </c>
      <c r="X166" s="181">
        <f t="shared" si="482"/>
        <v>141322.17091020974</v>
      </c>
      <c r="Y166" s="181">
        <f t="shared" si="487"/>
        <v>23.92027161756414</v>
      </c>
      <c r="Z166" s="181">
        <f t="shared" si="483"/>
        <v>264194.24839690205</v>
      </c>
      <c r="AA166" s="181">
        <f t="shared" si="484"/>
        <v>264166.73611720646</v>
      </c>
      <c r="AB166" s="181">
        <f t="shared" si="488"/>
        <v>27.512279695598409</v>
      </c>
      <c r="AC166" s="181">
        <f t="shared" si="489"/>
        <v>10059.425608339921</v>
      </c>
      <c r="AD166" s="181">
        <f t="shared" si="490"/>
        <v>10058.00220699172</v>
      </c>
      <c r="AE166" s="180">
        <f t="shared" si="491"/>
        <v>1.4234013482018781</v>
      </c>
      <c r="AF166" s="181">
        <f t="shared" si="492"/>
        <v>41069.531352518483</v>
      </c>
      <c r="AG166" s="181">
        <f t="shared" si="493"/>
        <v>41064.33798861238</v>
      </c>
      <c r="AH166" s="180">
        <f t="shared" si="494"/>
        <v>5.1933639061026042</v>
      </c>
      <c r="AI166" s="181">
        <f t="shared" si="495"/>
        <v>94738.099402824228</v>
      </c>
      <c r="AJ166" s="181">
        <f t="shared" si="496"/>
        <v>94728.622881125528</v>
      </c>
      <c r="AK166" s="180">
        <f t="shared" si="497"/>
        <v>9.4765216986997984</v>
      </c>
      <c r="AL166" s="181">
        <f t="shared" si="498"/>
        <v>201153.40880438496</v>
      </c>
      <c r="AM166" s="181">
        <f t="shared" si="499"/>
        <v>201143.68274596421</v>
      </c>
      <c r="AN166" s="180">
        <f t="shared" si="500"/>
        <v>9.7260584207542706</v>
      </c>
    </row>
    <row r="167" spans="1:46" x14ac:dyDescent="0.2">
      <c r="A167" s="176" t="s">
        <v>35</v>
      </c>
      <c r="B167" s="156">
        <v>72.5</v>
      </c>
      <c r="C167" s="156" t="s">
        <v>160</v>
      </c>
      <c r="D167" s="159">
        <v>3</v>
      </c>
      <c r="E167" s="179">
        <f>HLOOKUP('III Tool Overview'!$H$6,Prevalence!$B$2:$AV$268,Prevalence!AW159,FALSE)</f>
        <v>0.14000000000000001</v>
      </c>
      <c r="F167" s="178">
        <f>HLOOKUP('III Tool Overview'!$H$6,LookUpData_Pop!$B$1:$AV$269,LookUpData_Pop!BB164,FALSE)/5</f>
        <v>20512.8</v>
      </c>
      <c r="G167" s="167">
        <f>'III Tool Overview'!$H$9/110</f>
        <v>0</v>
      </c>
      <c r="H167" s="244">
        <f>IF('III Tool Overview'!$H$10="Even distribution",Targeting!C165,IF('III Tool Overview'!$H$10="Targeting to Q1",Targeting!D165,IF('III Tool Overview'!$H$10="Targeting to Q1 &amp; Q2",Targeting!E165,IF('III Tool Overview'!$H$10="Proportionate to need",Targeting!F165))))</f>
        <v>152.48816187120244</v>
      </c>
      <c r="I167" s="173">
        <f t="shared" ref="I167:I170" si="501">new_ci(2,B167,C167,D167,$C$1,G167,1,F167,E167*F167)</f>
        <v>562.41557519415585</v>
      </c>
      <c r="J167" s="180">
        <f t="shared" ref="J167:J170" si="502">new_ci(2,B167,C167,D167,$C$1,G167+H167,1,F167,E167*F167)</f>
        <v>562.30044762981811</v>
      </c>
      <c r="K167" s="180">
        <f t="shared" ref="K167:K170" si="503">new_ci(5,B167,C167,D167,$C$1,G167,1,F167,E167*F167)</f>
        <v>2335.4543338119629</v>
      </c>
      <c r="L167" s="180">
        <f t="shared" ref="L167:L170" si="504">new_ci(5,B167,C167,D167,$C$1,G167+H167,1,F167,E167*F167)</f>
        <v>2335.0358869022848</v>
      </c>
      <c r="M167" s="180">
        <f t="shared" ref="M167:M170" si="505">new_ci(10,B167,C167,D167,$C$1,G167,1,F167,E167*F167)</f>
        <v>5523.0055646196624</v>
      </c>
      <c r="N167" s="180">
        <f t="shared" ref="N167:N170" si="506">new_ci(10,B167,C167,D167,$C$1,G167+H167,1,F167,E167*F167)</f>
        <v>5522.2608361848243</v>
      </c>
      <c r="O167" s="180">
        <f t="shared" ref="O167:O170" si="507">new_ci(20,B167,C167,D167,$C$1,G167,1,F167,E167*F167)</f>
        <v>12115.698016500548</v>
      </c>
      <c r="P167" s="180">
        <f t="shared" ref="P167:P170" si="508">new_ci(20,B167,C167,D167,$C$1,G167+H167,1,F167,E167*F167)</f>
        <v>12115.046316992095</v>
      </c>
      <c r="Q167" s="181">
        <f t="shared" ref="Q167:Q170" si="509">new_yll(2,B167,C167,D167,$C$1,G167,1,F167,E167*F167)</f>
        <v>15185.220530242208</v>
      </c>
      <c r="R167" s="181">
        <f t="shared" ref="R167:R170" si="510">new_yll(2,B167,C167,D167,$C$1,G167+H167,1,F167,E167*F167)</f>
        <v>15182.112086005089</v>
      </c>
      <c r="S167" s="181">
        <f t="shared" ref="S167:S170" si="511">Q167-R167</f>
        <v>3.108444237119329</v>
      </c>
      <c r="T167" s="181">
        <f t="shared" ref="T167:T170" si="512">new_yll(5,B167,C167,D167,$C$1,G167,1,F167,E167*F167)</f>
        <v>59483.755424780509</v>
      </c>
      <c r="U167" s="181">
        <f t="shared" ref="U167:U170" si="513">new_yll(5,B167,C167,D167,$C$1,G167+H167,1,F167,E167*F167)</f>
        <v>59473.048749479422</v>
      </c>
      <c r="V167" s="181">
        <f t="shared" ref="V167:V170" si="514">T167-U167</f>
        <v>10.706675301087671</v>
      </c>
      <c r="W167" s="181">
        <f t="shared" ref="W167:W170" si="515">new_yll(10,B167,C167,D167,$C$1,G167,1,F167,E167*F167)</f>
        <v>126326.19859808299</v>
      </c>
      <c r="X167" s="181">
        <f t="shared" ref="X167:X170" si="516">new_yll(10,B167,C167,D167,$C$1,G167+H167,1,F167,E167*F167)</f>
        <v>126308.54051536473</v>
      </c>
      <c r="Y167" s="181">
        <f t="shared" ref="Y167:Y170" si="517">W167-X167</f>
        <v>17.658082718262449</v>
      </c>
      <c r="Z167" s="181">
        <f t="shared" ref="Z167:Z170" si="518">new_yll(20,B167,C167,D167,$C$1,G167,1,F167,E167*F167)</f>
        <v>215586.11796836523</v>
      </c>
      <c r="AA167" s="181">
        <f t="shared" ref="AA167:AA170" si="519">new_yll(20,B167,C167,D167,$C$1,G167+H167,1,F167,E167*F167)</f>
        <v>215568.97917926736</v>
      </c>
      <c r="AB167" s="181">
        <f t="shared" ref="AB167:AB170" si="520">Z167-AA167</f>
        <v>17.138789097865811</v>
      </c>
      <c r="AC167" s="181">
        <f t="shared" ref="AC167:AC170" si="521">hosp_count(2,B167,C167,D167,$C$1,G167,1,F167,E167*F167)</f>
        <v>9458.7205419670026</v>
      </c>
      <c r="AD167" s="181">
        <f t="shared" ref="AD167:AD170" si="522">hosp_count(2,B167,C167,D167,$C$1,G167+H167,1,F167,E167*F167)</f>
        <v>9457.5011155712091</v>
      </c>
      <c r="AE167" s="180">
        <f t="shared" ref="AE167:AE170" si="523">AC167-AD167</f>
        <v>1.2194263957935618</v>
      </c>
      <c r="AF167" s="181">
        <f t="shared" ref="AF167:AF170" si="524">hosp_count(5,B167,C167,D167,$C$1,G167,1,F167,E167*F167)</f>
        <v>38171.954659390438</v>
      </c>
      <c r="AG167" s="181">
        <f t="shared" ref="AG167:AG170" si="525">hosp_count(5,B167,C167,D167,$C$1,G167+H167,1,F167,E167*F167)</f>
        <v>38167.709972962431</v>
      </c>
      <c r="AH167" s="180">
        <f t="shared" ref="AH167:AH170" si="526">AF167-AG167</f>
        <v>4.2446864280063892</v>
      </c>
      <c r="AI167" s="181">
        <f t="shared" ref="AI167:AI170" si="527">hosp_count(10,B167,C167,D167,$C$1,G167,1,F167,E167*F167)</f>
        <v>86126.63946486004</v>
      </c>
      <c r="AJ167" s="181">
        <f t="shared" ref="AJ167:AJ170" si="528">hosp_count(10,B167,C167,D167,$C$1,G167+H167,1,F167,E167*F167)</f>
        <v>86119.623994585709</v>
      </c>
      <c r="AK167" s="180">
        <f t="shared" ref="AK167:AK170" si="529">AI167-AJ167</f>
        <v>7.0154702743311645</v>
      </c>
      <c r="AL167" s="181">
        <f t="shared" ref="AL167:AL170" si="530">hosp_count(20,B167,C167,D167,$C$1,G167,1,F167,E167*F167)</f>
        <v>173214.07028739154</v>
      </c>
      <c r="AM167" s="181">
        <f t="shared" ref="AM167:AM170" si="531">hosp_count(20,B167,C167,D167,$C$1,G167+H167,1,F167,E167*F167)</f>
        <v>173208.8129295324</v>
      </c>
      <c r="AN167" s="180">
        <f t="shared" ref="AN167:AN170" si="532">AL167-AM167</f>
        <v>5.2573578591400292</v>
      </c>
    </row>
    <row r="168" spans="1:46" x14ac:dyDescent="0.2">
      <c r="A168" s="176" t="s">
        <v>36</v>
      </c>
      <c r="B168" s="156">
        <v>77.5</v>
      </c>
      <c r="C168" s="156" t="s">
        <v>160</v>
      </c>
      <c r="D168" s="159">
        <v>3</v>
      </c>
      <c r="E168" s="179">
        <f>HLOOKUP('III Tool Overview'!$H$6,Prevalence!$B$2:$AV$268,Prevalence!AW160,FALSE)</f>
        <v>0.1</v>
      </c>
      <c r="F168" s="178">
        <f>HLOOKUP('III Tool Overview'!$H$6,LookUpData_Pop!$B$1:$AV$269,LookUpData_Pop!BB165,FALSE)/5</f>
        <v>15281.2</v>
      </c>
      <c r="G168" s="167">
        <f>'III Tool Overview'!$H$9/110</f>
        <v>0</v>
      </c>
      <c r="H168" s="244">
        <f>IF('III Tool Overview'!$H$10="Even distribution",Targeting!C166,IF('III Tool Overview'!$H$10="Targeting to Q1",Targeting!D166,IF('III Tool Overview'!$H$10="Targeting to Q1 &amp; Q2",Targeting!E166,IF('III Tool Overview'!$H$10="Proportionate to need",Targeting!F166))))</f>
        <v>83.341345697020174</v>
      </c>
      <c r="I168" s="173">
        <f t="shared" si="501"/>
        <v>641.76372172236393</v>
      </c>
      <c r="J168" s="180">
        <f t="shared" si="502"/>
        <v>641.66554059488158</v>
      </c>
      <c r="K168" s="180">
        <f t="shared" si="503"/>
        <v>2597.1217498320884</v>
      </c>
      <c r="L168" s="180">
        <f t="shared" si="504"/>
        <v>2596.8021920451265</v>
      </c>
      <c r="M168" s="180">
        <f t="shared" si="505"/>
        <v>5848.7789508950373</v>
      </c>
      <c r="N168" s="180">
        <f t="shared" si="506"/>
        <v>5848.3284050069369</v>
      </c>
      <c r="O168" s="180">
        <f t="shared" si="507"/>
        <v>11414.933251406024</v>
      </c>
      <c r="P168" s="180">
        <f t="shared" si="508"/>
        <v>11414.743223421961</v>
      </c>
      <c r="Q168" s="181">
        <f t="shared" si="509"/>
        <v>13477.038156169643</v>
      </c>
      <c r="R168" s="181">
        <f t="shared" si="510"/>
        <v>13474.976352492513</v>
      </c>
      <c r="S168" s="181">
        <f t="shared" si="511"/>
        <v>2.0618036771302286</v>
      </c>
      <c r="T168" s="181">
        <f t="shared" si="512"/>
        <v>50621.545718156689</v>
      </c>
      <c r="U168" s="181">
        <f t="shared" si="513"/>
        <v>50615.253070692939</v>
      </c>
      <c r="V168" s="181">
        <f t="shared" si="514"/>
        <v>6.2926474637497449</v>
      </c>
      <c r="W168" s="181">
        <f t="shared" si="515"/>
        <v>99435.570296920225</v>
      </c>
      <c r="X168" s="181">
        <f t="shared" si="516"/>
        <v>99427.201090459537</v>
      </c>
      <c r="Y168" s="181">
        <f t="shared" si="517"/>
        <v>8.3692064606875647</v>
      </c>
      <c r="Z168" s="181">
        <f t="shared" si="518"/>
        <v>142763.27146835683</v>
      </c>
      <c r="AA168" s="181">
        <f t="shared" si="519"/>
        <v>142756.5994886377</v>
      </c>
      <c r="AB168" s="181">
        <f t="shared" si="520"/>
        <v>6.6719797191326506</v>
      </c>
      <c r="AC168" s="181">
        <f t="shared" si="521"/>
        <v>8687.3140951830228</v>
      </c>
      <c r="AD168" s="181">
        <f t="shared" si="522"/>
        <v>8686.4769176655864</v>
      </c>
      <c r="AE168" s="180">
        <f t="shared" si="523"/>
        <v>0.83717751743643021</v>
      </c>
      <c r="AF168" s="181">
        <f t="shared" si="524"/>
        <v>34228.855339238704</v>
      </c>
      <c r="AG168" s="181">
        <f t="shared" si="525"/>
        <v>34226.254659626553</v>
      </c>
      <c r="AH168" s="180">
        <f t="shared" si="526"/>
        <v>2.6006796121509979</v>
      </c>
      <c r="AI168" s="181">
        <f t="shared" si="527"/>
        <v>73849.151352288391</v>
      </c>
      <c r="AJ168" s="181">
        <f t="shared" si="528"/>
        <v>73845.776686021854</v>
      </c>
      <c r="AK168" s="180">
        <f t="shared" si="529"/>
        <v>3.3746662665362237</v>
      </c>
      <c r="AL168" s="181">
        <f t="shared" si="530"/>
        <v>133868.79147193758</v>
      </c>
      <c r="AM168" s="181">
        <f t="shared" si="531"/>
        <v>133867.68889894828</v>
      </c>
      <c r="AN168" s="180">
        <f t="shared" si="532"/>
        <v>1.1025729893008247</v>
      </c>
    </row>
    <row r="169" spans="1:46" x14ac:dyDescent="0.2">
      <c r="A169" s="176" t="s">
        <v>37</v>
      </c>
      <c r="B169" s="156">
        <v>82.5</v>
      </c>
      <c r="C169" s="156" t="s">
        <v>160</v>
      </c>
      <c r="D169" s="159">
        <v>3</v>
      </c>
      <c r="E169" s="179">
        <f>HLOOKUP('III Tool Overview'!$H$6,Prevalence!$B$2:$AV$268,Prevalence!AW161,FALSE)</f>
        <v>0.1</v>
      </c>
      <c r="F169" s="178">
        <f>HLOOKUP('III Tool Overview'!$H$6,LookUpData_Pop!$B$1:$AV$269,LookUpData_Pop!BB166,FALSE)/5</f>
        <v>9518.6</v>
      </c>
      <c r="G169" s="167">
        <f>'III Tool Overview'!$H$9/110</f>
        <v>0</v>
      </c>
      <c r="H169" s="244">
        <f>IF('III Tool Overview'!$H$10="Even distribution",Targeting!C167,IF('III Tool Overview'!$H$10="Targeting to Q1",Targeting!D167,IF('III Tool Overview'!$H$10="Targeting to Q1 &amp; Q2",Targeting!E167,IF('III Tool Overview'!$H$10="Proportionate to need",Targeting!F167))))</f>
        <v>52.95616519292583</v>
      </c>
      <c r="I169" s="173">
        <f t="shared" si="501"/>
        <v>529.81121257464497</v>
      </c>
      <c r="J169" s="180">
        <f t="shared" si="502"/>
        <v>529.72984608148874</v>
      </c>
      <c r="K169" s="180">
        <f t="shared" si="503"/>
        <v>2091.0374556864112</v>
      </c>
      <c r="L169" s="180">
        <f t="shared" si="504"/>
        <v>2090.7972249020304</v>
      </c>
      <c r="M169" s="180">
        <f t="shared" si="505"/>
        <v>4500.1561636976858</v>
      </c>
      <c r="N169" s="180">
        <f t="shared" si="506"/>
        <v>4499.8804416826297</v>
      </c>
      <c r="O169" s="180">
        <f t="shared" si="507"/>
        <v>7971.2604807949147</v>
      </c>
      <c r="P169" s="180">
        <f t="shared" si="508"/>
        <v>7971.199439997612</v>
      </c>
      <c r="Q169" s="181">
        <f t="shared" si="509"/>
        <v>9006.7906137689642</v>
      </c>
      <c r="R169" s="181">
        <f t="shared" si="510"/>
        <v>9005.407383385309</v>
      </c>
      <c r="S169" s="181">
        <f t="shared" si="511"/>
        <v>1.3832303836552455</v>
      </c>
      <c r="T169" s="181">
        <f t="shared" si="512"/>
        <v>32437.33312269373</v>
      </c>
      <c r="U169" s="181">
        <f t="shared" si="513"/>
        <v>32433.539551197184</v>
      </c>
      <c r="V169" s="181">
        <f t="shared" si="514"/>
        <v>3.7935714965460647</v>
      </c>
      <c r="W169" s="181">
        <f t="shared" si="515"/>
        <v>59063.902085180562</v>
      </c>
      <c r="X169" s="181">
        <f t="shared" si="516"/>
        <v>59059.625210630969</v>
      </c>
      <c r="Y169" s="181">
        <f t="shared" si="517"/>
        <v>4.2768745495923213</v>
      </c>
      <c r="Z169" s="181">
        <f t="shared" si="518"/>
        <v>72977.850943322788</v>
      </c>
      <c r="AA169" s="181">
        <f t="shared" si="519"/>
        <v>72974.330310780977</v>
      </c>
      <c r="AB169" s="181">
        <f t="shared" si="520"/>
        <v>3.5206325418112101</v>
      </c>
      <c r="AC169" s="181">
        <f t="shared" si="521"/>
        <v>6221.7833540225674</v>
      </c>
      <c r="AD169" s="181">
        <f t="shared" si="522"/>
        <v>6221.1687091904269</v>
      </c>
      <c r="AE169" s="180">
        <f t="shared" si="523"/>
        <v>0.61464483214058419</v>
      </c>
      <c r="AF169" s="181">
        <f t="shared" si="524"/>
        <v>23959.455494273832</v>
      </c>
      <c r="AG169" s="181">
        <f t="shared" si="525"/>
        <v>23957.726339530851</v>
      </c>
      <c r="AH169" s="180">
        <f t="shared" si="526"/>
        <v>1.7291547429813363</v>
      </c>
      <c r="AI169" s="181">
        <f t="shared" si="527"/>
        <v>49618.276518061175</v>
      </c>
      <c r="AJ169" s="181">
        <f t="shared" si="528"/>
        <v>49616.463527743785</v>
      </c>
      <c r="AK169" s="180">
        <f t="shared" si="529"/>
        <v>1.8129903173903585</v>
      </c>
      <c r="AL169" s="181">
        <f t="shared" si="530"/>
        <v>82634.50768378051</v>
      </c>
      <c r="AM169" s="181">
        <f t="shared" si="531"/>
        <v>82634.266668317912</v>
      </c>
      <c r="AN169" s="180">
        <f t="shared" si="532"/>
        <v>0.24101546259771567</v>
      </c>
    </row>
    <row r="170" spans="1:46" s="47" customFormat="1" x14ac:dyDescent="0.2">
      <c r="A170" s="176" t="s">
        <v>208</v>
      </c>
      <c r="B170" s="156">
        <v>87.5</v>
      </c>
      <c r="C170" s="156" t="s">
        <v>160</v>
      </c>
      <c r="D170" s="156">
        <v>3</v>
      </c>
      <c r="E170" s="179">
        <f>HLOOKUP('III Tool Overview'!$H$6,Prevalence!$B$2:$AV$268,Prevalence!AW162,FALSE)</f>
        <v>0.1</v>
      </c>
      <c r="F170" s="178">
        <f>HLOOKUP('III Tool Overview'!$H$6,LookUpData_Pop!$B$1:$AV$269,LookUpData_Pop!BB167,FALSE)/5</f>
        <v>4770.8</v>
      </c>
      <c r="G170" s="167">
        <f>'III Tool Overview'!$H$9/110</f>
        <v>0</v>
      </c>
      <c r="H170" s="244">
        <f>IF('III Tool Overview'!$H$10="Even distribution",Targeting!C168,IF('III Tool Overview'!$H$10="Targeting to Q1",Targeting!D168,IF('III Tool Overview'!$H$10="Targeting to Q1 &amp; Q2",Targeting!E168,IF('III Tool Overview'!$H$10="Proportionate to need",Targeting!F168))))</f>
        <v>25.709762247122107</v>
      </c>
      <c r="I170" s="173">
        <f t="shared" si="501"/>
        <v>403.09027418733615</v>
      </c>
      <c r="J170" s="180">
        <f t="shared" si="502"/>
        <v>403.03237456172673</v>
      </c>
      <c r="K170" s="180">
        <f t="shared" si="503"/>
        <v>1509.8785293123356</v>
      </c>
      <c r="L170" s="180">
        <f t="shared" si="504"/>
        <v>1509.7400977834554</v>
      </c>
      <c r="M170" s="180">
        <f t="shared" si="505"/>
        <v>2972.8904760408345</v>
      </c>
      <c r="N170" s="180">
        <f t="shared" si="506"/>
        <v>2972.7886813387054</v>
      </c>
      <c r="O170" s="180">
        <f t="shared" si="507"/>
        <v>4469.7928660245061</v>
      </c>
      <c r="P170" s="180">
        <f t="shared" si="508"/>
        <v>4469.7872800291352</v>
      </c>
      <c r="Q170" s="181">
        <f t="shared" si="509"/>
        <v>4433.9930160606973</v>
      </c>
      <c r="R170" s="181">
        <f t="shared" si="510"/>
        <v>4433.3561201789944</v>
      </c>
      <c r="S170" s="181">
        <f t="shared" si="511"/>
        <v>0.63689588170291245</v>
      </c>
      <c r="T170" s="181">
        <f t="shared" si="512"/>
        <v>14430.713626067571</v>
      </c>
      <c r="U170" s="181">
        <f t="shared" si="513"/>
        <v>14429.324940734441</v>
      </c>
      <c r="V170" s="181">
        <f t="shared" si="514"/>
        <v>1.3886853331296152</v>
      </c>
      <c r="W170" s="181">
        <f t="shared" si="515"/>
        <v>21944.624825398627</v>
      </c>
      <c r="X170" s="181">
        <f t="shared" si="516"/>
        <v>21943.372882717304</v>
      </c>
      <c r="Y170" s="181">
        <f t="shared" si="517"/>
        <v>1.2519426813232712</v>
      </c>
      <c r="Z170" s="181">
        <f t="shared" si="518"/>
        <v>19641.450070078572</v>
      </c>
      <c r="AA170" s="181">
        <f t="shared" si="519"/>
        <v>19640.083475834126</v>
      </c>
      <c r="AB170" s="181">
        <f t="shared" si="520"/>
        <v>1.3665942444458778</v>
      </c>
      <c r="AC170" s="181">
        <f t="shared" si="521"/>
        <v>3844.6218853981709</v>
      </c>
      <c r="AD170" s="181">
        <f t="shared" si="522"/>
        <v>3844.2501370175155</v>
      </c>
      <c r="AE170" s="180">
        <f t="shared" si="523"/>
        <v>0.37174838065539006</v>
      </c>
      <c r="AF170" s="181">
        <f t="shared" si="524"/>
        <v>14109.440275338447</v>
      </c>
      <c r="AG170" s="181">
        <f t="shared" si="525"/>
        <v>14108.592020176362</v>
      </c>
      <c r="AH170" s="180">
        <f t="shared" si="526"/>
        <v>0.84825516208547924</v>
      </c>
      <c r="AI170" s="181">
        <f t="shared" si="527"/>
        <v>26941.255919500698</v>
      </c>
      <c r="AJ170" s="181">
        <f t="shared" si="528"/>
        <v>26940.689600728834</v>
      </c>
      <c r="AK170" s="180">
        <f t="shared" si="529"/>
        <v>0.56631877186373458</v>
      </c>
      <c r="AL170" s="181">
        <f t="shared" si="530"/>
        <v>38839.056596852162</v>
      </c>
      <c r="AM170" s="181">
        <f t="shared" si="531"/>
        <v>38839.069681047178</v>
      </c>
      <c r="AN170" s="180">
        <f t="shared" si="532"/>
        <v>-1.3084195015835576E-2</v>
      </c>
    </row>
    <row r="171" spans="1:46" s="153" customFormat="1" x14ac:dyDescent="0.2">
      <c r="A171" s="176" t="s">
        <v>209</v>
      </c>
      <c r="B171" s="159">
        <v>95</v>
      </c>
      <c r="C171" s="159" t="s">
        <v>160</v>
      </c>
      <c r="D171" s="177">
        <v>3</v>
      </c>
      <c r="E171" s="179">
        <f>HLOOKUP('III Tool Overview'!$H$6,Prevalence!$B$2:$AV$268,Prevalence!AW163,FALSE)</f>
        <v>0.1</v>
      </c>
      <c r="F171" s="178">
        <f>HLOOKUP('III Tool Overview'!$H$6,LookUpData_Pop!$B$1:$AV$269,LookUpData_Pop!BB168,FALSE)/5</f>
        <v>1742.6</v>
      </c>
      <c r="G171" s="167">
        <f>'III Tool Overview'!$H$9/110</f>
        <v>0</v>
      </c>
      <c r="H171" s="244">
        <f>IF('III Tool Overview'!$H$10="Even distribution",Targeting!C169,IF('III Tool Overview'!$H$10="Targeting to Q1",Targeting!D169,IF('III Tool Overview'!$H$10="Targeting to Q1 &amp; Q2",Targeting!E169,IF('III Tool Overview'!$H$10="Proportionate to need",Targeting!F169))))</f>
        <v>10.282897265603808</v>
      </c>
      <c r="I171" s="173">
        <f t="shared" ref="I171" si="533">new_ci(2,B171,C171,D171,$C$1,G171,1,F171,E171*F171)</f>
        <v>236.83511246285866</v>
      </c>
      <c r="J171" s="180">
        <f t="shared" ref="J171" si="534">new_ci(2,B171,C171,D171,$C$1,G171+H171,1,F171,E171*F171)</f>
        <v>236.80222616061513</v>
      </c>
      <c r="K171" s="180">
        <f t="shared" ref="K171" si="535">new_ci(5,B171,C171,D171,$C$1,G171,1,F171,E171*F171)</f>
        <v>809.63804445494702</v>
      </c>
      <c r="L171" s="180">
        <f t="shared" ref="L171" si="536">new_ci(5,B171,C171,D171,$C$1,G171+H171,1,F171,E171*F171)</f>
        <v>809.58508981678119</v>
      </c>
      <c r="M171" s="180">
        <f t="shared" ref="M171" si="537">new_ci(10,B171,C171,D171,$C$1,G171,1,F171,E171*F171)</f>
        <v>1387.8090768199245</v>
      </c>
      <c r="N171" s="180">
        <f t="shared" ref="N171" si="538">new_ci(10,B171,C171,D171,$C$1,G171+H171,1,F171,E171*F171)</f>
        <v>1387.7921674874026</v>
      </c>
      <c r="O171" s="180">
        <f t="shared" ref="O171" si="539">new_ci(20,B171,C171,D171,$C$1,G171,1,F171,E171*F171)</f>
        <v>1723.6928372751106</v>
      </c>
      <c r="P171" s="180">
        <f t="shared" ref="P171" si="540">new_ci(20,B171,C171,D171,$C$1,G171+H171,1,F171,E171*F171)</f>
        <v>1723.6927692658232</v>
      </c>
      <c r="Q171" s="181">
        <f t="shared" ref="Q171" si="541">new_yll(2,B171,C171,D171,$C$1,G171,1,F171,E171*F171)</f>
        <v>947.34044985143464</v>
      </c>
      <c r="R171" s="181">
        <f t="shared" ref="R171" si="542">new_yll(2,B171,C171,D171,$C$1,G171+H171,1,F171,E171*F171)</f>
        <v>947.20890464246054</v>
      </c>
      <c r="S171" s="181">
        <f t="shared" ref="S171" si="543">Q171-R171</f>
        <v>0.13154520897410293</v>
      </c>
      <c r="T171" s="181">
        <f t="shared" ref="T171" si="544">new_yll(5,B171,C171,D171,$C$1,G171,1,F171,E171*F171)</f>
        <v>2136.5879405135179</v>
      </c>
      <c r="U171" s="181">
        <f t="shared" ref="U171" si="545">new_yll(5,B171,C171,D171,$C$1,G171+H171,1,F171,E171*F171)</f>
        <v>2136.3977716619274</v>
      </c>
      <c r="V171" s="181">
        <f t="shared" ref="V171" si="546">T171-U171</f>
        <v>0.1901688515904425</v>
      </c>
      <c r="W171" s="181">
        <f t="shared" ref="W171" si="547">new_yll(10,B171,C171,D171,$C$1,G171,1,F171,E171*F171)</f>
        <v>1143.1938005840852</v>
      </c>
      <c r="X171" s="181">
        <f t="shared" ref="X171" si="548">new_yll(10,B171,C171,D171,$C$1,G171+H171,1,F171,E171*F171)</f>
        <v>1142.9309747603058</v>
      </c>
      <c r="Y171" s="181">
        <f t="shared" ref="Y171" si="549">W171-X171</f>
        <v>0.26282582377939434</v>
      </c>
      <c r="Z171" s="181">
        <f t="shared" ref="Z171" si="550">new_yll(20,B171,C171,D171,$C$1,G171,1,F171,E171*F171)</f>
        <v>-1476.5802029832175</v>
      </c>
      <c r="AA171" s="181">
        <f t="shared" ref="AA171" si="551">new_yll(20,B171,C171,D171,$C$1,G171+H171,1,F171,E171*F171)</f>
        <v>-1476.9583044559663</v>
      </c>
      <c r="AB171" s="181">
        <f t="shared" ref="AB171" si="552">Z171-AA171</f>
        <v>0.37810147274876726</v>
      </c>
      <c r="AC171" s="181">
        <f t="shared" ref="AC171" si="553">hosp_count(2,B171,C171,D171,$C$1,G171,1,F171,E171*F171)</f>
        <v>1792.8096628247483</v>
      </c>
      <c r="AD171" s="181">
        <f t="shared" ref="AD171" si="554">hosp_count(2,B171,C171,D171,$C$1,G171+H171,1,F171,E171*F171)</f>
        <v>1792.6271143454273</v>
      </c>
      <c r="AE171" s="180">
        <f t="shared" ref="AE171" si="555">AC171-AD171</f>
        <v>0.18254847932098528</v>
      </c>
      <c r="AF171" s="181">
        <f t="shared" ref="AF171" si="556">hosp_count(5,B171,C171,D171,$C$1,G171,1,F171,E171*F171)</f>
        <v>6041.7587986989556</v>
      </c>
      <c r="AG171" s="181">
        <f t="shared" ref="AG171" si="557">hosp_count(5,B171,C171,D171,$C$1,G171+H171,1,F171,E171*F171)</f>
        <v>6041.4702611783614</v>
      </c>
      <c r="AH171" s="180">
        <f t="shared" ref="AH171" si="558">AF171-AG171</f>
        <v>0.28853752059421822</v>
      </c>
      <c r="AI171" s="181">
        <f t="shared" ref="AI171" si="559">hosp_count(10,B171,C171,D171,$C$1,G171,1,F171,E171*F171)</f>
        <v>10143.865580972279</v>
      </c>
      <c r="AJ171" s="181">
        <f t="shared" ref="AJ171" si="560">hosp_count(10,B171,C171,D171,$C$1,G171+H171,1,F171,E171*F171)</f>
        <v>10143.769318777548</v>
      </c>
      <c r="AK171" s="180">
        <f t="shared" ref="AK171" si="561">AI171-AJ171</f>
        <v>9.6262194731025374E-2</v>
      </c>
      <c r="AL171" s="181">
        <f t="shared" ref="AL171" si="562">hosp_count(20,B171,C171,D171,$C$1,G171,1,F171,E171*F171)</f>
        <v>12344.780748501507</v>
      </c>
      <c r="AM171" s="181">
        <f t="shared" ref="AM171" si="563">hosp_count(20,B171,C171,D171,$C$1,G171+H171,1,F171,E171*F171)</f>
        <v>12344.769788750711</v>
      </c>
      <c r="AN171" s="180">
        <f t="shared" ref="AN171" si="564">AL171-AM171</f>
        <v>1.0959750796246226E-2</v>
      </c>
      <c r="AO171" s="47"/>
      <c r="AP171" s="47"/>
      <c r="AQ171" s="47"/>
      <c r="AR171" s="47"/>
      <c r="AS171" s="47"/>
      <c r="AT171" s="47"/>
    </row>
    <row r="172" spans="1:46" s="153" customFormat="1" x14ac:dyDescent="0.2">
      <c r="A172" s="161" t="s">
        <v>176</v>
      </c>
      <c r="B172" s="163"/>
      <c r="C172" s="163"/>
      <c r="D172" s="163"/>
      <c r="E172" s="182"/>
      <c r="F172" s="183">
        <f>SUM(F156:F171)</f>
        <v>423944.19999999995</v>
      </c>
      <c r="G172" s="183">
        <f t="shared" ref="G172" si="565">SUM(G156:G171)</f>
        <v>0</v>
      </c>
      <c r="H172" s="183">
        <f t="shared" ref="H172" si="566">SUM(H156:H171)</f>
        <v>4999.1335361725942</v>
      </c>
      <c r="I172" s="183">
        <f t="shared" ref="I172" si="567">SUM(I156:I171)</f>
        <v>4411.9702636827496</v>
      </c>
      <c r="J172" s="183">
        <f t="shared" ref="J172" si="568">SUM(J156:J171)</f>
        <v>4410.984396032487</v>
      </c>
      <c r="K172" s="183">
        <f t="shared" ref="K172" si="569">SUM(K156:K171)</f>
        <v>18069.018609241335</v>
      </c>
      <c r="L172" s="183">
        <f t="shared" ref="L172" si="570">SUM(L156:L171)</f>
        <v>18065.393784757514</v>
      </c>
      <c r="M172" s="183">
        <f t="shared" ref="M172" si="571">SUM(M156:M171)</f>
        <v>42170.638151190869</v>
      </c>
      <c r="N172" s="183">
        <f t="shared" ref="N172" si="572">SUM(N156:N171)</f>
        <v>42163.41281071728</v>
      </c>
      <c r="O172" s="183">
        <f t="shared" ref="O172" si="573">SUM(O156:O171)</f>
        <v>94563.897731494639</v>
      </c>
      <c r="P172" s="183">
        <f t="shared" ref="P172" si="574">SUM(P156:P171)</f>
        <v>94551.53002392147</v>
      </c>
      <c r="Q172" s="183">
        <f t="shared" ref="Q172" si="575">SUM(Q156:Q171)</f>
        <v>130789.26427265942</v>
      </c>
      <c r="R172" s="183">
        <f t="shared" ref="R172" si="576">SUM(R156:R171)</f>
        <v>130755.17162534701</v>
      </c>
      <c r="S172" s="183">
        <f t="shared" ref="S172" si="577">SUM(S156:S171)</f>
        <v>34.092647312432973</v>
      </c>
      <c r="T172" s="183">
        <f t="shared" ref="T172" si="578">SUM(T156:T171)</f>
        <v>522369.12537256762</v>
      </c>
      <c r="U172" s="183">
        <f t="shared" ref="U172" si="579">SUM(U156:U171)</f>
        <v>522239.92002390564</v>
      </c>
      <c r="V172" s="183">
        <f t="shared" ref="V172" si="580">SUM(V156:V171)</f>
        <v>129.20534866199114</v>
      </c>
      <c r="W172" s="183">
        <f t="shared" ref="W172" si="581">SUM(W156:W171)</f>
        <v>1167444.8586715597</v>
      </c>
      <c r="X172" s="183">
        <f t="shared" ref="X172" si="582">SUM(X156:X171)</f>
        <v>1167176.8917146814</v>
      </c>
      <c r="Y172" s="183">
        <f t="shared" ref="Y172" si="583">SUM(Y156:Y171)</f>
        <v>267.96695687807482</v>
      </c>
      <c r="Z172" s="183">
        <f t="shared" ref="Z172" si="584">SUM(Z156:Z171)</f>
        <v>2391020.8736202284</v>
      </c>
      <c r="AA172" s="183">
        <f t="shared" ref="AA172" si="585">SUM(AA156:AA171)</f>
        <v>2390534.3318709759</v>
      </c>
      <c r="AB172" s="183">
        <f t="shared" ref="AB172" si="586">SUM(AB156:AB171)</f>
        <v>486.54174925331108</v>
      </c>
      <c r="AC172" s="183">
        <f t="shared" ref="AC172" si="587">SUM(AC156:AC171)</f>
        <v>99119.28862139229</v>
      </c>
      <c r="AD172" s="183">
        <f t="shared" ref="AD172" si="588">SUM(AD156:AD171)</f>
        <v>99102.180083953514</v>
      </c>
      <c r="AE172" s="183">
        <f t="shared" ref="AE172" si="589">SUM(AE156:AE171)</f>
        <v>17.108537438781013</v>
      </c>
      <c r="AF172" s="183">
        <f t="shared" ref="AF172" si="590">SUM(AF156:AF171)</f>
        <v>404625.64191425499</v>
      </c>
      <c r="AG172" s="183">
        <f t="shared" ref="AG172" si="591">SUM(AG156:AG171)</f>
        <v>404560.24801584444</v>
      </c>
      <c r="AH172" s="183">
        <f t="shared" ref="AH172" si="592">SUM(AH156:AH171)</f>
        <v>65.393898410636211</v>
      </c>
      <c r="AI172" s="183">
        <f t="shared" ref="AI172" si="593">SUM(AI156:AI171)</f>
        <v>939492.21199235239</v>
      </c>
      <c r="AJ172" s="183">
        <f t="shared" ref="AJ172" si="594">SUM(AJ156:AJ171)</f>
        <v>939354.99013730942</v>
      </c>
      <c r="AK172" s="183">
        <f t="shared" ref="AK172" si="595">SUM(AK156:AK171)</f>
        <v>137.22185504292247</v>
      </c>
      <c r="AL172" s="183">
        <f t="shared" ref="AL172" si="596">SUM(AL156:AL171)</f>
        <v>2090010.4251755155</v>
      </c>
      <c r="AM172" s="183">
        <f t="shared" ref="AM172" si="597">SUM(AM156:AM171)</f>
        <v>2089758.1001667448</v>
      </c>
      <c r="AN172" s="183">
        <f t="shared" ref="AN172" si="598">SUM(AN156:AN171)</f>
        <v>252.32500877054372</v>
      </c>
      <c r="AO172" s="162"/>
      <c r="AP172" s="162"/>
      <c r="AQ172" s="162"/>
      <c r="AR172" s="162"/>
      <c r="AS172" s="162"/>
      <c r="AT172" s="162"/>
    </row>
    <row r="173" spans="1:46" x14ac:dyDescent="0.2">
      <c r="A173" s="176" t="s">
        <v>39</v>
      </c>
      <c r="B173" s="156">
        <v>0.5</v>
      </c>
      <c r="C173" s="159" t="s">
        <v>164</v>
      </c>
      <c r="D173" s="159">
        <v>3</v>
      </c>
      <c r="E173" s="156"/>
      <c r="F173" s="178">
        <f>HLOOKUP('III Tool Overview'!$H$6,LookUpData_Pop!$B$1:$AV$269,LookUpData_Pop!BB169,FALSE)/5</f>
        <v>5545.6</v>
      </c>
      <c r="G173" s="156"/>
      <c r="H173" s="181"/>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row>
    <row r="174" spans="1:46" x14ac:dyDescent="0.2">
      <c r="A174" s="176" t="s">
        <v>40</v>
      </c>
      <c r="B174" s="156">
        <v>2.5</v>
      </c>
      <c r="C174" s="159" t="s">
        <v>164</v>
      </c>
      <c r="D174" s="159">
        <v>3</v>
      </c>
      <c r="E174" s="156"/>
      <c r="F174" s="178">
        <f>HLOOKUP('III Tool Overview'!$H$6,LookUpData_Pop!$B$1:$AV$269,LookUpData_Pop!BB170,FALSE)/5</f>
        <v>20941.599999999999</v>
      </c>
      <c r="G174" s="156"/>
      <c r="H174" s="181"/>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row>
    <row r="175" spans="1:46" x14ac:dyDescent="0.2">
      <c r="A175" s="176" t="s">
        <v>41</v>
      </c>
      <c r="B175" s="156">
        <v>7.5</v>
      </c>
      <c r="C175" s="159" t="s">
        <v>164</v>
      </c>
      <c r="D175" s="159">
        <v>3</v>
      </c>
      <c r="E175" s="156"/>
      <c r="F175" s="178">
        <f>HLOOKUP('III Tool Overview'!$H$6,LookUpData_Pop!$B$1:$AV$269,LookUpData_Pop!BB171,FALSE)/5</f>
        <v>25226.400000000001</v>
      </c>
      <c r="G175" s="156"/>
      <c r="H175" s="181"/>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row>
    <row r="176" spans="1:46" x14ac:dyDescent="0.2">
      <c r="A176" s="176" t="s">
        <v>42</v>
      </c>
      <c r="B176" s="156">
        <v>12.5</v>
      </c>
      <c r="C176" s="159" t="s">
        <v>164</v>
      </c>
      <c r="D176" s="159">
        <v>3</v>
      </c>
      <c r="E176" s="156"/>
      <c r="F176" s="178">
        <f>HLOOKUP('III Tool Overview'!$H$6,LookUpData_Pop!$B$1:$AV$269,LookUpData_Pop!BB172,FALSE)/5</f>
        <v>27916.6</v>
      </c>
      <c r="G176" s="156"/>
      <c r="H176" s="181"/>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row>
    <row r="177" spans="1:40" x14ac:dyDescent="0.2">
      <c r="A177" s="176" t="s">
        <v>43</v>
      </c>
      <c r="B177" s="156">
        <v>17.5</v>
      </c>
      <c r="C177" s="159" t="s">
        <v>164</v>
      </c>
      <c r="D177" s="159">
        <v>3</v>
      </c>
      <c r="E177" s="179">
        <f>HLOOKUP('III Tool Overview'!$H$6,Prevalence!$B$2:$AV$268,Prevalence!AW168,FALSE)</f>
        <v>0.2</v>
      </c>
      <c r="F177" s="178">
        <f>HLOOKUP('III Tool Overview'!$H$6,LookUpData_Pop!$B$1:$AV$269,LookUpData_Pop!BB173,FALSE)/5</f>
        <v>30388.799999999999</v>
      </c>
      <c r="G177" s="167">
        <f>'III Tool Overview'!$H$9/110</f>
        <v>0</v>
      </c>
      <c r="H177" s="244">
        <f>IF('III Tool Overview'!$H$10="Even distribution",Targeting!C175,IF('III Tool Overview'!$H$10="Targeting to Q1",Targeting!D175,IF('III Tool Overview'!$H$10="Targeting to Q1 &amp; Q2",Targeting!E175,IF('III Tool Overview'!$H$10="Proportionate to need",Targeting!F175))))</f>
        <v>248.22037358244404</v>
      </c>
      <c r="I177" s="173">
        <f t="shared" ref="I177:I187" si="599">new_ci(2,B177,C177,D177,$C$1,G177,1,F177,E177*F177)</f>
        <v>6.9575697075466119</v>
      </c>
      <c r="J177" s="180">
        <f t="shared" ref="J177:J187" si="600">new_ci(2,B177,C177,D177,$C$1,G177+H177,1,F177,E177*F177)</f>
        <v>6.9560406310924563</v>
      </c>
      <c r="K177" s="180">
        <f t="shared" ref="K177:K187" si="601">new_ci(5,B177,C177,D177,$C$1,G177,1,F177,E177*F177)</f>
        <v>30.890733141172895</v>
      </c>
      <c r="L177" s="180">
        <f t="shared" ref="L177:L187" si="602">new_ci(5,B177,C177,D177,$C$1,G177+H177,1,F177,E177*F177)</f>
        <v>30.883989275521628</v>
      </c>
      <c r="M177" s="180">
        <f t="shared" ref="M177:M187" si="603">new_ci(10,B177,C177,D177,$C$1,G177,1,F177,E177*F177)</f>
        <v>83.319340726216055</v>
      </c>
      <c r="N177" s="180">
        <f t="shared" ref="N177:N187" si="604">new_ci(10,B177,C177,D177,$C$1,G177+H177,1,F177,E177*F177)</f>
        <v>83.30137491023622</v>
      </c>
      <c r="O177" s="180">
        <f t="shared" ref="O177:O187" si="605">new_ci(20,B177,C177,D177,$C$1,G177,1,F177,E177*F177)</f>
        <v>259.60292354645532</v>
      </c>
      <c r="P177" s="180">
        <f t="shared" ref="P177:P187" si="606">new_ci(20,B177,C177,D177,$C$1,G177+H177,1,F177,E177*F177)</f>
        <v>259.54862816835208</v>
      </c>
      <c r="Q177" s="181">
        <f t="shared" ref="Q177:Q187" si="607">new_yll(2,B177,C177,D177,$C$1,G177,1,F177,E177*F177)</f>
        <v>563.56314631127555</v>
      </c>
      <c r="R177" s="181">
        <f t="shared" ref="R177:R187" si="608">new_yll(2,B177,C177,D177,$C$1,G177+H177,1,F177,E177*F177)</f>
        <v>563.439291118489</v>
      </c>
      <c r="S177" s="181">
        <f t="shared" ref="S177:S187" si="609">Q177-R177</f>
        <v>0.12385519278655011</v>
      </c>
      <c r="T177" s="181">
        <f t="shared" ref="T177:T187" si="610">new_yll(5,B177,C177,D177,$C$1,G177,1,F177,E177*F177)</f>
        <v>2453.2047749134117</v>
      </c>
      <c r="U177" s="181">
        <f t="shared" ref="U177:U187" si="611">new_yll(5,B177,C177,D177,$C$1,G177+H177,1,F177,E177*F177)</f>
        <v>2452.6691715966754</v>
      </c>
      <c r="V177" s="181">
        <f>T177-U177</f>
        <v>0.53560331673634209</v>
      </c>
      <c r="W177" s="181">
        <f t="shared" ref="W177:W187" si="612">new_yll(10,B177,C177,D177,$C$1,G177,1,F177,E177*F177)</f>
        <v>6378.2827399590087</v>
      </c>
      <c r="X177" s="181">
        <f t="shared" ref="X177:X187" si="613">new_yll(10,B177,C177,D177,$C$1,G177+H177,1,F177,E177*F177)</f>
        <v>6376.9069036346073</v>
      </c>
      <c r="Y177" s="181">
        <f>W177-X177</f>
        <v>1.3758363244014618</v>
      </c>
      <c r="Z177" s="181">
        <f t="shared" ref="Z177:Z187" si="614">new_yll(20,B177,C177,D177,$C$1,G177,1,F177,E177*F177)</f>
        <v>18180.35000370086</v>
      </c>
      <c r="AA177" s="181">
        <f t="shared" ref="AA177:AA187" si="615">new_yll(20,B177,C177,D177,$C$1,G177+H177,1,F177,E177*F177)</f>
        <v>18176.540437054668</v>
      </c>
      <c r="AB177" s="181">
        <f>Z177-AA177</f>
        <v>3.8095666461922519</v>
      </c>
      <c r="AC177" s="181">
        <f>hosp_count(2,B177,C177,D177,$C$1,G177,1,F177,E177*F177)</f>
        <v>3069.1484281656926</v>
      </c>
      <c r="AD177" s="181">
        <f>hosp_count(2,B177,C177,D177,$C$1,G177+H177,1,F177,E177*F177)</f>
        <v>3068.7249697315378</v>
      </c>
      <c r="AE177" s="180">
        <f>AC177-AD177</f>
        <v>0.42345843415478157</v>
      </c>
      <c r="AF177" s="181">
        <f>hosp_count(5,B177,C177,D177,$C$1,G177,1,F177,E177*F177)</f>
        <v>12770.783839981053</v>
      </c>
      <c r="AG177" s="181">
        <f>hosp_count(5,B177,C177,D177,$C$1,G177+H177,1,F177,E177*F177)</f>
        <v>12769.034629529608</v>
      </c>
      <c r="AH177" s="180">
        <f>AF177-AG177</f>
        <v>1.7492104514458333</v>
      </c>
      <c r="AI177" s="181">
        <f>hosp_count(10,B177,C177,D177,$C$1,G177,1,F177,E177*F177)</f>
        <v>30718.097925719027</v>
      </c>
      <c r="AJ177" s="181">
        <f>hosp_count(10,B177,C177,D177,$C$1,G177+H177,1,F177,E177*F177)</f>
        <v>30713.944559097898</v>
      </c>
      <c r="AK177" s="180">
        <f>AI177-AJ177</f>
        <v>4.1533666211289528</v>
      </c>
      <c r="AL177" s="181">
        <f>hosp_count(20,B177,C177,D177,$C$1,G177,1,F177,E177*F177)</f>
        <v>74365.336177980556</v>
      </c>
      <c r="AM177" s="181">
        <f>hosp_count(20,B177,C177,D177,$C$1,G177+H177,1,F177,E177*F177)</f>
        <v>74355.574013456979</v>
      </c>
      <c r="AN177" s="180">
        <f>AL177-AM177</f>
        <v>9.7621645235776668</v>
      </c>
    </row>
    <row r="178" spans="1:40" x14ac:dyDescent="0.2">
      <c r="A178" s="176" t="s">
        <v>44</v>
      </c>
      <c r="B178" s="156">
        <v>22.5</v>
      </c>
      <c r="C178" s="159" t="s">
        <v>164</v>
      </c>
      <c r="D178" s="159">
        <v>3</v>
      </c>
      <c r="E178" s="179">
        <f>HLOOKUP('III Tool Overview'!$H$6,Prevalence!$B$2:$AV$268,Prevalence!AW169,FALSE)</f>
        <v>0.2</v>
      </c>
      <c r="F178" s="178">
        <f>HLOOKUP('III Tool Overview'!$H$6,LookUpData_Pop!$B$1:$AV$269,LookUpData_Pop!BB174,FALSE)/5</f>
        <v>33482.6</v>
      </c>
      <c r="G178" s="167">
        <f>'III Tool Overview'!$H$9/110</f>
        <v>0</v>
      </c>
      <c r="H178" s="244">
        <f>IF('III Tool Overview'!$H$10="Even distribution",Targeting!C176,IF('III Tool Overview'!$H$10="Targeting to Q1",Targeting!D176,IF('III Tool Overview'!$H$10="Targeting to Q1 &amp; Q2",Targeting!E176,IF('III Tool Overview'!$H$10="Proportionate to need",Targeting!F176))))</f>
        <v>370.85941583591188</v>
      </c>
      <c r="I178" s="173">
        <f t="shared" si="599"/>
        <v>10.638084624996315</v>
      </c>
      <c r="J178" s="180">
        <f t="shared" si="600"/>
        <v>10.634910660924978</v>
      </c>
      <c r="K178" s="180">
        <f t="shared" si="601"/>
        <v>47.223358406723534</v>
      </c>
      <c r="L178" s="180">
        <f t="shared" si="602"/>
        <v>47.20936758497632</v>
      </c>
      <c r="M178" s="180">
        <f t="shared" si="603"/>
        <v>127.32252348087576</v>
      </c>
      <c r="N178" s="180">
        <f t="shared" si="604"/>
        <v>127.28529648499378</v>
      </c>
      <c r="O178" s="180">
        <f t="shared" si="605"/>
        <v>396.18600693065406</v>
      </c>
      <c r="P178" s="180">
        <f t="shared" si="606"/>
        <v>396.0739583479745</v>
      </c>
      <c r="Q178" s="181">
        <f t="shared" si="607"/>
        <v>819.13251612471629</v>
      </c>
      <c r="R178" s="181">
        <f t="shared" si="608"/>
        <v>818.88812089122337</v>
      </c>
      <c r="S178" s="181">
        <f t="shared" si="609"/>
        <v>0.24439523349292358</v>
      </c>
      <c r="T178" s="181">
        <f t="shared" si="610"/>
        <v>3561.382626216558</v>
      </c>
      <c r="U178" s="181">
        <f t="shared" si="611"/>
        <v>3560.327420807349</v>
      </c>
      <c r="V178" s="181">
        <f t="shared" ref="V178:V187" si="616">T178-U178</f>
        <v>1.0552054092090657</v>
      </c>
      <c r="W178" s="181">
        <f t="shared" si="612"/>
        <v>9237.6505086791894</v>
      </c>
      <c r="X178" s="181">
        <f t="shared" si="613"/>
        <v>9234.9484385962569</v>
      </c>
      <c r="Y178" s="181">
        <f t="shared" ref="Y178:Y187" si="617">W178-X178</f>
        <v>2.7020700829325506</v>
      </c>
      <c r="Z178" s="181">
        <f t="shared" si="614"/>
        <v>26162.999985197937</v>
      </c>
      <c r="AA178" s="181">
        <f t="shared" si="615"/>
        <v>26155.584366237748</v>
      </c>
      <c r="AB178" s="181">
        <f t="shared" ref="AB178:AB187" si="618">Z178-AA178</f>
        <v>7.4156189601890219</v>
      </c>
      <c r="AC178" s="181">
        <f t="shared" ref="AC178:AC187" si="619">hosp_count(2,B178,C178,D178,$C$1,G178,1,F178,E178*F178)</f>
        <v>3731.9662874771948</v>
      </c>
      <c r="AD178" s="181">
        <f t="shared" ref="AD178:AD187" si="620">hosp_count(2,B178,C178,D178,$C$1,G178+H178,1,F178,E178*F178)</f>
        <v>3731.2671768638384</v>
      </c>
      <c r="AE178" s="180">
        <f t="shared" ref="AE178:AE187" si="621">AC178-AD178</f>
        <v>0.69911061335642444</v>
      </c>
      <c r="AF178" s="181">
        <f t="shared" ref="AF178:AF187" si="622">hosp_count(5,B178,C178,D178,$C$1,G178,1,F178,E178*F178)</f>
        <v>15526.397767813784</v>
      </c>
      <c r="AG178" s="181">
        <f t="shared" ref="AG178:AG187" si="623">hosp_count(5,B178,C178,D178,$C$1,G178+H178,1,F178,E178*F178)</f>
        <v>15523.511539607249</v>
      </c>
      <c r="AH178" s="180">
        <f t="shared" ref="AH178:AH187" si="624">AF178-AG178</f>
        <v>2.8862282065347244</v>
      </c>
      <c r="AI178" s="181">
        <f t="shared" ref="AI178:AI187" si="625">hosp_count(10,B178,C178,D178,$C$1,G178,1,F178,E178*F178)</f>
        <v>37334.357726817318</v>
      </c>
      <c r="AJ178" s="181">
        <f t="shared" ref="AJ178:AJ187" si="626">hosp_count(10,B178,C178,D178,$C$1,G178+H178,1,F178,E178*F178)</f>
        <v>37327.512706082089</v>
      </c>
      <c r="AK178" s="180">
        <f t="shared" ref="AK178:AK187" si="627">AI178-AJ178</f>
        <v>6.8450207352288999</v>
      </c>
      <c r="AL178" s="181">
        <f t="shared" ref="AL178:AL187" si="628">hosp_count(20,B178,C178,D178,$C$1,G178,1,F178,E178*F178)</f>
        <v>90293.521353621152</v>
      </c>
      <c r="AM178" s="181">
        <f t="shared" ref="AM178:AM187" si="629">hosp_count(20,B178,C178,D178,$C$1,G178+H178,1,F178,E178*F178)</f>
        <v>90277.491456780233</v>
      </c>
      <c r="AN178" s="180">
        <f t="shared" ref="AN178:AN187" si="630">AL178-AM178</f>
        <v>16.029896840918809</v>
      </c>
    </row>
    <row r="179" spans="1:40" x14ac:dyDescent="0.2">
      <c r="A179" s="176" t="s">
        <v>45</v>
      </c>
      <c r="B179" s="156">
        <v>27.5</v>
      </c>
      <c r="C179" s="159" t="s">
        <v>164</v>
      </c>
      <c r="D179" s="159">
        <v>3</v>
      </c>
      <c r="E179" s="179">
        <f>HLOOKUP('III Tool Overview'!$H$6,Prevalence!$B$2:$AV$268,Prevalence!AW170,FALSE)</f>
        <v>0.28999999999999998</v>
      </c>
      <c r="F179" s="178">
        <f>HLOOKUP('III Tool Overview'!$H$6,LookUpData_Pop!$B$1:$AV$269,LookUpData_Pop!BB175,FALSE)/5</f>
        <v>33945.4</v>
      </c>
      <c r="G179" s="167">
        <f>'III Tool Overview'!$H$9/110</f>
        <v>0</v>
      </c>
      <c r="H179" s="244">
        <f>IF('III Tool Overview'!$H$10="Even distribution",Targeting!C177,IF('III Tool Overview'!$H$10="Targeting to Q1",Targeting!D177,IF('III Tool Overview'!$H$10="Targeting to Q1 &amp; Q2",Targeting!E177,IF('III Tool Overview'!$H$10="Proportionate to need",Targeting!F177))))</f>
        <v>542.65534213189301</v>
      </c>
      <c r="I179" s="173">
        <f t="shared" si="599"/>
        <v>17.630180185921557</v>
      </c>
      <c r="J179" s="180">
        <f t="shared" si="600"/>
        <v>17.623221729900539</v>
      </c>
      <c r="K179" s="180">
        <f t="shared" si="601"/>
        <v>78.229332030138053</v>
      </c>
      <c r="L179" s="180">
        <f t="shared" si="602"/>
        <v>78.198689207405351</v>
      </c>
      <c r="M179" s="180">
        <f t="shared" si="603"/>
        <v>210.72809248456684</v>
      </c>
      <c r="N179" s="180">
        <f t="shared" si="604"/>
        <v>210.64673260075278</v>
      </c>
      <c r="O179" s="180">
        <f t="shared" si="605"/>
        <v>653.71154360818207</v>
      </c>
      <c r="P179" s="180">
        <f t="shared" si="606"/>
        <v>653.46843160290939</v>
      </c>
      <c r="Q179" s="181">
        <f t="shared" si="607"/>
        <v>1251.7427932004305</v>
      </c>
      <c r="R179" s="181">
        <f t="shared" si="608"/>
        <v>1251.2487428229383</v>
      </c>
      <c r="S179" s="181">
        <f t="shared" si="609"/>
        <v>0.49405037749215808</v>
      </c>
      <c r="T179" s="181">
        <f t="shared" si="610"/>
        <v>5430.3700018526961</v>
      </c>
      <c r="U179" s="181">
        <f t="shared" si="611"/>
        <v>5428.2427142139459</v>
      </c>
      <c r="V179" s="181">
        <f t="shared" si="616"/>
        <v>2.1272876387502038</v>
      </c>
      <c r="W179" s="181">
        <f t="shared" si="612"/>
        <v>14025.065394627989</v>
      </c>
      <c r="X179" s="181">
        <f t="shared" si="613"/>
        <v>14019.647747610819</v>
      </c>
      <c r="Y179" s="181">
        <f t="shared" si="617"/>
        <v>5.4176470171696565</v>
      </c>
      <c r="Z179" s="181">
        <f t="shared" si="614"/>
        <v>39255.831484975228</v>
      </c>
      <c r="AA179" s="181">
        <f t="shared" si="615"/>
        <v>39241.192443507127</v>
      </c>
      <c r="AB179" s="181">
        <f t="shared" si="618"/>
        <v>14.639041468100913</v>
      </c>
      <c r="AC179" s="181">
        <f t="shared" si="619"/>
        <v>4386.5265494295509</v>
      </c>
      <c r="AD179" s="181">
        <f t="shared" si="620"/>
        <v>4385.3884866447279</v>
      </c>
      <c r="AE179" s="180">
        <f t="shared" si="621"/>
        <v>1.1380627848229778</v>
      </c>
      <c r="AF179" s="181">
        <f t="shared" si="622"/>
        <v>18243.102115203943</v>
      </c>
      <c r="AG179" s="181">
        <f t="shared" si="623"/>
        <v>18238.408457670219</v>
      </c>
      <c r="AH179" s="180">
        <f t="shared" si="624"/>
        <v>4.6936575337240356</v>
      </c>
      <c r="AI179" s="181">
        <f t="shared" si="625"/>
        <v>43834.291128480196</v>
      </c>
      <c r="AJ179" s="181">
        <f t="shared" si="626"/>
        <v>43823.183057519323</v>
      </c>
      <c r="AK179" s="180">
        <f t="shared" si="627"/>
        <v>11.108070960872283</v>
      </c>
      <c r="AL179" s="181">
        <f t="shared" si="628"/>
        <v>105771.24923952606</v>
      </c>
      <c r="AM179" s="181">
        <f t="shared" si="629"/>
        <v>105745.40523099995</v>
      </c>
      <c r="AN179" s="180">
        <f t="shared" si="630"/>
        <v>25.844008526109974</v>
      </c>
    </row>
    <row r="180" spans="1:40" x14ac:dyDescent="0.2">
      <c r="A180" s="176" t="s">
        <v>46</v>
      </c>
      <c r="B180" s="156">
        <v>32.5</v>
      </c>
      <c r="C180" s="159" t="s">
        <v>164</v>
      </c>
      <c r="D180" s="159">
        <v>3</v>
      </c>
      <c r="E180" s="179">
        <f>HLOOKUP('III Tool Overview'!$H$6,Prevalence!$B$2:$AV$268,Prevalence!AW171,FALSE)</f>
        <v>0.28999999999999998</v>
      </c>
      <c r="F180" s="178">
        <f>HLOOKUP('III Tool Overview'!$H$6,LookUpData_Pop!$B$1:$AV$269,LookUpData_Pop!BB176,FALSE)/5</f>
        <v>31974</v>
      </c>
      <c r="G180" s="167">
        <f>'III Tool Overview'!$H$9/110</f>
        <v>0</v>
      </c>
      <c r="H180" s="244">
        <f>IF('III Tool Overview'!$H$10="Even distribution",Targeting!C178,IF('III Tool Overview'!$H$10="Targeting to Q1",Targeting!D178,IF('III Tool Overview'!$H$10="Targeting to Q1 &amp; Q2",Targeting!E178,IF('III Tool Overview'!$H$10="Proportionate to need",Targeting!F178))))</f>
        <v>515.04115305165067</v>
      </c>
      <c r="I180" s="173">
        <f t="shared" si="599"/>
        <v>23.043263643703956</v>
      </c>
      <c r="J180" s="180">
        <f t="shared" si="600"/>
        <v>23.03410770809338</v>
      </c>
      <c r="K180" s="180">
        <f t="shared" si="601"/>
        <v>102.20679393333322</v>
      </c>
      <c r="L180" s="180">
        <f t="shared" si="602"/>
        <v>102.16652012716904</v>
      </c>
      <c r="M180" s="180">
        <f t="shared" si="603"/>
        <v>275.07106241208049</v>
      </c>
      <c r="N180" s="180">
        <f t="shared" si="604"/>
        <v>274.96439884464866</v>
      </c>
      <c r="O180" s="180">
        <f t="shared" si="605"/>
        <v>850.76161905135041</v>
      </c>
      <c r="P180" s="180">
        <f t="shared" si="606"/>
        <v>850.44558298145603</v>
      </c>
      <c r="Q180" s="181">
        <f t="shared" si="607"/>
        <v>1543.8986641281649</v>
      </c>
      <c r="R180" s="181">
        <f t="shared" si="608"/>
        <v>1543.2852164422566</v>
      </c>
      <c r="S180" s="181">
        <f t="shared" si="609"/>
        <v>0.61344768590834065</v>
      </c>
      <c r="T180" s="181">
        <f t="shared" si="610"/>
        <v>6685.9966823867298</v>
      </c>
      <c r="U180" s="181">
        <f t="shared" si="611"/>
        <v>6683.3618501273422</v>
      </c>
      <c r="V180" s="181">
        <f t="shared" si="616"/>
        <v>2.6348322593876219</v>
      </c>
      <c r="W180" s="181">
        <f t="shared" si="612"/>
        <v>17207.716514631742</v>
      </c>
      <c r="X180" s="181">
        <f t="shared" si="613"/>
        <v>17201.039952773437</v>
      </c>
      <c r="Y180" s="181">
        <f t="shared" si="617"/>
        <v>6.6765618583049218</v>
      </c>
      <c r="Z180" s="181">
        <f t="shared" si="614"/>
        <v>47697.059814053246</v>
      </c>
      <c r="AA180" s="181">
        <f t="shared" si="615"/>
        <v>47679.281524099715</v>
      </c>
      <c r="AB180" s="181">
        <f t="shared" si="618"/>
        <v>17.778289953530475</v>
      </c>
      <c r="AC180" s="181">
        <f t="shared" si="619"/>
        <v>4559.8546415999799</v>
      </c>
      <c r="AD180" s="181">
        <f t="shared" si="620"/>
        <v>4558.6634278953788</v>
      </c>
      <c r="AE180" s="180">
        <f t="shared" si="621"/>
        <v>1.1912137046010685</v>
      </c>
      <c r="AF180" s="181">
        <f t="shared" si="622"/>
        <v>18957.293681166611</v>
      </c>
      <c r="AG180" s="181">
        <f t="shared" si="623"/>
        <v>18952.386610125173</v>
      </c>
      <c r="AH180" s="180">
        <f t="shared" si="624"/>
        <v>4.9070710414380301</v>
      </c>
      <c r="AI180" s="181">
        <f t="shared" si="625"/>
        <v>45517.075264096784</v>
      </c>
      <c r="AJ180" s="181">
        <f t="shared" si="626"/>
        <v>45505.490676599889</v>
      </c>
      <c r="AK180" s="180">
        <f t="shared" si="627"/>
        <v>11.584587496894528</v>
      </c>
      <c r="AL180" s="181">
        <f t="shared" si="628"/>
        <v>109585.35972381728</v>
      </c>
      <c r="AM180" s="181">
        <f t="shared" si="629"/>
        <v>109558.61132741458</v>
      </c>
      <c r="AN180" s="180">
        <f t="shared" si="630"/>
        <v>26.748396402705112</v>
      </c>
    </row>
    <row r="181" spans="1:40" x14ac:dyDescent="0.2">
      <c r="A181" s="176" t="s">
        <v>47</v>
      </c>
      <c r="B181" s="156">
        <v>37.5</v>
      </c>
      <c r="C181" s="159" t="s">
        <v>164</v>
      </c>
      <c r="D181" s="159">
        <v>3</v>
      </c>
      <c r="E181" s="179">
        <f>HLOOKUP('III Tool Overview'!$H$6,Prevalence!$B$2:$AV$268,Prevalence!AW172,FALSE)</f>
        <v>0.23</v>
      </c>
      <c r="F181" s="178">
        <f>HLOOKUP('III Tool Overview'!$H$6,LookUpData_Pop!$B$1:$AV$269,LookUpData_Pop!BB177,FALSE)/5</f>
        <v>36569.199999999997</v>
      </c>
      <c r="G181" s="167">
        <f>'III Tool Overview'!$H$9/110</f>
        <v>0</v>
      </c>
      <c r="H181" s="244">
        <f>IF('III Tool Overview'!$H$10="Even distribution",Targeting!C179,IF('III Tool Overview'!$H$10="Targeting to Q1",Targeting!D179,IF('III Tool Overview'!$H$10="Targeting to Q1 &amp; Q2",Targeting!E179,IF('III Tool Overview'!$H$10="Proportionate to need",Targeting!F179))))</f>
        <v>386.47571586749717</v>
      </c>
      <c r="I181" s="173">
        <f t="shared" si="599"/>
        <v>43.075580430659016</v>
      </c>
      <c r="J181" s="180">
        <f t="shared" si="600"/>
        <v>43.063709952243748</v>
      </c>
      <c r="K181" s="180">
        <f t="shared" si="601"/>
        <v>190.88435719707365</v>
      </c>
      <c r="L181" s="180">
        <f t="shared" si="602"/>
        <v>190.83229885447093</v>
      </c>
      <c r="M181" s="180">
        <f t="shared" si="603"/>
        <v>512.70611546460987</v>
      </c>
      <c r="N181" s="180">
        <f t="shared" si="604"/>
        <v>512.56914206704278</v>
      </c>
      <c r="O181" s="180">
        <f t="shared" si="605"/>
        <v>1575.1943805086551</v>
      </c>
      <c r="P181" s="180">
        <f t="shared" si="606"/>
        <v>1574.7974283646579</v>
      </c>
      <c r="Q181" s="181">
        <f t="shared" si="607"/>
        <v>2627.6104062702002</v>
      </c>
      <c r="R181" s="181">
        <f t="shared" si="608"/>
        <v>2626.8863070868688</v>
      </c>
      <c r="S181" s="181">
        <f t="shared" si="609"/>
        <v>0.72409918333141832</v>
      </c>
      <c r="T181" s="181">
        <f t="shared" si="610"/>
        <v>11341.794464382154</v>
      </c>
      <c r="U181" s="181">
        <f t="shared" si="611"/>
        <v>11338.700876685507</v>
      </c>
      <c r="V181" s="181">
        <f t="shared" si="616"/>
        <v>3.0935876966468641</v>
      </c>
      <c r="W181" s="181">
        <f t="shared" si="612"/>
        <v>28999.683800293267</v>
      </c>
      <c r="X181" s="181">
        <f t="shared" si="613"/>
        <v>28991.929721230448</v>
      </c>
      <c r="Y181" s="181">
        <f t="shared" si="617"/>
        <v>7.7540790628190734</v>
      </c>
      <c r="Z181" s="181">
        <f t="shared" si="614"/>
        <v>78907.145752373035</v>
      </c>
      <c r="AA181" s="181">
        <f t="shared" si="615"/>
        <v>78887.156524713428</v>
      </c>
      <c r="AB181" s="181">
        <f t="shared" si="618"/>
        <v>19.989227659607423</v>
      </c>
      <c r="AC181" s="181">
        <f t="shared" si="619"/>
        <v>6046.3151760527417</v>
      </c>
      <c r="AD181" s="181">
        <f t="shared" si="620"/>
        <v>6045.2512174559515</v>
      </c>
      <c r="AE181" s="180">
        <f t="shared" si="621"/>
        <v>1.0639585967901439</v>
      </c>
      <c r="AF181" s="181">
        <f t="shared" si="622"/>
        <v>25117.367997852121</v>
      </c>
      <c r="AG181" s="181">
        <f t="shared" si="623"/>
        <v>25112.998651824444</v>
      </c>
      <c r="AH181" s="180">
        <f t="shared" si="624"/>
        <v>4.3693460276772385</v>
      </c>
      <c r="AI181" s="181">
        <f t="shared" si="625"/>
        <v>60209.059311869321</v>
      </c>
      <c r="AJ181" s="181">
        <f t="shared" si="626"/>
        <v>60198.810411919527</v>
      </c>
      <c r="AK181" s="180">
        <f t="shared" si="627"/>
        <v>10.248899949794577</v>
      </c>
      <c r="AL181" s="181">
        <f t="shared" si="628"/>
        <v>144232.94564908085</v>
      </c>
      <c r="AM181" s="181">
        <f t="shared" si="629"/>
        <v>144209.74745433818</v>
      </c>
      <c r="AN181" s="180">
        <f t="shared" si="630"/>
        <v>23.19819474266842</v>
      </c>
    </row>
    <row r="182" spans="1:40" x14ac:dyDescent="0.2">
      <c r="A182" s="176" t="s">
        <v>48</v>
      </c>
      <c r="B182" s="156">
        <v>42.5</v>
      </c>
      <c r="C182" s="159" t="s">
        <v>164</v>
      </c>
      <c r="D182" s="159">
        <v>3</v>
      </c>
      <c r="E182" s="179">
        <f>HLOOKUP('III Tool Overview'!$H$6,Prevalence!$B$2:$AV$268,Prevalence!AW173,FALSE)</f>
        <v>0.23</v>
      </c>
      <c r="F182" s="178">
        <f>HLOOKUP('III Tool Overview'!$H$6,LookUpData_Pop!$B$1:$AV$269,LookUpData_Pop!BB178,FALSE)/5</f>
        <v>40999.199999999997</v>
      </c>
      <c r="G182" s="167">
        <f>'III Tool Overview'!$H$9/110</f>
        <v>0</v>
      </c>
      <c r="H182" s="244">
        <f>IF('III Tool Overview'!$H$10="Even distribution",Targeting!C180,IF('III Tool Overview'!$H$10="Targeting to Q1",Targeting!D180,IF('III Tool Overview'!$H$10="Targeting to Q1 &amp; Q2",Targeting!E180,IF('III Tool Overview'!$H$10="Proportionate to need",Targeting!F180))))</f>
        <v>467.31208531735501</v>
      </c>
      <c r="I182" s="173">
        <f t="shared" si="599"/>
        <v>67.003512488975545</v>
      </c>
      <c r="J182" s="180">
        <f t="shared" si="600"/>
        <v>66.983597805849314</v>
      </c>
      <c r="K182" s="180">
        <f t="shared" si="601"/>
        <v>296.64544709898081</v>
      </c>
      <c r="L182" s="180">
        <f t="shared" si="602"/>
        <v>296.55834993686994</v>
      </c>
      <c r="M182" s="180">
        <f t="shared" si="603"/>
        <v>795.17871129310515</v>
      </c>
      <c r="N182" s="180">
        <f t="shared" si="604"/>
        <v>794.95092077970571</v>
      </c>
      <c r="O182" s="180">
        <f t="shared" si="605"/>
        <v>2426.7944598869321</v>
      </c>
      <c r="P182" s="180">
        <f t="shared" si="606"/>
        <v>2426.1476049257267</v>
      </c>
      <c r="Q182" s="181">
        <f t="shared" si="607"/>
        <v>3819.2002118716059</v>
      </c>
      <c r="R182" s="181">
        <f t="shared" si="608"/>
        <v>3818.0650749334109</v>
      </c>
      <c r="S182" s="181">
        <f t="shared" si="609"/>
        <v>1.1351369381950462</v>
      </c>
      <c r="T182" s="181">
        <f t="shared" si="610"/>
        <v>16439.449181408105</v>
      </c>
      <c r="U182" s="181">
        <f t="shared" si="611"/>
        <v>16434.621592605588</v>
      </c>
      <c r="V182" s="181">
        <f t="shared" si="616"/>
        <v>4.8275888025164022</v>
      </c>
      <c r="W182" s="181">
        <f t="shared" si="612"/>
        <v>41799.906419180072</v>
      </c>
      <c r="X182" s="181">
        <f t="shared" si="613"/>
        <v>41787.919071465425</v>
      </c>
      <c r="Y182" s="181">
        <f t="shared" si="617"/>
        <v>11.987347714646603</v>
      </c>
      <c r="Z182" s="181">
        <f t="shared" si="614"/>
        <v>111931.96054788047</v>
      </c>
      <c r="AA182" s="181">
        <f t="shared" si="615"/>
        <v>111901.91231076112</v>
      </c>
      <c r="AB182" s="181">
        <f t="shared" si="618"/>
        <v>30.048237119350233</v>
      </c>
      <c r="AC182" s="181">
        <f t="shared" si="619"/>
        <v>7481.0903712263344</v>
      </c>
      <c r="AD182" s="181">
        <f t="shared" si="620"/>
        <v>7479.669783499663</v>
      </c>
      <c r="AE182" s="180">
        <f t="shared" si="621"/>
        <v>1.4205877266713287</v>
      </c>
      <c r="AF182" s="181">
        <f t="shared" si="622"/>
        <v>31053.045284590815</v>
      </c>
      <c r="AG182" s="181">
        <f t="shared" si="623"/>
        <v>31047.227883615848</v>
      </c>
      <c r="AH182" s="180">
        <f t="shared" si="624"/>
        <v>5.8174009749673132</v>
      </c>
      <c r="AI182" s="181">
        <f t="shared" si="625"/>
        <v>74315.336634394407</v>
      </c>
      <c r="AJ182" s="181">
        <f t="shared" si="626"/>
        <v>74301.771573752165</v>
      </c>
      <c r="AK182" s="180">
        <f t="shared" si="627"/>
        <v>13.565060642242315</v>
      </c>
      <c r="AL182" s="181">
        <f t="shared" si="628"/>
        <v>177135.90733130337</v>
      </c>
      <c r="AM182" s="181">
        <f t="shared" si="629"/>
        <v>177105.75823399093</v>
      </c>
      <c r="AN182" s="180">
        <f t="shared" si="630"/>
        <v>30.149097312445519</v>
      </c>
    </row>
    <row r="183" spans="1:40" x14ac:dyDescent="0.2">
      <c r="A183" s="176" t="s">
        <v>49</v>
      </c>
      <c r="B183" s="156">
        <v>47.5</v>
      </c>
      <c r="C183" s="159" t="s">
        <v>164</v>
      </c>
      <c r="D183" s="159">
        <v>3</v>
      </c>
      <c r="E183" s="179">
        <f>HLOOKUP('III Tool Overview'!$H$6,Prevalence!$B$2:$AV$268,Prevalence!AW174,FALSE)</f>
        <v>0.22</v>
      </c>
      <c r="F183" s="178">
        <f>HLOOKUP('III Tool Overview'!$H$6,LookUpData_Pop!$B$1:$AV$269,LookUpData_Pop!BB179,FALSE)/5</f>
        <v>40545.800000000003</v>
      </c>
      <c r="G183" s="167">
        <f>'III Tool Overview'!$H$9/110</f>
        <v>0</v>
      </c>
      <c r="H183" s="244">
        <f>IF('III Tool Overview'!$H$10="Even distribution",Targeting!C181,IF('III Tool Overview'!$H$10="Targeting to Q1",Targeting!D181,IF('III Tool Overview'!$H$10="Targeting to Q1 &amp; Q2",Targeting!E181,IF('III Tool Overview'!$H$10="Proportionate to need",Targeting!F181))))</f>
        <v>467.25565785563293</v>
      </c>
      <c r="I183" s="173">
        <f t="shared" si="599"/>
        <v>108.26531772386278</v>
      </c>
      <c r="J183" s="180">
        <f t="shared" si="600"/>
        <v>108.23249736394597</v>
      </c>
      <c r="K183" s="180">
        <f t="shared" si="601"/>
        <v>478.3303755873701</v>
      </c>
      <c r="L183" s="180">
        <f t="shared" si="602"/>
        <v>478.18774997593795</v>
      </c>
      <c r="M183" s="180">
        <f t="shared" si="603"/>
        <v>1276.4171519813985</v>
      </c>
      <c r="N183" s="180">
        <f t="shared" si="604"/>
        <v>1276.0493301783622</v>
      </c>
      <c r="O183" s="180">
        <f t="shared" si="605"/>
        <v>3837.8416131708377</v>
      </c>
      <c r="P183" s="180">
        <f t="shared" si="606"/>
        <v>3836.8454468567124</v>
      </c>
      <c r="Q183" s="181">
        <f t="shared" si="607"/>
        <v>5521.5312039170021</v>
      </c>
      <c r="R183" s="181">
        <f t="shared" si="608"/>
        <v>5519.8573655612445</v>
      </c>
      <c r="S183" s="181">
        <f t="shared" si="609"/>
        <v>1.6738383557576526</v>
      </c>
      <c r="T183" s="181">
        <f t="shared" si="610"/>
        <v>23638.852919478013</v>
      </c>
      <c r="U183" s="181">
        <f t="shared" si="611"/>
        <v>23631.802531845911</v>
      </c>
      <c r="V183" s="181">
        <f t="shared" si="616"/>
        <v>7.0503876321017742</v>
      </c>
      <c r="W183" s="181">
        <f t="shared" si="612"/>
        <v>59452.004998409902</v>
      </c>
      <c r="X183" s="181">
        <f t="shared" si="613"/>
        <v>59434.843127995096</v>
      </c>
      <c r="Y183" s="181">
        <f t="shared" si="617"/>
        <v>17.16187041480589</v>
      </c>
      <c r="Z183" s="181">
        <f t="shared" si="614"/>
        <v>154244.62131643316</v>
      </c>
      <c r="AA183" s="181">
        <f t="shared" si="615"/>
        <v>154204.09418363354</v>
      </c>
      <c r="AB183" s="181">
        <f t="shared" si="618"/>
        <v>40.527132799616084</v>
      </c>
      <c r="AC183" s="181">
        <f t="shared" si="619"/>
        <v>8577.4202055308451</v>
      </c>
      <c r="AD183" s="181">
        <f t="shared" si="620"/>
        <v>8575.7655316026012</v>
      </c>
      <c r="AE183" s="180">
        <f t="shared" si="621"/>
        <v>1.6546739282439376</v>
      </c>
      <c r="AF183" s="181">
        <f t="shared" si="622"/>
        <v>35540.019873043049</v>
      </c>
      <c r="AG183" s="181">
        <f t="shared" si="623"/>
        <v>35533.288453089204</v>
      </c>
      <c r="AH183" s="180">
        <f t="shared" si="624"/>
        <v>6.7314199538450339</v>
      </c>
      <c r="AI183" s="181">
        <f t="shared" si="625"/>
        <v>84738.755071103558</v>
      </c>
      <c r="AJ183" s="181">
        <f t="shared" si="626"/>
        <v>84723.27346395218</v>
      </c>
      <c r="AK183" s="180">
        <f t="shared" si="627"/>
        <v>15.48160715137783</v>
      </c>
      <c r="AL183" s="181">
        <f t="shared" si="628"/>
        <v>199730.15097655763</v>
      </c>
      <c r="AM183" s="181">
        <f t="shared" si="629"/>
        <v>199697.17223266413</v>
      </c>
      <c r="AN183" s="180">
        <f t="shared" si="630"/>
        <v>32.978743893501814</v>
      </c>
    </row>
    <row r="184" spans="1:40" x14ac:dyDescent="0.2">
      <c r="A184" s="176" t="s">
        <v>50</v>
      </c>
      <c r="B184" s="156">
        <v>52.5</v>
      </c>
      <c r="C184" s="159" t="s">
        <v>164</v>
      </c>
      <c r="D184" s="159">
        <v>3</v>
      </c>
      <c r="E184" s="179">
        <f>HLOOKUP('III Tool Overview'!$H$6,Prevalence!$B$2:$AV$268,Prevalence!AW175,FALSE)</f>
        <v>0.22</v>
      </c>
      <c r="F184" s="178">
        <f>HLOOKUP('III Tool Overview'!$H$6,LookUpData_Pop!$B$1:$AV$269,LookUpData_Pop!BB180,FALSE)/5</f>
        <v>36357.800000000003</v>
      </c>
      <c r="G184" s="167">
        <f>'III Tool Overview'!$H$9/110</f>
        <v>0</v>
      </c>
      <c r="H184" s="244">
        <f>IF('III Tool Overview'!$H$10="Even distribution",Targeting!C182,IF('III Tool Overview'!$H$10="Targeting to Q1",Targeting!D182,IF('III Tool Overview'!$H$10="Targeting to Q1 &amp; Q2",Targeting!E182,IF('III Tool Overview'!$H$10="Proportionate to need",Targeting!F182))))</f>
        <v>436.64174460491517</v>
      </c>
      <c r="I184" s="173">
        <f t="shared" si="599"/>
        <v>134.64826689194933</v>
      </c>
      <c r="J184" s="180">
        <f t="shared" si="600"/>
        <v>134.60572338813569</v>
      </c>
      <c r="K184" s="180">
        <f t="shared" si="601"/>
        <v>593.66075831426633</v>
      </c>
      <c r="L184" s="180">
        <f t="shared" si="602"/>
        <v>593.47703795001462</v>
      </c>
      <c r="M184" s="180">
        <f t="shared" si="603"/>
        <v>1577.062669483591</v>
      </c>
      <c r="N184" s="180">
        <f t="shared" si="604"/>
        <v>1576.5953572738483</v>
      </c>
      <c r="O184" s="180">
        <f t="shared" si="605"/>
        <v>4672.7057770791807</v>
      </c>
      <c r="P184" s="180">
        <f t="shared" si="606"/>
        <v>4671.4977749758573</v>
      </c>
      <c r="Q184" s="181">
        <f t="shared" si="607"/>
        <v>6328.4685439216191</v>
      </c>
      <c r="R184" s="181">
        <f t="shared" si="608"/>
        <v>6326.4689992423773</v>
      </c>
      <c r="S184" s="181">
        <f t="shared" si="609"/>
        <v>1.9995446792418079</v>
      </c>
      <c r="T184" s="181">
        <f t="shared" si="610"/>
        <v>26964.77446430871</v>
      </c>
      <c r="U184" s="181">
        <f t="shared" si="611"/>
        <v>26956.426583751909</v>
      </c>
      <c r="V184" s="181">
        <f t="shared" si="616"/>
        <v>8.3478805568011012</v>
      </c>
      <c r="W184" s="181">
        <f t="shared" si="612"/>
        <v>67163.654771836256</v>
      </c>
      <c r="X184" s="181">
        <f t="shared" si="613"/>
        <v>67143.704458101842</v>
      </c>
      <c r="Y184" s="181">
        <f t="shared" si="617"/>
        <v>19.950313734414522</v>
      </c>
      <c r="Z184" s="181">
        <f t="shared" si="614"/>
        <v>169419.41570556042</v>
      </c>
      <c r="AA184" s="181">
        <f t="shared" si="615"/>
        <v>169374.81784636027</v>
      </c>
      <c r="AB184" s="181">
        <f t="shared" si="618"/>
        <v>44.597859200148378</v>
      </c>
      <c r="AC184" s="181">
        <f t="shared" si="619"/>
        <v>8488.3368417552283</v>
      </c>
      <c r="AD184" s="181">
        <f t="shared" si="620"/>
        <v>8486.6280497091193</v>
      </c>
      <c r="AE184" s="180">
        <f t="shared" si="621"/>
        <v>1.7087920461090107</v>
      </c>
      <c r="AF184" s="181">
        <f t="shared" si="622"/>
        <v>35107.990588690453</v>
      </c>
      <c r="AG184" s="181">
        <f t="shared" si="623"/>
        <v>35101.083957345232</v>
      </c>
      <c r="AH184" s="180">
        <f t="shared" si="624"/>
        <v>6.9066313452203758</v>
      </c>
      <c r="AI184" s="181">
        <f t="shared" si="625"/>
        <v>83400.326101193408</v>
      </c>
      <c r="AJ184" s="181">
        <f t="shared" si="626"/>
        <v>83384.655236153194</v>
      </c>
      <c r="AK184" s="180">
        <f t="shared" si="627"/>
        <v>15.670865040214267</v>
      </c>
      <c r="AL184" s="181">
        <f t="shared" si="628"/>
        <v>194419.06904272194</v>
      </c>
      <c r="AM184" s="181">
        <f t="shared" si="629"/>
        <v>194387.04863131559</v>
      </c>
      <c r="AN184" s="180">
        <f t="shared" si="630"/>
        <v>32.02041140635265</v>
      </c>
    </row>
    <row r="185" spans="1:40" x14ac:dyDescent="0.2">
      <c r="A185" s="176" t="s">
        <v>51</v>
      </c>
      <c r="B185" s="156">
        <v>57.5</v>
      </c>
      <c r="C185" s="159" t="s">
        <v>164</v>
      </c>
      <c r="D185" s="159">
        <v>3</v>
      </c>
      <c r="E185" s="179">
        <f>HLOOKUP('III Tool Overview'!$H$6,Prevalence!$B$2:$AV$268,Prevalence!AW176,FALSE)</f>
        <v>0.22</v>
      </c>
      <c r="F185" s="178">
        <f>HLOOKUP('III Tool Overview'!$H$6,LookUpData_Pop!$B$1:$AV$269,LookUpData_Pop!BB181,FALSE)/5</f>
        <v>33753.4</v>
      </c>
      <c r="G185" s="167">
        <f>'III Tool Overview'!$H$9/110</f>
        <v>0</v>
      </c>
      <c r="H185" s="244">
        <f>IF('III Tool Overview'!$H$10="Even distribution",Targeting!C183,IF('III Tool Overview'!$H$10="Targeting to Q1",Targeting!D183,IF('III Tool Overview'!$H$10="Targeting to Q1 &amp; Q2",Targeting!E183,IF('III Tool Overview'!$H$10="Proportionate to need",Targeting!F183))))</f>
        <v>389.30212711982631</v>
      </c>
      <c r="I185" s="173">
        <f t="shared" si="599"/>
        <v>204.08332341579694</v>
      </c>
      <c r="J185" s="180">
        <f t="shared" si="600"/>
        <v>204.02166626262022</v>
      </c>
      <c r="K185" s="180">
        <f t="shared" si="601"/>
        <v>895.57943920881564</v>
      </c>
      <c r="L185" s="180">
        <f t="shared" si="602"/>
        <v>895.31695428614853</v>
      </c>
      <c r="M185" s="180">
        <f t="shared" si="603"/>
        <v>2355.1331116708525</v>
      </c>
      <c r="N185" s="180">
        <f t="shared" si="604"/>
        <v>2354.4860524370488</v>
      </c>
      <c r="O185" s="180">
        <f t="shared" si="605"/>
        <v>6755.2616334998484</v>
      </c>
      <c r="P185" s="180">
        <f t="shared" si="606"/>
        <v>6753.756997662249</v>
      </c>
      <c r="Q185" s="181">
        <f t="shared" si="607"/>
        <v>8367.4162600476739</v>
      </c>
      <c r="R185" s="181">
        <f t="shared" si="608"/>
        <v>8364.8883167674285</v>
      </c>
      <c r="S185" s="181">
        <f t="shared" si="609"/>
        <v>2.5279432802453812</v>
      </c>
      <c r="T185" s="181">
        <f t="shared" si="610"/>
        <v>35308.202382137111</v>
      </c>
      <c r="U185" s="181">
        <f t="shared" si="611"/>
        <v>35297.847422307284</v>
      </c>
      <c r="V185" s="181">
        <f t="shared" si="616"/>
        <v>10.354959829826839</v>
      </c>
      <c r="W185" s="181">
        <f t="shared" si="612"/>
        <v>86225.495808992258</v>
      </c>
      <c r="X185" s="181">
        <f t="shared" si="613"/>
        <v>86201.703940210966</v>
      </c>
      <c r="Y185" s="181">
        <f t="shared" si="617"/>
        <v>23.791868781292578</v>
      </c>
      <c r="Z185" s="181">
        <f t="shared" si="614"/>
        <v>205410.35650432363</v>
      </c>
      <c r="AA185" s="181">
        <f t="shared" si="615"/>
        <v>205362.97552004858</v>
      </c>
      <c r="AB185" s="181">
        <f t="shared" si="618"/>
        <v>47.380984275048831</v>
      </c>
      <c r="AC185" s="181">
        <f t="shared" si="619"/>
        <v>9136.1627923042943</v>
      </c>
      <c r="AD185" s="181">
        <f t="shared" si="620"/>
        <v>9134.399278991481</v>
      </c>
      <c r="AE185" s="180">
        <f t="shared" si="621"/>
        <v>1.763513312813302</v>
      </c>
      <c r="AF185" s="181">
        <f t="shared" si="622"/>
        <v>37634.379528828104</v>
      </c>
      <c r="AG185" s="181">
        <f t="shared" si="623"/>
        <v>37627.355906778961</v>
      </c>
      <c r="AH185" s="180">
        <f t="shared" si="624"/>
        <v>7.0236220491424319</v>
      </c>
      <c r="AI185" s="181">
        <f t="shared" si="625"/>
        <v>88661.558194437763</v>
      </c>
      <c r="AJ185" s="181">
        <f t="shared" si="626"/>
        <v>88646.104733595945</v>
      </c>
      <c r="AK185" s="180">
        <f t="shared" si="627"/>
        <v>15.453460841818014</v>
      </c>
      <c r="AL185" s="181">
        <f t="shared" si="628"/>
        <v>201700.95959828037</v>
      </c>
      <c r="AM185" s="181">
        <f t="shared" si="629"/>
        <v>201672.22283319046</v>
      </c>
      <c r="AN185" s="180">
        <f t="shared" si="630"/>
        <v>28.736765089910477</v>
      </c>
    </row>
    <row r="186" spans="1:40" x14ac:dyDescent="0.2">
      <c r="A186" s="176" t="s">
        <v>52</v>
      </c>
      <c r="B186" s="156">
        <v>62.5</v>
      </c>
      <c r="C186" s="159" t="s">
        <v>164</v>
      </c>
      <c r="D186" s="159">
        <v>3</v>
      </c>
      <c r="E186" s="179">
        <f>HLOOKUP('III Tool Overview'!$H$6,Prevalence!$B$2:$AV$268,Prevalence!AW177,FALSE)</f>
        <v>0.22</v>
      </c>
      <c r="F186" s="178">
        <f>HLOOKUP('III Tool Overview'!$H$6,LookUpData_Pop!$B$1:$AV$269,LookUpData_Pop!BB182,FALSE)/5</f>
        <v>33778.199999999997</v>
      </c>
      <c r="G186" s="167">
        <f>'III Tool Overview'!$H$9/110</f>
        <v>0</v>
      </c>
      <c r="H186" s="244">
        <f>IF('III Tool Overview'!$H$10="Even distribution",Targeting!C184,IF('III Tool Overview'!$H$10="Targeting to Q1",Targeting!D184,IF('III Tool Overview'!$H$10="Targeting to Q1 &amp; Q2",Targeting!E184,IF('III Tool Overview'!$H$10="Proportionate to need",Targeting!F184))))</f>
        <v>375.39175017208885</v>
      </c>
      <c r="I186" s="173">
        <f t="shared" si="599"/>
        <v>283.04355609761814</v>
      </c>
      <c r="J186" s="180">
        <f t="shared" si="600"/>
        <v>282.96140867258106</v>
      </c>
      <c r="K186" s="180">
        <f t="shared" si="601"/>
        <v>1236.2899159160177</v>
      </c>
      <c r="L186" s="180">
        <f t="shared" si="602"/>
        <v>1235.9451533415481</v>
      </c>
      <c r="M186" s="180">
        <f t="shared" si="603"/>
        <v>3218.8003303380565</v>
      </c>
      <c r="N186" s="180">
        <f t="shared" si="604"/>
        <v>3217.9766321413726</v>
      </c>
      <c r="O186" s="180">
        <f t="shared" si="605"/>
        <v>8948.9417187402832</v>
      </c>
      <c r="P186" s="180">
        <f t="shared" si="606"/>
        <v>8947.218482594817</v>
      </c>
      <c r="Q186" s="181">
        <f t="shared" si="607"/>
        <v>10472.611575611871</v>
      </c>
      <c r="R186" s="181">
        <f t="shared" si="608"/>
        <v>10469.572120885499</v>
      </c>
      <c r="S186" s="181">
        <f t="shared" si="609"/>
        <v>3.0394547263713321</v>
      </c>
      <c r="T186" s="181">
        <f t="shared" si="610"/>
        <v>43800.225386712744</v>
      </c>
      <c r="U186" s="181">
        <f t="shared" si="611"/>
        <v>43787.999557578005</v>
      </c>
      <c r="V186" s="181">
        <f t="shared" si="616"/>
        <v>12.225829134738888</v>
      </c>
      <c r="W186" s="181">
        <f t="shared" si="612"/>
        <v>105047.12361795823</v>
      </c>
      <c r="X186" s="181">
        <f t="shared" si="613"/>
        <v>105020.0660854023</v>
      </c>
      <c r="Y186" s="181">
        <f t="shared" si="617"/>
        <v>27.057532555932994</v>
      </c>
      <c r="Z186" s="181">
        <f t="shared" si="614"/>
        <v>237642.18346189382</v>
      </c>
      <c r="AA186" s="181">
        <f t="shared" si="615"/>
        <v>237593.73492747339</v>
      </c>
      <c r="AB186" s="181">
        <f t="shared" si="618"/>
        <v>48.448534420429496</v>
      </c>
      <c r="AC186" s="181">
        <f t="shared" si="619"/>
        <v>10090.135591887814</v>
      </c>
      <c r="AD186" s="181">
        <f t="shared" si="620"/>
        <v>10088.259399619223</v>
      </c>
      <c r="AE186" s="180">
        <f t="shared" si="621"/>
        <v>1.8761922685916943</v>
      </c>
      <c r="AF186" s="181">
        <f t="shared" si="622"/>
        <v>41396.531690805365</v>
      </c>
      <c r="AG186" s="181">
        <f t="shared" si="623"/>
        <v>41389.168219423722</v>
      </c>
      <c r="AH186" s="180">
        <f t="shared" si="624"/>
        <v>7.3634713816427393</v>
      </c>
      <c r="AI186" s="181">
        <f t="shared" si="625"/>
        <v>96727.439557979815</v>
      </c>
      <c r="AJ186" s="181">
        <f t="shared" si="626"/>
        <v>96711.728355732019</v>
      </c>
      <c r="AK186" s="180">
        <f t="shared" si="627"/>
        <v>15.711202247795882</v>
      </c>
      <c r="AL186" s="181">
        <f t="shared" si="628"/>
        <v>214941.31659778385</v>
      </c>
      <c r="AM186" s="181">
        <f t="shared" si="629"/>
        <v>214914.70915290964</v>
      </c>
      <c r="AN186" s="180">
        <f t="shared" si="630"/>
        <v>26.607444874214707</v>
      </c>
    </row>
    <row r="187" spans="1:40" x14ac:dyDescent="0.2">
      <c r="A187" s="176" t="s">
        <v>53</v>
      </c>
      <c r="B187" s="156">
        <v>67.5</v>
      </c>
      <c r="C187" s="159" t="s">
        <v>164</v>
      </c>
      <c r="D187" s="159">
        <v>3</v>
      </c>
      <c r="E187" s="179">
        <f>HLOOKUP('III Tool Overview'!$H$6,Prevalence!$B$2:$AV$268,Prevalence!AW178,FALSE)</f>
        <v>0.17</v>
      </c>
      <c r="F187" s="178">
        <f>HLOOKUP('III Tool Overview'!$H$6,LookUpData_Pop!$B$1:$AV$269,LookUpData_Pop!BB183,FALSE)/5</f>
        <v>27624.799999999999</v>
      </c>
      <c r="G187" s="167">
        <f>'III Tool Overview'!$H$9/110</f>
        <v>0</v>
      </c>
      <c r="H187" s="244">
        <f>IF('III Tool Overview'!$H$10="Even distribution",Targeting!C185,IF('III Tool Overview'!$H$10="Targeting to Q1",Targeting!D185,IF('III Tool Overview'!$H$10="Targeting to Q1 &amp; Q2",Targeting!E185,IF('III Tool Overview'!$H$10="Proportionate to need",Targeting!F185))))</f>
        <v>267.73822953881307</v>
      </c>
      <c r="I187" s="173">
        <f t="shared" si="599"/>
        <v>377.30530260294364</v>
      </c>
      <c r="J187" s="180">
        <f t="shared" si="600"/>
        <v>377.20538265665419</v>
      </c>
      <c r="K187" s="180">
        <f t="shared" si="601"/>
        <v>1631.3016687553097</v>
      </c>
      <c r="L187" s="180">
        <f t="shared" si="602"/>
        <v>1630.8974548107358</v>
      </c>
      <c r="M187" s="180">
        <f t="shared" si="603"/>
        <v>4157.0201348134069</v>
      </c>
      <c r="N187" s="180">
        <f t="shared" si="604"/>
        <v>4156.1292398610312</v>
      </c>
      <c r="O187" s="180">
        <f t="shared" si="605"/>
        <v>10836.033792432483</v>
      </c>
      <c r="P187" s="180">
        <f t="shared" si="606"/>
        <v>10834.614512543463</v>
      </c>
      <c r="Q187" s="181">
        <f t="shared" si="607"/>
        <v>11696.464380691254</v>
      </c>
      <c r="R187" s="181">
        <f t="shared" si="608"/>
        <v>11693.366862356281</v>
      </c>
      <c r="S187" s="181">
        <f t="shared" si="609"/>
        <v>3.0975183349728468</v>
      </c>
      <c r="T187" s="181">
        <f t="shared" si="610"/>
        <v>48020.703220372729</v>
      </c>
      <c r="U187" s="181">
        <f t="shared" si="611"/>
        <v>48008.781865603611</v>
      </c>
      <c r="V187" s="181">
        <f t="shared" si="616"/>
        <v>11.921354769117897</v>
      </c>
      <c r="W187" s="181">
        <f t="shared" si="612"/>
        <v>110939.18735711243</v>
      </c>
      <c r="X187" s="181">
        <f t="shared" si="613"/>
        <v>110915.07596322283</v>
      </c>
      <c r="Y187" s="181">
        <f t="shared" si="617"/>
        <v>24.111393889601459</v>
      </c>
      <c r="Z187" s="181">
        <f t="shared" si="614"/>
        <v>226170.0916738126</v>
      </c>
      <c r="AA187" s="181">
        <f t="shared" si="615"/>
        <v>226136.00102520347</v>
      </c>
      <c r="AB187" s="181">
        <f t="shared" si="618"/>
        <v>34.09064860912622</v>
      </c>
      <c r="AC187" s="181">
        <f t="shared" si="619"/>
        <v>9567.1137217250343</v>
      </c>
      <c r="AD187" s="181">
        <f t="shared" si="620"/>
        <v>9565.5220440259855</v>
      </c>
      <c r="AE187" s="180">
        <f t="shared" si="621"/>
        <v>1.591677699048887</v>
      </c>
      <c r="AF187" s="181">
        <f t="shared" si="622"/>
        <v>38901.759643083235</v>
      </c>
      <c r="AG187" s="181">
        <f t="shared" si="623"/>
        <v>38895.744232620484</v>
      </c>
      <c r="AH187" s="180">
        <f t="shared" si="624"/>
        <v>6.0154104627508787</v>
      </c>
      <c r="AI187" s="181">
        <f t="shared" si="625"/>
        <v>89282.577738671971</v>
      </c>
      <c r="AJ187" s="181">
        <f t="shared" si="626"/>
        <v>89270.718733532267</v>
      </c>
      <c r="AK187" s="180">
        <f t="shared" si="627"/>
        <v>11.859005139704095</v>
      </c>
      <c r="AL187" s="181">
        <f t="shared" si="628"/>
        <v>188816.1808438272</v>
      </c>
      <c r="AM187" s="181">
        <f t="shared" si="629"/>
        <v>188800.35210290973</v>
      </c>
      <c r="AN187" s="180">
        <f t="shared" si="630"/>
        <v>15.828740917466348</v>
      </c>
    </row>
    <row r="188" spans="1:40" x14ac:dyDescent="0.2">
      <c r="A188" s="176" t="s">
        <v>54</v>
      </c>
      <c r="B188" s="156">
        <v>72.5</v>
      </c>
      <c r="C188" s="159" t="s">
        <v>164</v>
      </c>
      <c r="D188" s="159">
        <v>3</v>
      </c>
      <c r="E188" s="179">
        <f>HLOOKUP('III Tool Overview'!$H$6,Prevalence!$B$2:$AV$268,Prevalence!AW179,FALSE)</f>
        <v>0.17</v>
      </c>
      <c r="F188" s="178">
        <f>HLOOKUP('III Tool Overview'!$H$6,LookUpData_Pop!$B$1:$AV$269,LookUpData_Pop!BB184,FALSE)/5</f>
        <v>24028.2</v>
      </c>
      <c r="G188" s="167">
        <f>'III Tool Overview'!$H$9/110</f>
        <v>0</v>
      </c>
      <c r="H188" s="244">
        <f>IF('III Tool Overview'!$H$10="Even distribution",Targeting!C186,IF('III Tool Overview'!$H$10="Targeting to Q1",Targeting!D186,IF('III Tool Overview'!$H$10="Targeting to Q1 &amp; Q2",Targeting!E186,IF('III Tool Overview'!$H$10="Proportionate to need",Targeting!F186))))</f>
        <v>213.7880341496581</v>
      </c>
      <c r="I188" s="173">
        <f t="shared" ref="I188:I191" si="631">new_ci(2,B188,C188,D188,$C$1,G188,1,F188,E188*F188)</f>
        <v>454.05364000892507</v>
      </c>
      <c r="J188" s="180">
        <f t="shared" ref="J188:J191" si="632">new_ci(2,B188,C188,D188,$C$1,G188+H188,1,F188,E188*F188)</f>
        <v>453.94400472777119</v>
      </c>
      <c r="K188" s="180">
        <f t="shared" ref="K188:K191" si="633">new_ci(5,B188,C188,D188,$C$1,G188,1,F188,E188*F188)</f>
        <v>1943.019355778252</v>
      </c>
      <c r="L188" s="180">
        <f t="shared" ref="L188:L191" si="634">new_ci(5,B188,C188,D188,$C$1,G188+H188,1,F188,E188*F188)</f>
        <v>1942.5906869742273</v>
      </c>
      <c r="M188" s="180">
        <f t="shared" ref="M188:M191" si="635">new_ci(10,B188,C188,D188,$C$1,G188,1,F188,E188*F188)</f>
        <v>4847.0239915044558</v>
      </c>
      <c r="N188" s="180">
        <f t="shared" ref="N188:N191" si="636">new_ci(10,B188,C188,D188,$C$1,G188+H188,1,F188,E188*F188)</f>
        <v>4846.1472082007085</v>
      </c>
      <c r="O188" s="180">
        <f t="shared" ref="O188:O191" si="637">new_ci(20,B188,C188,D188,$C$1,G188,1,F188,E188*F188)</f>
        <v>11891.136520869697</v>
      </c>
      <c r="P188" s="180">
        <f t="shared" ref="P188:P191" si="638">new_ci(20,B188,C188,D188,$C$1,G188+H188,1,F188,E188*F188)</f>
        <v>11890.051242637495</v>
      </c>
      <c r="Q188" s="181">
        <f t="shared" ref="Q188:Q191" si="639">new_yll(2,B188,C188,D188,$C$1,G188,1,F188,E188*F188)</f>
        <v>12259.448280240977</v>
      </c>
      <c r="R188" s="181">
        <f t="shared" ref="R188:R191" si="640">new_yll(2,B188,C188,D188,$C$1,G188+H188,1,F188,E188*F188)</f>
        <v>12256.488127649822</v>
      </c>
      <c r="S188" s="181">
        <f t="shared" ref="S188:S191" si="641">Q188-R188</f>
        <v>2.9601525911548379</v>
      </c>
      <c r="T188" s="181">
        <f t="shared" ref="T188:T191" si="642">new_yll(5,B188,C188,D188,$C$1,G188,1,F188,E188*F188)</f>
        <v>49441.010877095425</v>
      </c>
      <c r="U188" s="181">
        <f t="shared" ref="U188:U191" si="643">new_yll(5,B188,C188,D188,$C$1,G188+H188,1,F188,E188*F188)</f>
        <v>49430.070314513716</v>
      </c>
      <c r="V188" s="181">
        <f t="shared" ref="V188:V191" si="644">T188-U188</f>
        <v>10.940562581708946</v>
      </c>
      <c r="W188" s="181">
        <f t="shared" ref="W188:W191" si="645">new_yll(10,B188,C188,D188,$C$1,G188,1,F188,E188*F188)</f>
        <v>110218.0414719221</v>
      </c>
      <c r="X188" s="181">
        <f t="shared" ref="X188:X191" si="646">new_yll(10,B188,C188,D188,$C$1,G188+H188,1,F188,E188*F188)</f>
        <v>110197.63200375657</v>
      </c>
      <c r="Y188" s="181">
        <f t="shared" ref="Y188:Y191" si="647">W188-X188</f>
        <v>20.40946816552605</v>
      </c>
      <c r="Z188" s="181">
        <f t="shared" ref="Z188:Z191" si="648">new_yll(20,B188,C188,D188,$C$1,G188,1,F188,E188*F188)</f>
        <v>204345.39547541973</v>
      </c>
      <c r="AA188" s="181">
        <f t="shared" ref="AA188:AA191" si="649">new_yll(20,B188,C188,D188,$C$1,G188+H188,1,F188,E188*F188)</f>
        <v>204321.24592059554</v>
      </c>
      <c r="AB188" s="181">
        <f t="shared" ref="AB188:AB191" si="650">Z188-AA188</f>
        <v>24.149554824194638</v>
      </c>
      <c r="AC188" s="181">
        <f t="shared" ref="AC188:AC191" si="651">hosp_count(2,B188,C188,D188,$C$1,G188,1,F188,E188*F188)</f>
        <v>9183.6902701507643</v>
      </c>
      <c r="AD188" s="181">
        <f t="shared" ref="AD188:AD191" si="652">hosp_count(2,B188,C188,D188,$C$1,G188+H188,1,F188,E188*F188)</f>
        <v>9182.2876343948465</v>
      </c>
      <c r="AE188" s="180">
        <f t="shared" ref="AE188:AE191" si="653">AC188-AD188</f>
        <v>1.4026357559177995</v>
      </c>
      <c r="AF188" s="181">
        <f t="shared" ref="AF188:AF191" si="654">hosp_count(5,B188,C188,D188,$C$1,G188,1,F188,E188*F188)</f>
        <v>37009.192754827884</v>
      </c>
      <c r="AG188" s="181">
        <f t="shared" ref="AG188:AG191" si="655">hosp_count(5,B188,C188,D188,$C$1,G188+H188,1,F188,E188*F188)</f>
        <v>37004.073258915501</v>
      </c>
      <c r="AH188" s="180">
        <f t="shared" ref="AH188:AH191" si="656">AF188-AG188</f>
        <v>5.1194959123822628</v>
      </c>
      <c r="AI188" s="181">
        <f t="shared" ref="AI188:AI191" si="657">hosp_count(10,B188,C188,D188,$C$1,G188,1,F188,E188*F188)</f>
        <v>83449.340132963596</v>
      </c>
      <c r="AJ188" s="181">
        <f t="shared" ref="AJ188:AJ191" si="658">hosp_count(10,B188,C188,D188,$C$1,G188+H188,1,F188,E188*F188)</f>
        <v>83439.958901762846</v>
      </c>
      <c r="AK188" s="180">
        <f t="shared" ref="AK188:AK191" si="659">AI188-AJ188</f>
        <v>9.3812312007503351</v>
      </c>
      <c r="AL188" s="181">
        <f t="shared" ref="AL188:AL191" si="660">hosp_count(20,B188,C188,D188,$C$1,G188,1,F188,E188*F188)</f>
        <v>168496.23217343507</v>
      </c>
      <c r="AM188" s="181">
        <f t="shared" ref="AM188:AM191" si="661">hosp_count(20,B188,C188,D188,$C$1,G188+H188,1,F188,E188*F188)</f>
        <v>168486.14252731649</v>
      </c>
      <c r="AN188" s="180">
        <f t="shared" ref="AN188:AN191" si="662">AL188-AM188</f>
        <v>10.089646118576638</v>
      </c>
    </row>
    <row r="189" spans="1:40" x14ac:dyDescent="0.2">
      <c r="A189" s="176" t="s">
        <v>55</v>
      </c>
      <c r="B189" s="156">
        <v>77.5</v>
      </c>
      <c r="C189" s="159" t="s">
        <v>164</v>
      </c>
      <c r="D189" s="159">
        <v>3</v>
      </c>
      <c r="E189" s="179">
        <f>HLOOKUP('III Tool Overview'!$H$6,Prevalence!$B$2:$AV$268,Prevalence!AW180,FALSE)</f>
        <v>0.08</v>
      </c>
      <c r="F189" s="178">
        <f>HLOOKUP('III Tool Overview'!$H$6,LookUpData_Pop!$B$1:$AV$269,LookUpData_Pop!BB185,FALSE)/5</f>
        <v>20076.2</v>
      </c>
      <c r="G189" s="167">
        <f>'III Tool Overview'!$H$9/110</f>
        <v>0</v>
      </c>
      <c r="H189" s="244">
        <f>IF('III Tool Overview'!$H$10="Even distribution",Targeting!C187,IF('III Tool Overview'!$H$10="Targeting to Q1",Targeting!D187,IF('III Tool Overview'!$H$10="Targeting to Q1 &amp; Q2",Targeting!E187,IF('III Tool Overview'!$H$10="Proportionate to need",Targeting!F187))))</f>
        <v>83.617437206160332</v>
      </c>
      <c r="I189" s="173">
        <f t="shared" si="631"/>
        <v>616.4697657212522</v>
      </c>
      <c r="J189" s="180">
        <f t="shared" si="632"/>
        <v>616.39428948667239</v>
      </c>
      <c r="K189" s="180">
        <f t="shared" si="633"/>
        <v>2585.1010595101184</v>
      </c>
      <c r="L189" s="180">
        <f t="shared" si="634"/>
        <v>2584.8335103559502</v>
      </c>
      <c r="M189" s="180">
        <f t="shared" si="635"/>
        <v>6188.1658723371784</v>
      </c>
      <c r="N189" s="180">
        <f t="shared" si="636"/>
        <v>6187.7245507850575</v>
      </c>
      <c r="O189" s="180">
        <f t="shared" si="637"/>
        <v>13553.252507237328</v>
      </c>
      <c r="P189" s="180">
        <f t="shared" si="638"/>
        <v>13552.98835436236</v>
      </c>
      <c r="Q189" s="181">
        <f t="shared" si="639"/>
        <v>12945.865080146295</v>
      </c>
      <c r="R189" s="181">
        <f t="shared" si="640"/>
        <v>12944.28007922012</v>
      </c>
      <c r="S189" s="181">
        <f t="shared" si="641"/>
        <v>1.5850009261757805</v>
      </c>
      <c r="T189" s="181">
        <f t="shared" si="642"/>
        <v>50311.621930901885</v>
      </c>
      <c r="U189" s="181">
        <f t="shared" si="643"/>
        <v>50306.375020863983</v>
      </c>
      <c r="V189" s="181">
        <f t="shared" si="644"/>
        <v>5.2469100379021256</v>
      </c>
      <c r="W189" s="181">
        <f t="shared" si="645"/>
        <v>104226.64834905365</v>
      </c>
      <c r="X189" s="181">
        <f t="shared" si="646"/>
        <v>104218.71463749094</v>
      </c>
      <c r="Y189" s="181">
        <f t="shared" si="647"/>
        <v>7.9337115627131425</v>
      </c>
      <c r="Z189" s="181">
        <f t="shared" si="648"/>
        <v>160119.55976198975</v>
      </c>
      <c r="AA189" s="181">
        <f t="shared" si="649"/>
        <v>160112.53081798615</v>
      </c>
      <c r="AB189" s="181">
        <f t="shared" si="650"/>
        <v>7.028944003599463</v>
      </c>
      <c r="AC189" s="181">
        <f t="shared" si="651"/>
        <v>8896.0824204906421</v>
      </c>
      <c r="AD189" s="181">
        <f t="shared" si="652"/>
        <v>8895.4154262402008</v>
      </c>
      <c r="AE189" s="180">
        <f t="shared" si="653"/>
        <v>0.66699425044134841</v>
      </c>
      <c r="AF189" s="181">
        <f t="shared" si="654"/>
        <v>35179.656310406004</v>
      </c>
      <c r="AG189" s="181">
        <f t="shared" si="655"/>
        <v>35177.452514840574</v>
      </c>
      <c r="AH189" s="180">
        <f t="shared" si="656"/>
        <v>2.2037955654304824</v>
      </c>
      <c r="AI189" s="181">
        <f t="shared" si="657"/>
        <v>76460.446355964712</v>
      </c>
      <c r="AJ189" s="181">
        <f t="shared" si="658"/>
        <v>76457.171126310466</v>
      </c>
      <c r="AK189" s="180">
        <f t="shared" si="659"/>
        <v>3.2752296542457771</v>
      </c>
      <c r="AL189" s="181">
        <f t="shared" si="660"/>
        <v>140719.71341355806</v>
      </c>
      <c r="AM189" s="181">
        <f t="shared" si="661"/>
        <v>140717.75568526855</v>
      </c>
      <c r="AN189" s="180">
        <f t="shared" si="662"/>
        <v>1.9577282895043027</v>
      </c>
    </row>
    <row r="190" spans="1:40" x14ac:dyDescent="0.2">
      <c r="A190" s="176" t="s">
        <v>56</v>
      </c>
      <c r="B190" s="156">
        <v>82.5</v>
      </c>
      <c r="C190" s="159" t="s">
        <v>164</v>
      </c>
      <c r="D190" s="159">
        <v>3</v>
      </c>
      <c r="E190" s="179">
        <f>HLOOKUP('III Tool Overview'!$H$6,Prevalence!$B$2:$AV$268,Prevalence!AW181,FALSE)</f>
        <v>0.08</v>
      </c>
      <c r="F190" s="178">
        <f>HLOOKUP('III Tool Overview'!$H$6,LookUpData_Pop!$B$1:$AV$269,LookUpData_Pop!BB186,FALSE)/5</f>
        <v>15112</v>
      </c>
      <c r="G190" s="167">
        <f>'III Tool Overview'!$H$9/110</f>
        <v>0</v>
      </c>
      <c r="H190" s="244">
        <f>IF('III Tool Overview'!$H$10="Even distribution",Targeting!C188,IF('III Tool Overview'!$H$10="Targeting to Q1",Targeting!D188,IF('III Tool Overview'!$H$10="Targeting to Q1 &amp; Q2",Targeting!E188,IF('III Tool Overview'!$H$10="Proportionate to need",Targeting!F188))))</f>
        <v>63.009322078661171</v>
      </c>
      <c r="I190" s="173">
        <f t="shared" si="631"/>
        <v>639.76240604005534</v>
      </c>
      <c r="J190" s="180">
        <f t="shared" si="632"/>
        <v>639.68577025673812</v>
      </c>
      <c r="K190" s="180">
        <f t="shared" si="633"/>
        <v>2625.5037765401275</v>
      </c>
      <c r="L190" s="180">
        <f t="shared" si="634"/>
        <v>2625.2543216035624</v>
      </c>
      <c r="M190" s="180">
        <f t="shared" si="635"/>
        <v>6025.0397234043803</v>
      </c>
      <c r="N190" s="180">
        <f t="shared" si="636"/>
        <v>6024.6984582039304</v>
      </c>
      <c r="O190" s="180">
        <f t="shared" si="637"/>
        <v>11890.012005413249</v>
      </c>
      <c r="P190" s="180">
        <f t="shared" si="638"/>
        <v>11889.903426432058</v>
      </c>
      <c r="Q190" s="181">
        <f t="shared" si="639"/>
        <v>10875.960902680941</v>
      </c>
      <c r="R190" s="181">
        <f t="shared" si="640"/>
        <v>10874.658094364548</v>
      </c>
      <c r="S190" s="181">
        <f t="shared" si="641"/>
        <v>1.3028083163935662</v>
      </c>
      <c r="T190" s="181">
        <f t="shared" si="642"/>
        <v>40643.048727527035</v>
      </c>
      <c r="U190" s="181">
        <f t="shared" si="643"/>
        <v>40639.133964958579</v>
      </c>
      <c r="V190" s="181">
        <f t="shared" si="644"/>
        <v>3.9147625684563536</v>
      </c>
      <c r="W190" s="181">
        <f t="shared" si="645"/>
        <v>78039.026847694971</v>
      </c>
      <c r="X190" s="181">
        <f t="shared" si="646"/>
        <v>78034.008030839876</v>
      </c>
      <c r="Y190" s="181">
        <f t="shared" si="647"/>
        <v>5.0188168550957926</v>
      </c>
      <c r="Z190" s="181">
        <f t="shared" si="648"/>
        <v>100410.25671580121</v>
      </c>
      <c r="AA190" s="181">
        <f t="shared" si="649"/>
        <v>100405.89615962071</v>
      </c>
      <c r="AB190" s="181">
        <f t="shared" si="650"/>
        <v>4.3605561805015896</v>
      </c>
      <c r="AC190" s="181">
        <f t="shared" si="651"/>
        <v>7390.1529280009709</v>
      </c>
      <c r="AD190" s="181">
        <f t="shared" si="652"/>
        <v>7389.6008557237246</v>
      </c>
      <c r="AE190" s="180">
        <f t="shared" si="653"/>
        <v>0.55207227724622498</v>
      </c>
      <c r="AF190" s="181">
        <f t="shared" si="654"/>
        <v>28664.103719861458</v>
      </c>
      <c r="AG190" s="181">
        <f t="shared" si="655"/>
        <v>28662.429266150131</v>
      </c>
      <c r="AH190" s="180">
        <f t="shared" si="656"/>
        <v>1.6744537113263505</v>
      </c>
      <c r="AI190" s="181">
        <f t="shared" si="657"/>
        <v>60081.292894761827</v>
      </c>
      <c r="AJ190" s="181">
        <f t="shared" si="658"/>
        <v>60079.214682212099</v>
      </c>
      <c r="AK190" s="180">
        <f t="shared" si="659"/>
        <v>2.0782125497280504</v>
      </c>
      <c r="AL190" s="181">
        <f t="shared" si="660"/>
        <v>101936.41293586155</v>
      </c>
      <c r="AM190" s="181">
        <f t="shared" si="661"/>
        <v>101935.61903410999</v>
      </c>
      <c r="AN190" s="180">
        <f t="shared" si="662"/>
        <v>0.79390175156004261</v>
      </c>
    </row>
    <row r="191" spans="1:40" x14ac:dyDescent="0.2">
      <c r="A191" s="206" t="s">
        <v>210</v>
      </c>
      <c r="B191" s="156">
        <v>87.5</v>
      </c>
      <c r="C191" s="159" t="s">
        <v>164</v>
      </c>
      <c r="D191" s="156">
        <v>3</v>
      </c>
      <c r="E191" s="179">
        <f>HLOOKUP('III Tool Overview'!$H$6,Prevalence!$B$2:$AV$268,Prevalence!AW182,FALSE)</f>
        <v>0.08</v>
      </c>
      <c r="F191" s="178">
        <f>HLOOKUP('III Tool Overview'!$H$6,LookUpData_Pop!$B$1:$AV$269,LookUpData_Pop!BB187,FALSE)/5</f>
        <v>9583.4</v>
      </c>
      <c r="G191" s="167">
        <f>'III Tool Overview'!$H$9/110</f>
        <v>0</v>
      </c>
      <c r="H191" s="244">
        <f>IF('III Tool Overview'!$H$10="Even distribution",Targeting!C189,IF('III Tool Overview'!$H$10="Targeting to Q1",Targeting!D189,IF('III Tool Overview'!$H$10="Targeting to Q1 &amp; Q2",Targeting!E189,IF('III Tool Overview'!$H$10="Proportionate to need",Targeting!F189))))</f>
        <v>39.531467469296274</v>
      </c>
      <c r="I191" s="173">
        <f t="shared" si="631"/>
        <v>653.50360758285638</v>
      </c>
      <c r="J191" s="180">
        <f t="shared" si="632"/>
        <v>653.42841475297121</v>
      </c>
      <c r="K191" s="180">
        <f t="shared" si="633"/>
        <v>2557.3215191080944</v>
      </c>
      <c r="L191" s="180">
        <f t="shared" si="634"/>
        <v>2557.1198668826455</v>
      </c>
      <c r="M191" s="180">
        <f t="shared" si="635"/>
        <v>5374.2707213403737</v>
      </c>
      <c r="N191" s="180">
        <f t="shared" si="636"/>
        <v>5374.09037346897</v>
      </c>
      <c r="O191" s="180">
        <f t="shared" si="637"/>
        <v>8789.8860735326689</v>
      </c>
      <c r="P191" s="180">
        <f t="shared" si="638"/>
        <v>8789.8724190105349</v>
      </c>
      <c r="Q191" s="181">
        <f t="shared" si="639"/>
        <v>7188.5396834114199</v>
      </c>
      <c r="R191" s="181">
        <f t="shared" si="640"/>
        <v>7187.7125622826834</v>
      </c>
      <c r="S191" s="181">
        <f t="shared" si="641"/>
        <v>0.82712112873650767</v>
      </c>
      <c r="T191" s="181">
        <f t="shared" si="642"/>
        <v>24346.538584976068</v>
      </c>
      <c r="U191" s="181">
        <f t="shared" si="643"/>
        <v>24344.542396229059</v>
      </c>
      <c r="V191" s="181">
        <f t="shared" si="644"/>
        <v>1.9961887470090005</v>
      </c>
      <c r="W191" s="181">
        <f t="shared" si="645"/>
        <v>38658.181393083454</v>
      </c>
      <c r="X191" s="181">
        <f t="shared" si="646"/>
        <v>38656.211174788979</v>
      </c>
      <c r="Y191" s="181">
        <f t="shared" si="647"/>
        <v>1.9702182944747619</v>
      </c>
      <c r="Z191" s="181">
        <f t="shared" si="648"/>
        <v>32828.757575717151</v>
      </c>
      <c r="AA191" s="181">
        <f t="shared" si="649"/>
        <v>32826.525448179978</v>
      </c>
      <c r="AB191" s="181">
        <f t="shared" si="650"/>
        <v>2.2321275371723459</v>
      </c>
      <c r="AC191" s="181">
        <f t="shared" si="651"/>
        <v>5433.408908073784</v>
      </c>
      <c r="AD191" s="181">
        <f t="shared" si="652"/>
        <v>5433.0025304104956</v>
      </c>
      <c r="AE191" s="180">
        <f t="shared" si="653"/>
        <v>0.40637766328836733</v>
      </c>
      <c r="AF191" s="181">
        <f t="shared" si="654"/>
        <v>20189.137783859962</v>
      </c>
      <c r="AG191" s="181">
        <f t="shared" si="655"/>
        <v>20188.118968889208</v>
      </c>
      <c r="AH191" s="180">
        <f t="shared" si="656"/>
        <v>1.0188149707537377</v>
      </c>
      <c r="AI191" s="181">
        <f t="shared" si="657"/>
        <v>39214.70544383485</v>
      </c>
      <c r="AJ191" s="181">
        <f t="shared" si="658"/>
        <v>39213.854606643508</v>
      </c>
      <c r="AK191" s="180">
        <f t="shared" si="659"/>
        <v>0.85083719134127023</v>
      </c>
      <c r="AL191" s="181">
        <f t="shared" si="660"/>
        <v>57486.694543297177</v>
      </c>
      <c r="AM191" s="181">
        <f t="shared" si="661"/>
        <v>57486.520796681449</v>
      </c>
      <c r="AN191" s="180">
        <f t="shared" si="662"/>
        <v>0.17374661572830519</v>
      </c>
    </row>
    <row r="192" spans="1:40" x14ac:dyDescent="0.2">
      <c r="A192" s="207" t="s">
        <v>211</v>
      </c>
      <c r="B192" s="208">
        <v>95</v>
      </c>
      <c r="C192" s="159" t="s">
        <v>164</v>
      </c>
      <c r="D192" s="177">
        <v>3</v>
      </c>
      <c r="E192" s="179">
        <f>HLOOKUP('III Tool Overview'!$H$6,Prevalence!$B$2:$AV$268,Prevalence!AW183,FALSE)</f>
        <v>0.08</v>
      </c>
      <c r="F192" s="178">
        <f>HLOOKUP('III Tool Overview'!$H$6,LookUpData_Pop!$B$1:$AV$269,LookUpData_Pop!BB188,FALSE)/5</f>
        <v>4837.8</v>
      </c>
      <c r="G192" s="167">
        <f>'III Tool Overview'!$H$9/110</f>
        <v>0</v>
      </c>
      <c r="H192" s="244">
        <f>IF('III Tool Overview'!$H$10="Even distribution",Targeting!C190,IF('III Tool Overview'!$H$10="Targeting to Q1",Targeting!D190,IF('III Tool Overview'!$H$10="Targeting to Q1 &amp; Q2",Targeting!E190,IF('III Tool Overview'!$H$10="Proportionate to need",Targeting!F190))))</f>
        <v>22.345274841943166</v>
      </c>
      <c r="I192" s="173">
        <f t="shared" ref="I192" si="663">new_ci(2,B192,C192,D192,$C$1,G192,1,F192,E192*F192)</f>
        <v>568.49447807367176</v>
      </c>
      <c r="J192" s="180">
        <f t="shared" ref="J192" si="664">new_ci(2,B192,C192,D192,$C$1,G192+H192,1,F192,E192*F192)</f>
        <v>568.42888332410837</v>
      </c>
      <c r="K192" s="180">
        <f t="shared" ref="K192" si="665">new_ci(5,B192,C192,D192,$C$1,G192,1,F192,E192*F192)</f>
        <v>2034.8420153419565</v>
      </c>
      <c r="L192" s="180">
        <f t="shared" ref="L192" si="666">new_ci(5,B192,C192,D192,$C$1,G192+H192,1,F192,E192*F192)</f>
        <v>2034.722484222191</v>
      </c>
      <c r="M192" s="180">
        <f t="shared" ref="M192" si="667">new_ci(10,B192,C192,D192,$C$1,G192,1,F192,E192*F192)</f>
        <v>3688.4361773514256</v>
      </c>
      <c r="N192" s="180">
        <f t="shared" ref="N192" si="668">new_ci(10,B192,C192,D192,$C$1,G192+H192,1,F192,E192*F192)</f>
        <v>3688.390383676674</v>
      </c>
      <c r="O192" s="180">
        <f t="shared" ref="O192" si="669">new_ci(20,B192,C192,D192,$C$1,G192,1,F192,E192*F192)</f>
        <v>4776.1717413620881</v>
      </c>
      <c r="P192" s="180">
        <f t="shared" ref="P192" si="670">new_ci(20,B192,C192,D192,$C$1,G192+H192,1,F192,E192*F192)</f>
        <v>4776.1715434687285</v>
      </c>
      <c r="Q192" s="181">
        <f t="shared" ref="Q192" si="671">new_yll(2,B192,C192,D192,$C$1,G192,1,F192,E192*F192)</f>
        <v>2273.977912294687</v>
      </c>
      <c r="R192" s="181">
        <f t="shared" ref="R192" si="672">new_yll(2,B192,C192,D192,$C$1,G192+H192,1,F192,E192*F192)</f>
        <v>2273.7155332964335</v>
      </c>
      <c r="S192" s="181">
        <f t="shared" ref="S192" si="673">Q192-R192</f>
        <v>0.26237899825355271</v>
      </c>
      <c r="T192" s="181">
        <f t="shared" ref="T192" si="674">new_yll(5,B192,C192,D192,$C$1,G192,1,F192,E192*F192)</f>
        <v>5287.1994640122539</v>
      </c>
      <c r="U192" s="181">
        <f t="shared" ref="U192" si="675">new_yll(5,B192,C192,D192,$C$1,G192+H192,1,F192,E192*F192)</f>
        <v>5286.7925560305357</v>
      </c>
      <c r="V192" s="181">
        <f t="shared" ref="V192" si="676">T192-U192</f>
        <v>0.40690798171817733</v>
      </c>
      <c r="W192" s="181">
        <f t="shared" ref="W192" si="677">new_yll(10,B192,C192,D192,$C$1,G192,1,F192,E192*F192)</f>
        <v>2361.7510584974539</v>
      </c>
      <c r="X192" s="181">
        <f t="shared" ref="X192" si="678">new_yll(10,B192,C192,D192,$C$1,G192+H192,1,F192,E192*F192)</f>
        <v>2361.1822140973964</v>
      </c>
      <c r="Y192" s="181">
        <f t="shared" ref="Y192" si="679">W192-X192</f>
        <v>0.56884440005751458</v>
      </c>
      <c r="Z192" s="181">
        <f t="shared" ref="Z192" si="680">new_yll(20,B192,C192,D192,$C$1,G192,1,F192,E192*F192)</f>
        <v>-6209.6501875612175</v>
      </c>
      <c r="AA192" s="181">
        <f t="shared" ref="AA192" si="681">new_yll(20,B192,C192,D192,$C$1,G192+H192,1,F192,E192*F192)</f>
        <v>-6210.5364615902336</v>
      </c>
      <c r="AB192" s="181">
        <f t="shared" ref="AB192" si="682">Z192-AA192</f>
        <v>0.88627402901602181</v>
      </c>
      <c r="AC192" s="181">
        <f t="shared" ref="AC192" si="683">hosp_count(2,B192,C192,D192,$C$1,G192,1,F192,E192*F192)</f>
        <v>3259.3089450080702</v>
      </c>
      <c r="AD192" s="181">
        <f t="shared" ref="AD192" si="684">hosp_count(2,B192,C192,D192,$C$1,G192+H192,1,F192,E192*F192)</f>
        <v>3259.043346361394</v>
      </c>
      <c r="AE192" s="180">
        <f t="shared" ref="AE192" si="685">AC192-AD192</f>
        <v>0.26559864667615329</v>
      </c>
      <c r="AF192" s="181">
        <f t="shared" ref="AF192" si="686">hosp_count(5,B192,C192,D192,$C$1,G192,1,F192,E192*F192)</f>
        <v>11164.350503442252</v>
      </c>
      <c r="AG192" s="181">
        <f t="shared" ref="AG192" si="687">hosp_count(5,B192,C192,D192,$C$1,G192+H192,1,F192,E192*F192)</f>
        <v>11163.885226217257</v>
      </c>
      <c r="AH192" s="180">
        <f t="shared" ref="AH192" si="688">AF192-AG192</f>
        <v>0.46527722499558877</v>
      </c>
      <c r="AI192" s="181">
        <f t="shared" ref="AI192" si="689">hosp_count(10,B192,C192,D192,$C$1,G192,1,F192,E192*F192)</f>
        <v>19050.931415686297</v>
      </c>
      <c r="AJ192" s="181">
        <f t="shared" ref="AJ192" si="690">hosp_count(10,B192,C192,D192,$C$1,G192+H192,1,F192,E192*F192)</f>
        <v>19050.729332986928</v>
      </c>
      <c r="AK192" s="180">
        <f t="shared" ref="AK192" si="691">AI192-AJ192</f>
        <v>0.20208269936847501</v>
      </c>
      <c r="AL192" s="181">
        <f t="shared" ref="AL192" si="692">hosp_count(20,B192,C192,D192,$C$1,G192,1,F192,E192*F192)</f>
        <v>23314.998634435553</v>
      </c>
      <c r="AM192" s="181">
        <f t="shared" ref="AM192" si="693">hosp_count(20,B192,C192,D192,$C$1,G192+H192,1,F192,E192*F192)</f>
        <v>23314.936405892586</v>
      </c>
      <c r="AN192" s="180">
        <f t="shared" ref="AN192" si="694">AL192-AM192</f>
        <v>6.2228542967204703E-2</v>
      </c>
    </row>
    <row r="193" spans="1:44" ht="13.5" thickBot="1" x14ac:dyDescent="0.25">
      <c r="A193" s="161" t="s">
        <v>176</v>
      </c>
      <c r="B193" s="177"/>
      <c r="C193" s="163"/>
      <c r="D193" s="163"/>
      <c r="E193" s="182"/>
      <c r="F193" s="183">
        <f>SUM(F177:F192)</f>
        <v>453056.80000000005</v>
      </c>
      <c r="G193" s="183">
        <f t="shared" ref="G193" si="695">SUM(G177:G192)</f>
        <v>0</v>
      </c>
      <c r="H193" s="183">
        <f t="shared" ref="H193" si="696">SUM(H177:H192)</f>
        <v>4889.1851308237474</v>
      </c>
      <c r="I193" s="183">
        <f t="shared" ref="I193" si="697">SUM(I177:I192)</f>
        <v>4207.9778552407342</v>
      </c>
      <c r="J193" s="183">
        <f t="shared" ref="J193" si="698">SUM(J177:J192)</f>
        <v>4207.2036293803021</v>
      </c>
      <c r="K193" s="183">
        <f t="shared" ref="K193" si="699">SUM(K177:K192)</f>
        <v>17327.029905867748</v>
      </c>
      <c r="L193" s="183">
        <f t="shared" ref="L193" si="700">SUM(L177:L192)</f>
        <v>17324.194435389374</v>
      </c>
      <c r="M193" s="183">
        <f t="shared" ref="M193" si="701">SUM(M177:M192)</f>
        <v>40711.695730086576</v>
      </c>
      <c r="N193" s="183">
        <f t="shared" ref="N193" si="702">SUM(N177:N192)</f>
        <v>40706.005451914381</v>
      </c>
      <c r="O193" s="183">
        <f t="shared" ref="O193" si="703">SUM(O177:O192)</f>
        <v>92113.49431686991</v>
      </c>
      <c r="P193" s="183">
        <f t="shared" ref="P193" si="704">SUM(P177:P192)</f>
        <v>92103.401834935328</v>
      </c>
      <c r="Q193" s="183">
        <f t="shared" ref="Q193" si="705">SUM(Q177:Q192)</f>
        <v>98555.431560870129</v>
      </c>
      <c r="R193" s="183">
        <f t="shared" ref="R193" si="706">SUM(R177:R192)</f>
        <v>98532.820814921623</v>
      </c>
      <c r="S193" s="183">
        <f t="shared" ref="S193" si="707">SUM(S177:S192)</f>
        <v>22.610745948509702</v>
      </c>
      <c r="T193" s="183">
        <f t="shared" ref="T193" si="708">SUM(T177:T192)</f>
        <v>393674.37568868161</v>
      </c>
      <c r="U193" s="183">
        <f t="shared" ref="U193" si="709">SUM(U177:U192)</f>
        <v>393587.69583971909</v>
      </c>
      <c r="V193" s="183">
        <f t="shared" ref="V193" si="710">SUM(V177:V192)</f>
        <v>86.679848962627602</v>
      </c>
      <c r="W193" s="183">
        <f t="shared" ref="W193" si="711">SUM(W177:W192)</f>
        <v>879979.42105193192</v>
      </c>
      <c r="X193" s="183">
        <f t="shared" ref="X193" si="712">SUM(X177:X192)</f>
        <v>879795.53347121773</v>
      </c>
      <c r="Y193" s="183">
        <f t="shared" ref="Y193" si="713">SUM(Y177:Y192)</f>
        <v>183.88758071418897</v>
      </c>
      <c r="Z193" s="183">
        <f t="shared" ref="Z193" si="714">SUM(Z177:Z192)</f>
        <v>1806516.3355915709</v>
      </c>
      <c r="AA193" s="183">
        <f t="shared" ref="AA193" si="715">SUM(AA177:AA192)</f>
        <v>1806168.9529938851</v>
      </c>
      <c r="AB193" s="183">
        <f t="shared" ref="AB193" si="716">SUM(AB177:AB192)</f>
        <v>347.38259768582338</v>
      </c>
      <c r="AC193" s="183">
        <f t="shared" ref="AC193" si="717">SUM(AC177:AC192)</f>
        <v>109296.71407887894</v>
      </c>
      <c r="AD193" s="183">
        <f t="shared" ref="AD193" si="718">SUM(AD177:AD192)</f>
        <v>109278.88915917017</v>
      </c>
      <c r="AE193" s="183">
        <f t="shared" ref="AE193" si="719">SUM(AE177:AE192)</f>
        <v>17.82491970877345</v>
      </c>
      <c r="AF193" s="183">
        <f t="shared" ref="AF193" si="720">SUM(AF177:AF192)</f>
        <v>442455.11308345612</v>
      </c>
      <c r="AG193" s="183">
        <f t="shared" ref="AG193" si="721">SUM(AG177:AG192)</f>
        <v>442386.16777664283</v>
      </c>
      <c r="AH193" s="183">
        <f t="shared" ref="AH193" si="722">SUM(AH177:AH192)</f>
        <v>68.945306813277057</v>
      </c>
      <c r="AI193" s="183">
        <f t="shared" ref="AI193" si="723">SUM(AI177:AI192)</f>
        <v>1012995.5908979749</v>
      </c>
      <c r="AJ193" s="183">
        <f t="shared" ref="AJ193" si="724">SUM(AJ177:AJ192)</f>
        <v>1012848.1221578524</v>
      </c>
      <c r="AK193" s="183">
        <f t="shared" ref="AK193" si="725">SUM(AK177:AK192)</f>
        <v>147.46874012250555</v>
      </c>
      <c r="AL193" s="183">
        <f t="shared" ref="AL193" si="726">SUM(AL177:AL192)</f>
        <v>2192946.0482350881</v>
      </c>
      <c r="AM193" s="183">
        <f t="shared" ref="AM193" si="727">SUM(AM177:AM192)</f>
        <v>2192665.0671192394</v>
      </c>
      <c r="AN193" s="183">
        <f t="shared" ref="AN193" si="728">SUM(AN177:AN192)</f>
        <v>280.98111584820799</v>
      </c>
      <c r="AO193" s="162"/>
      <c r="AP193" s="162"/>
      <c r="AQ193" s="162"/>
      <c r="AR193" s="162"/>
    </row>
    <row r="194" spans="1:44" s="48" customFormat="1" ht="13.5" thickBot="1" x14ac:dyDescent="0.25">
      <c r="A194" s="33" t="s">
        <v>61</v>
      </c>
      <c r="B194" s="155"/>
      <c r="C194" s="155"/>
      <c r="D194" s="155"/>
      <c r="E194" s="155"/>
      <c r="F194" s="155"/>
      <c r="G194" s="155"/>
      <c r="H194" s="243"/>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row>
    <row r="195" spans="1:44" x14ac:dyDescent="0.2">
      <c r="A195" s="176" t="s">
        <v>20</v>
      </c>
      <c r="B195" s="156">
        <v>0.5</v>
      </c>
      <c r="C195" s="156" t="s">
        <v>160</v>
      </c>
      <c r="D195" s="159">
        <v>4</v>
      </c>
      <c r="E195" s="156"/>
      <c r="F195" s="178">
        <f>HLOOKUP('III Tool Overview'!$H$6,LookUpData_Pop!$B$1:$AV$269,LookUpData_Pop!BB190,FALSE)/5</f>
        <v>5509.2</v>
      </c>
      <c r="G195" s="156"/>
      <c r="H195" s="181"/>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row>
    <row r="196" spans="1:44" x14ac:dyDescent="0.2">
      <c r="A196" s="176" t="s">
        <v>21</v>
      </c>
      <c r="B196" s="156">
        <v>2.5</v>
      </c>
      <c r="C196" s="156" t="s">
        <v>160</v>
      </c>
      <c r="D196" s="159">
        <v>4</v>
      </c>
      <c r="E196" s="156"/>
      <c r="F196" s="178">
        <f>HLOOKUP('III Tool Overview'!$H$6,LookUpData_Pop!$B$1:$AV$269,LookUpData_Pop!BB191,FALSE)/5</f>
        <v>22110.2</v>
      </c>
      <c r="G196" s="156"/>
      <c r="H196" s="181"/>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row>
    <row r="197" spans="1:44" x14ac:dyDescent="0.2">
      <c r="A197" s="176" t="s">
        <v>22</v>
      </c>
      <c r="B197" s="156">
        <v>7.5</v>
      </c>
      <c r="C197" s="156" t="s">
        <v>160</v>
      </c>
      <c r="D197" s="159">
        <v>4</v>
      </c>
      <c r="E197" s="156"/>
      <c r="F197" s="178">
        <f>HLOOKUP('III Tool Overview'!$H$6,LookUpData_Pop!$B$1:$AV$269,LookUpData_Pop!BB192,FALSE)/5</f>
        <v>27423.8</v>
      </c>
      <c r="G197" s="156"/>
      <c r="H197" s="181"/>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row>
    <row r="198" spans="1:44" x14ac:dyDescent="0.2">
      <c r="A198" s="176" t="s">
        <v>23</v>
      </c>
      <c r="B198" s="156">
        <v>12.5</v>
      </c>
      <c r="C198" s="156" t="s">
        <v>160</v>
      </c>
      <c r="D198" s="159">
        <v>4</v>
      </c>
      <c r="E198" s="156"/>
      <c r="F198" s="178">
        <f>HLOOKUP('III Tool Overview'!$H$6,LookUpData_Pop!$B$1:$AV$269,LookUpData_Pop!BB193,FALSE)/5</f>
        <v>30161</v>
      </c>
      <c r="G198" s="156"/>
      <c r="H198" s="181"/>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row>
    <row r="199" spans="1:44" x14ac:dyDescent="0.2">
      <c r="A199" s="176" t="s">
        <v>24</v>
      </c>
      <c r="B199" s="156">
        <v>17.5</v>
      </c>
      <c r="C199" s="156" t="s">
        <v>160</v>
      </c>
      <c r="D199" s="159">
        <v>4</v>
      </c>
      <c r="E199" s="179">
        <f>HLOOKUP('III Tool Overview'!$H$6,Prevalence!$B$2:$AV$268,Prevalence!AW189,FALSE)</f>
        <v>0.2</v>
      </c>
      <c r="F199" s="178">
        <f>HLOOKUP('III Tool Overview'!$H$6,LookUpData_Pop!$B$1:$AV$269,LookUpData_Pop!BB194,FALSE)/5</f>
        <v>31495.4</v>
      </c>
      <c r="G199" s="167">
        <f>'III Tool Overview'!$H$9/110</f>
        <v>0</v>
      </c>
      <c r="H199" s="244">
        <f>IF('III Tool Overview'!$H$10="Even distribution",Targeting!C197,IF('III Tool Overview'!$H$10="Targeting to Q1",Targeting!D197,IF('III Tool Overview'!$H$10="Targeting to Q1 &amp; Q2",Targeting!E197,IF('III Tool Overview'!$H$10="Proportionate to need",Targeting!F197))))</f>
        <v>265.99502402489884</v>
      </c>
      <c r="I199" s="173">
        <f>IF('III Tool Overview'!$H$6="Western Isles Health Board",0,IF('III Tool Overview'!$H$6="Eilean Siar Local Authority",0,new_ci(2,B199,C199,D199,$C$1,G199,1,F199,E199*F199)))</f>
        <v>13.987164786338774</v>
      </c>
      <c r="J199" s="180">
        <f>IF('III Tool Overview'!$H$6="Western Isles Health Board",0,IF('III Tool Overview'!$H$6="Eilean Siar Local Authority",0,new_ci(2,B199,C199,D199,$C$1,G199+H199,1,F199,E199*F199)))</f>
        <v>13.983984325991759</v>
      </c>
      <c r="K199" s="180">
        <f>IF('III Tool Overview'!$H$6="Western Isles Health Board",0,IF('III Tool Overview'!$H$6="Eilean Siar Local Authority",0,new_ci(5,B199,C199,D199,$C$1,G199,1,F199,E199*F199)))</f>
        <v>61.148813476462877</v>
      </c>
      <c r="L199" s="180">
        <f>IF('III Tool Overview'!$H$6="Western Isles Health Board",0,IF('III Tool Overview'!$H$6="Eilean Siar Local Authority",0,new_ci(5,B199,C199,D199,$C$1,G199+H199,1,F199,E199*F199)))</f>
        <v>61.135012794655758</v>
      </c>
      <c r="M199" s="180">
        <f>IF('III Tool Overview'!$H$6="Western Isles Health Board",0,IF('III Tool Overview'!$H$6="Eilean Siar Local Authority",0,new_ci(10,B199,C199,D199,$C$1,G199,1,F199,E199*F199)))</f>
        <v>160.39583253067985</v>
      </c>
      <c r="N199" s="180">
        <f>IF('III Tool Overview'!$H$6="Western Isles Health Board",0,IF('III Tool Overview'!$H$6="Eilean Siar Local Authority",0,new_ci(10,B199,C199,D199,$C$1,G199+H199,1,F199,E199*F199)))</f>
        <v>160.36013424331296</v>
      </c>
      <c r="O199" s="180">
        <f>IF('III Tool Overview'!$H$6="Western Isles Health Board",0,IF('III Tool Overview'!$H$6="Eilean Siar Local Authority",0,new_ci(20,B199,C199,D199,$C$1,G199,1,F199,E199*F199)))</f>
        <v>468.9431794661881</v>
      </c>
      <c r="P199" s="180">
        <f>IF('III Tool Overview'!$H$6="Western Isles Health Board",0,IF('III Tool Overview'!$H$6="Eilean Siar Local Authority",0,new_ci(20,B199,C199,D199,$C$1,G199+H199,1,F199,E199*F199)))</f>
        <v>468.84237216718805</v>
      </c>
      <c r="Q199" s="181">
        <f>IF('III Tool Overview'!$H$6="Western Isles Health Board",0,IF('III Tool Overview'!$H$6="Eilean Siar Local Authority",0,new_yll(2,B199,C199,D199,$C$1,G199,1,F199,E199*F199)))</f>
        <v>1132.9603476934406</v>
      </c>
      <c r="R199" s="181">
        <f>IF('III Tool Overview'!$H$6="Western Isles Health Board",0,IF('III Tool Overview'!$H$6="Eilean Siar Local Authority",0,new_yll(2,B199,C199,D199,$C$1,G199+H199,1,F199,E199*F199)))</f>
        <v>1132.7027304053324</v>
      </c>
      <c r="S199" s="181">
        <f t="shared" ref="S199:S209" si="729">Q199-R199</f>
        <v>0.25761728810812201</v>
      </c>
      <c r="T199" s="181">
        <f>IF('III Tool Overview'!$H$6="Western Isles Health Board",0,IF('III Tool Overview'!$H$6="Eilean Siar Local Authority",0,new_yll(5,B199,C199,D199,$C$1,G199,1,F199,E199*F199)))</f>
        <v>4856.9133845308852</v>
      </c>
      <c r="U199" s="181">
        <f>IF('III Tool Overview'!$H$6="Western Isles Health Board",0,IF('III Tool Overview'!$H$6="Eilean Siar Local Authority",0,new_yll(5,B199,C199,D199,$C$1,G199+H199,1,F199,E199*F199)))</f>
        <v>4855.8171448462872</v>
      </c>
      <c r="V199" s="181">
        <f>T199-U199</f>
        <v>1.0962396845980038</v>
      </c>
      <c r="W199" s="181">
        <f>IF('III Tool Overview'!$H$6="Western Isles Health Board",0,IF('III Tool Overview'!$H$6="Eilean Siar Local Authority",0,new_yll(10,B199,C199,D199,$C$1,G199,1,F199,E199*F199)))</f>
        <v>12289.008260688362</v>
      </c>
      <c r="X199" s="181">
        <f>IF('III Tool Overview'!$H$6="Western Isles Health Board",0,IF('III Tool Overview'!$H$6="Eilean Siar Local Authority",0,new_yll(10,B199,C199,D199,$C$1,G199+H199,1,F199,E199*F199)))</f>
        <v>12286.271997201842</v>
      </c>
      <c r="Y199" s="181">
        <f>W199-X199</f>
        <v>2.736263486520329</v>
      </c>
      <c r="Z199" s="181">
        <f>IF('III Tool Overview'!$H$6="Western Isles Health Board",0,IF('III Tool Overview'!$H$6="Eilean Siar Local Authority",0,new_yll(20,B199,C199,D199,$C$1,G199,1,F199,E199*F199)))</f>
        <v>32971.011000462961</v>
      </c>
      <c r="AA199" s="181">
        <f>IF('III Tool Overview'!$H$6="Western Isles Health Board",0,IF('III Tool Overview'!$H$6="Eilean Siar Local Authority",0,new_yll(20,B199,C199,D199,$C$1,G199+H199,1,F199,E199*F199)))</f>
        <v>32963.907223763235</v>
      </c>
      <c r="AB199" s="181">
        <f>Z199-AA199</f>
        <v>7.103776699725131</v>
      </c>
      <c r="AC199" s="181">
        <f>IF('III Tool Overview'!$H$6="Western Isles Health Board",0,IF('III Tool Overview'!$H$6="Eilean Siar Local Authority",0,hosp_count(2,B199,C199,D199,$C$1,G199,1,F199,E199*F199)))</f>
        <v>1938.9189987971831</v>
      </c>
      <c r="AD199" s="181">
        <f>IF('III Tool Overview'!$H$6="Western Isles Health Board",0,IF('III Tool Overview'!$H$6="Eilean Siar Local Authority",0,hosp_count(2,B199,C199,D199,$C$1,G199+H199,1,F199,E199*F199)))</f>
        <v>1938.642144623615</v>
      </c>
      <c r="AE199" s="180">
        <f>AC199-AD199</f>
        <v>0.27685417356815378</v>
      </c>
      <c r="AF199" s="181">
        <f>IF('III Tool Overview'!$H$6="Western Isles Health Board",0,IF('III Tool Overview'!$H$6="Eilean Siar Local Authority",0,hosp_count(5,B199,C199,D199,$C$1,G199,1,F199,E199*F199)))</f>
        <v>8193.0700474928817</v>
      </c>
      <c r="AG199" s="181">
        <f>IF('III Tool Overview'!$H$6="Western Isles Health Board",0,IF('III Tool Overview'!$H$6="Eilean Siar Local Authority",0,hosp_count(5,B199,C199,D199,$C$1,G199+H199,1,F199,E199*F199)))</f>
        <v>8191.9099098768138</v>
      </c>
      <c r="AH199" s="180">
        <f>AF199-AG199</f>
        <v>1.1601376160679138</v>
      </c>
      <c r="AI199" s="181">
        <f>IF('III Tool Overview'!$H$6="Western Isles Health Board",0,IF('III Tool Overview'!$H$6="Eilean Siar Local Authority",0,hosp_count(10,B199,C199,D199,$C$1,G199,1,F199,E199*F199)))</f>
        <v>20238.403527074795</v>
      </c>
      <c r="AJ199" s="181">
        <f>IF('III Tool Overview'!$H$6="Western Isles Health Board",0,IF('III Tool Overview'!$H$6="Eilean Siar Local Authority",0,hosp_count(10,B199,C199,D199,$C$1,G199+H199,1,F199,E199*F199)))</f>
        <v>20235.581020573747</v>
      </c>
      <c r="AK199" s="180">
        <f>AI199-AJ199</f>
        <v>2.8225065010483377</v>
      </c>
      <c r="AL199" s="181">
        <f>IF('III Tool Overview'!$H$6="Western Isles Health Board",0,IF('III Tool Overview'!$H$6="Eilean Siar Local Authority",0,hosp_count(20,B199,C199,D199,$C$1,G199,1,F199,E199*F199)))</f>
        <v>51843.623575699836</v>
      </c>
      <c r="AM199" s="181">
        <f>IF('III Tool Overview'!$H$6="Western Isles Health Board",0,IF('III Tool Overview'!$H$6="Eilean Siar Local Authority",0,hosp_count(20,B199,C199,D199,$C$1,G199+H199,1,F199,E199*F199)))</f>
        <v>51836.652026514188</v>
      </c>
      <c r="AN199" s="180">
        <f>AL199-AM199</f>
        <v>6.9715491856477456</v>
      </c>
    </row>
    <row r="200" spans="1:44" x14ac:dyDescent="0.2">
      <c r="A200" s="176" t="s">
        <v>25</v>
      </c>
      <c r="B200" s="156">
        <v>22.5</v>
      </c>
      <c r="C200" s="156" t="s">
        <v>160</v>
      </c>
      <c r="D200" s="159">
        <v>4</v>
      </c>
      <c r="E200" s="179">
        <f>HLOOKUP('III Tool Overview'!$H$6,Prevalence!$B$2:$AV$268,Prevalence!AW190,FALSE)</f>
        <v>0.2</v>
      </c>
      <c r="F200" s="178">
        <f>HLOOKUP('III Tool Overview'!$H$6,LookUpData_Pop!$B$1:$AV$269,LookUpData_Pop!BB195,FALSE)/5</f>
        <v>31623.8</v>
      </c>
      <c r="G200" s="167">
        <f>'III Tool Overview'!$H$9/110</f>
        <v>0</v>
      </c>
      <c r="H200" s="244">
        <f>IF('III Tool Overview'!$H$10="Even distribution",Targeting!C198,IF('III Tool Overview'!$H$10="Targeting to Q1",Targeting!D198,IF('III Tool Overview'!$H$10="Targeting to Q1 &amp; Q2",Targeting!E198,IF('III Tool Overview'!$H$10="Proportionate to need",Targeting!F198))))</f>
        <v>340.47927349804269</v>
      </c>
      <c r="I200" s="173">
        <f>IF('III Tool Overview'!$H$6="Western Isles Health Board",0,IF('III Tool Overview'!$H$6="Eilean Siar Local Authority",0,new_ci(2,B200,C200,D200,$C$1,G200,1,F200,E200*F200)))</f>
        <v>18.759948509768119</v>
      </c>
      <c r="J200" s="180">
        <f>IF('III Tool Overview'!$H$6="Western Isles Health Board",0,IF('III Tool Overview'!$H$6="Eilean Siar Local Authority",0,new_ci(2,B200,C200,D200,$C$1,G200+H200,1,F200,E200*F200)))</f>
        <v>18.754519268770572</v>
      </c>
      <c r="K200" s="180">
        <f>IF('III Tool Overview'!$H$6="Western Isles Health Board",0,IF('III Tool Overview'!$H$6="Eilean Siar Local Authority",0,new_ci(5,B200,C200,D200,$C$1,G200,1,F200,E200*F200)))</f>
        <v>81.990357556678617</v>
      </c>
      <c r="L200" s="180">
        <f>IF('III Tool Overview'!$H$6="Western Isles Health Board",0,IF('III Tool Overview'!$H$6="Eilean Siar Local Authority",0,new_ci(5,B200,C200,D200,$C$1,G200+H200,1,F200,E200*F200)))</f>
        <v>81.966820256487452</v>
      </c>
      <c r="M200" s="180">
        <f>IF('III Tool Overview'!$H$6="Western Isles Health Board",0,IF('III Tool Overview'!$H$6="Eilean Siar Local Authority",0,new_ci(10,B200,C200,D200,$C$1,G200,1,F200,E200*F200)))</f>
        <v>214.93141142490742</v>
      </c>
      <c r="N200" s="180">
        <f>IF('III Tool Overview'!$H$6="Western Isles Health Board",0,IF('III Tool Overview'!$H$6="Eilean Siar Local Authority",0,new_ci(10,B200,C200,D200,$C$1,G200+H200,1,F200,E200*F200)))</f>
        <v>214.87064354939153</v>
      </c>
      <c r="O200" s="180">
        <f>IF('III Tool Overview'!$H$6="Western Isles Health Board",0,IF('III Tool Overview'!$H$6="Eilean Siar Local Authority",0,new_ci(20,B200,C200,D200,$C$1,G200,1,F200,E200*F200)))</f>
        <v>627.17959091289185</v>
      </c>
      <c r="P200" s="180">
        <f>IF('III Tool Overview'!$H$6="Western Isles Health Board",0,IF('III Tool Overview'!$H$6="Eilean Siar Local Authority",0,new_ci(20,B200,C200,D200,$C$1,G200+H200,1,F200,E200*F200)))</f>
        <v>627.00901415420299</v>
      </c>
      <c r="Q200" s="181">
        <f>IF('III Tool Overview'!$H$6="Western Isles Health Board",0,IF('III Tool Overview'!$H$6="Eilean Siar Local Authority",0,new_yll(2,B200,C200,D200,$C$1,G200,1,F200,E200*F200)))</f>
        <v>1444.5160352521452</v>
      </c>
      <c r="R200" s="181">
        <f>IF('III Tool Overview'!$H$6="Western Isles Health Board",0,IF('III Tool Overview'!$H$6="Eilean Siar Local Authority",0,new_yll(2,B200,C200,D200,$C$1,G200+H200,1,F200,E200*F200)))</f>
        <v>1444.0979836953341</v>
      </c>
      <c r="S200" s="181">
        <f t="shared" si="729"/>
        <v>0.41805155681117867</v>
      </c>
      <c r="T200" s="181">
        <f>IF('III Tool Overview'!$H$6="Western Isles Health Board",0,IF('III Tool Overview'!$H$6="Eilean Siar Local Authority",0,new_yll(5,B200,C200,D200,$C$1,G200,1,F200,E200*F200)))</f>
        <v>6184.3685730167963</v>
      </c>
      <c r="U200" s="181">
        <f>IF('III Tool Overview'!$H$6="Western Isles Health Board",0,IF('III Tool Overview'!$H$6="Eilean Siar Local Authority",0,new_yll(5,B200,C200,D200,$C$1,G200+H200,1,F200,E200*F200)))</f>
        <v>6182.5930492605085</v>
      </c>
      <c r="V200" s="181">
        <f t="shared" ref="V200:V209" si="730">T200-U200</f>
        <v>1.7755237562878392</v>
      </c>
      <c r="W200" s="181">
        <f>IF('III Tool Overview'!$H$6="Western Isles Health Board",0,IF('III Tool Overview'!$H$6="Eilean Siar Local Authority",0,new_yll(10,B200,C200,D200,$C$1,G200,1,F200,E200*F200)))</f>
        <v>15607.936343958441</v>
      </c>
      <c r="X200" s="181">
        <f>IF('III Tool Overview'!$H$6="Western Isles Health Board",0,IF('III Tool Overview'!$H$6="Eilean Siar Local Authority",0,new_yll(10,B200,C200,D200,$C$1,G200+H200,1,F200,E200*F200)))</f>
        <v>15603.521296355519</v>
      </c>
      <c r="Y200" s="181">
        <f t="shared" ref="Y200:Y209" si="731">W200-X200</f>
        <v>4.4150476029226411</v>
      </c>
      <c r="Z200" s="181">
        <f>IF('III Tool Overview'!$H$6="Western Isles Health Board",0,IF('III Tool Overview'!$H$6="Eilean Siar Local Authority",0,new_yll(20,B200,C200,D200,$C$1,G200,1,F200,E200*F200)))</f>
        <v>41593.335097791052</v>
      </c>
      <c r="AA200" s="181">
        <f>IF('III Tool Overview'!$H$6="Western Isles Health Board",0,IF('III Tool Overview'!$H$6="Eilean Siar Local Authority",0,new_yll(20,B200,C200,D200,$C$1,G200+H200,1,F200,E200*F200)))</f>
        <v>41581.992187022581</v>
      </c>
      <c r="AB200" s="181">
        <f t="shared" ref="AB200:AB209" si="732">Z200-AA200</f>
        <v>11.342910768471484</v>
      </c>
      <c r="AC200" s="181">
        <f>IF('III Tool Overview'!$H$6="Western Isles Health Board",0,IF('III Tool Overview'!$H$6="Eilean Siar Local Authority",0,hosp_count(2,B200,C200,D200,$C$1,G200,1,F200,E200*F200)))</f>
        <v>2238.4136016038788</v>
      </c>
      <c r="AD200" s="181">
        <f>IF('III Tool Overview'!$H$6="Western Isles Health Board",0,IF('III Tool Overview'!$H$6="Eilean Siar Local Authority",0,hosp_count(2,B200,C200,D200,$C$1,G200+H200,1,F200,E200*F200)))</f>
        <v>2238.0067275211027</v>
      </c>
      <c r="AE200" s="180">
        <f t="shared" ref="AE200:AE209" si="733">AC200-AD200</f>
        <v>0.40687408277608483</v>
      </c>
      <c r="AF200" s="181">
        <f>IF('III Tool Overview'!$H$6="Western Isles Health Board",0,IF('III Tool Overview'!$H$6="Eilean Siar Local Authority",0,hosp_count(5,B200,C200,D200,$C$1,G200,1,F200,E200*F200)))</f>
        <v>9456.1675768195182</v>
      </c>
      <c r="AG200" s="181">
        <f>IF('III Tool Overview'!$H$6="Western Isles Health Board",0,IF('III Tool Overview'!$H$6="Eilean Siar Local Authority",0,hosp_count(5,B200,C200,D200,$C$1,G200+H200,1,F200,E200*F200)))</f>
        <v>9454.4642281533816</v>
      </c>
      <c r="AH200" s="180">
        <f t="shared" ref="AH200:AH209" si="734">AF200-AG200</f>
        <v>1.7033486661366624</v>
      </c>
      <c r="AI200" s="181">
        <f>IF('III Tool Overview'!$H$6="Western Isles Health Board",0,IF('III Tool Overview'!$H$6="Eilean Siar Local Authority",0,hosp_count(10,B200,C200,D200,$C$1,G200,1,F200,E200*F200)))</f>
        <v>23346.117018984278</v>
      </c>
      <c r="AJ200" s="181">
        <f>IF('III Tool Overview'!$H$6="Western Isles Health Board",0,IF('III Tool Overview'!$H$6="Eilean Siar Local Authority",0,hosp_count(10,B200,C200,D200,$C$1,G200+H200,1,F200,E200*F200)))</f>
        <v>23341.981068956335</v>
      </c>
      <c r="AK200" s="180">
        <f t="shared" ref="AK200:AK209" si="735">AI200-AJ200</f>
        <v>4.1359500279431813</v>
      </c>
      <c r="AL200" s="181">
        <f>IF('III Tool Overview'!$H$6="Western Isles Health Board",0,IF('III Tool Overview'!$H$6="Eilean Siar Local Authority",0,hosp_count(20,B200,C200,D200,$C$1,G200,1,F200,E200*F200)))</f>
        <v>59710.081028856424</v>
      </c>
      <c r="AM200" s="181">
        <f>IF('III Tool Overview'!$H$6="Western Isles Health Board",0,IF('III Tool Overview'!$H$6="Eilean Siar Local Authority",0,hosp_count(20,B200,C200,D200,$C$1,G200+H200,1,F200,E200*F200)))</f>
        <v>59699.92538225148</v>
      </c>
      <c r="AN200" s="180">
        <f t="shared" ref="AN200:AN209" si="736">AL200-AM200</f>
        <v>10.155646604944195</v>
      </c>
    </row>
    <row r="201" spans="1:44" x14ac:dyDescent="0.2">
      <c r="A201" s="176" t="s">
        <v>26</v>
      </c>
      <c r="B201" s="156">
        <v>27.5</v>
      </c>
      <c r="C201" s="156" t="s">
        <v>160</v>
      </c>
      <c r="D201" s="159">
        <v>4</v>
      </c>
      <c r="E201" s="179">
        <f>HLOOKUP('III Tool Overview'!$H$6,Prevalence!$B$2:$AV$268,Prevalence!AW191,FALSE)</f>
        <v>0.28000000000000003</v>
      </c>
      <c r="F201" s="178">
        <f>HLOOKUP('III Tool Overview'!$H$6,LookUpData_Pop!$B$1:$AV$269,LookUpData_Pop!BB196,FALSE)/5</f>
        <v>29850.400000000001</v>
      </c>
      <c r="G201" s="167">
        <f>'III Tool Overview'!$H$9/110</f>
        <v>0</v>
      </c>
      <c r="H201" s="244">
        <f>IF('III Tool Overview'!$H$10="Even distribution",Targeting!C199,IF('III Tool Overview'!$H$10="Targeting to Q1",Targeting!D199,IF('III Tool Overview'!$H$10="Targeting to Q1 &amp; Q2",Targeting!E199,IF('III Tool Overview'!$H$10="Proportionate to need",Targeting!F199))))</f>
        <v>432.53060096516373</v>
      </c>
      <c r="I201" s="173">
        <f>IF('III Tool Overview'!$H$6="Western Isles Health Board",0,IF('III Tool Overview'!$H$6="Eilean Siar Local Authority",0,new_ci(2,B201,C201,D201,$C$1,G201,1,F201,E201*F201)))</f>
        <v>27.336486950438285</v>
      </c>
      <c r="J201" s="180">
        <f>IF('III Tool Overview'!$H$6="Western Isles Health Board",0,IF('III Tool Overview'!$H$6="Eilean Siar Local Authority",0,new_ci(2,B201,C201,D201,$C$1,G201+H201,1,F201,E201*F201)))</f>
        <v>27.326615528820504</v>
      </c>
      <c r="K201" s="180">
        <f>IF('III Tool Overview'!$H$6="Western Isles Health Board",0,IF('III Tool Overview'!$H$6="Eilean Siar Local Authority",0,new_ci(5,B201,C201,D201,$C$1,G201,1,F201,E201*F201)))</f>
        <v>119.39608661861899</v>
      </c>
      <c r="L201" s="180">
        <f>IF('III Tool Overview'!$H$6="Western Isles Health Board",0,IF('III Tool Overview'!$H$6="Eilean Siar Local Authority",0,new_ci(5,B201,C201,D201,$C$1,G201+H201,1,F201,E201*F201)))</f>
        <v>119.35335713289541</v>
      </c>
      <c r="M201" s="180">
        <f>IF('III Tool Overview'!$H$6="Western Isles Health Board",0,IF('III Tool Overview'!$H$6="Eilean Siar Local Authority",0,new_ci(10,B201,C201,D201,$C$1,G201,1,F201,E201*F201)))</f>
        <v>312.55750232773141</v>
      </c>
      <c r="N201" s="180">
        <f>IF('III Tool Overview'!$H$6="Western Isles Health Board",0,IF('III Tool Overview'!$H$6="Eilean Siar Local Authority",0,new_ci(10,B201,C201,D201,$C$1,G201+H201,1,F201,E201*F201)))</f>
        <v>312.44754300258518</v>
      </c>
      <c r="O201" s="180">
        <f>IF('III Tool Overview'!$H$6="Western Isles Health Board",0,IF('III Tool Overview'!$H$6="Eilean Siar Local Authority",0,new_ci(20,B201,C201,D201,$C$1,G201,1,F201,E201*F201)))</f>
        <v>908.16292607322021</v>
      </c>
      <c r="P201" s="180">
        <f>IF('III Tool Overview'!$H$6="Western Isles Health Board",0,IF('III Tool Overview'!$H$6="Eilean Siar Local Authority",0,new_ci(20,B201,C201,D201,$C$1,G201+H201,1,F201,E201*F201)))</f>
        <v>907.8573983631195</v>
      </c>
      <c r="Q201" s="181">
        <f>IF('III Tool Overview'!$H$6="Western Isles Health Board",0,IF('III Tool Overview'!$H$6="Eilean Siar Local Authority",0,new_yll(2,B201,C201,D201,$C$1,G201,1,F201,E201*F201)))</f>
        <v>1940.8905734811183</v>
      </c>
      <c r="R201" s="181">
        <f>IF('III Tool Overview'!$H$6="Western Isles Health Board",0,IF('III Tool Overview'!$H$6="Eilean Siar Local Authority",0,new_yll(2,B201,C201,D201,$C$1,G201+H201,1,F201,E201*F201)))</f>
        <v>1940.1897025462558</v>
      </c>
      <c r="S201" s="181">
        <f t="shared" si="729"/>
        <v>0.70087093486245067</v>
      </c>
      <c r="T201" s="181">
        <f>IF('III Tool Overview'!$H$6="Western Isles Health Board",0,IF('III Tool Overview'!$H$6="Eilean Siar Local Authority",0,new_yll(5,B201,C201,D201,$C$1,G201,1,F201,E201*F201)))</f>
        <v>8289.494436603818</v>
      </c>
      <c r="U201" s="181">
        <f>IF('III Tool Overview'!$H$6="Western Isles Health Board",0,IF('III Tool Overview'!$H$6="Eilean Siar Local Authority",0,new_yll(5,B201,C201,D201,$C$1,G201+H201,1,F201,E201*F201)))</f>
        <v>8286.5274838166715</v>
      </c>
      <c r="V201" s="181">
        <f t="shared" si="730"/>
        <v>2.9669527871465107</v>
      </c>
      <c r="W201" s="181">
        <f>IF('III Tool Overview'!$H$6="Western Isles Health Board",0,IF('III Tool Overview'!$H$6="Eilean Siar Local Authority",0,new_yll(10,B201,C201,D201,$C$1,G201,1,F201,E201*F201)))</f>
        <v>20823.044913278191</v>
      </c>
      <c r="X201" s="181">
        <f>IF('III Tool Overview'!$H$6="Western Isles Health Board",0,IF('III Tool Overview'!$H$6="Eilean Siar Local Authority",0,new_yll(10,B201,C201,D201,$C$1,G201+H201,1,F201,E201*F201)))</f>
        <v>20815.714789591533</v>
      </c>
      <c r="Y201" s="181">
        <f t="shared" si="731"/>
        <v>7.3301236866573163</v>
      </c>
      <c r="Z201" s="181">
        <f>IF('III Tool Overview'!$H$6="Western Isles Health Board",0,IF('III Tool Overview'!$H$6="Eilean Siar Local Authority",0,new_yll(20,B201,C201,D201,$C$1,G201,1,F201,E201*F201)))</f>
        <v>54796.616574618929</v>
      </c>
      <c r="AA201" s="181">
        <f>IF('III Tool Overview'!$H$6="Western Isles Health Board",0,IF('III Tool Overview'!$H$6="Eilean Siar Local Authority",0,new_yll(20,B201,C201,D201,$C$1,G201+H201,1,F201,E201*F201)))</f>
        <v>54778.117993031126</v>
      </c>
      <c r="AB201" s="181">
        <f t="shared" si="732"/>
        <v>18.498581587802619</v>
      </c>
      <c r="AC201" s="181">
        <f>IF('III Tool Overview'!$H$6="Western Isles Health Board",0,IF('III Tool Overview'!$H$6="Eilean Siar Local Authority",0,hosp_count(2,B201,C201,D201,$C$1,G201,1,F201,E201*F201)))</f>
        <v>2604.9359656018769</v>
      </c>
      <c r="AD201" s="181">
        <f>IF('III Tool Overview'!$H$6="Western Isles Health Board",0,IF('III Tool Overview'!$H$6="Eilean Siar Local Authority",0,hosp_count(2,B201,C201,D201,$C$1,G201+H201,1,F201,E201*F201)))</f>
        <v>2604.3203239679515</v>
      </c>
      <c r="AE201" s="180">
        <f t="shared" si="733"/>
        <v>0.6156416339254065</v>
      </c>
      <c r="AF201" s="181">
        <f>IF('III Tool Overview'!$H$6="Western Isles Health Board",0,IF('III Tool Overview'!$H$6="Eilean Siar Local Authority",0,hosp_count(5,B201,C201,D201,$C$1,G201,1,F201,E201*F201)))</f>
        <v>10998.240668477021</v>
      </c>
      <c r="AG201" s="181">
        <f>IF('III Tool Overview'!$H$6="Western Isles Health Board",0,IF('III Tool Overview'!$H$6="Eilean Siar Local Authority",0,hosp_count(5,B201,C201,D201,$C$1,G201+H201,1,F201,E201*F201)))</f>
        <v>10995.667520537108</v>
      </c>
      <c r="AH201" s="180">
        <f t="shared" si="734"/>
        <v>2.5731479399128148</v>
      </c>
      <c r="AI201" s="181">
        <f>IF('III Tool Overview'!$H$6="Western Isles Health Board",0,IF('III Tool Overview'!$H$6="Eilean Siar Local Authority",0,hosp_count(10,B201,C201,D201,$C$1,G201,1,F201,E201*F201)))</f>
        <v>27121.461255094528</v>
      </c>
      <c r="AJ201" s="181">
        <f>IF('III Tool Overview'!$H$6="Western Isles Health Board",0,IF('III Tool Overview'!$H$6="Eilean Siar Local Authority",0,hosp_count(10,B201,C201,D201,$C$1,G201+H201,1,F201,E201*F201)))</f>
        <v>27115.234210124705</v>
      </c>
      <c r="AK201" s="180">
        <f t="shared" si="735"/>
        <v>6.2270449698226003</v>
      </c>
      <c r="AL201" s="181">
        <f>IF('III Tool Overview'!$H$6="Western Isles Health Board",0,IF('III Tool Overview'!$H$6="Eilean Siar Local Authority",0,hosp_count(20,B201,C201,D201,$C$1,G201,1,F201,E201*F201)))</f>
        <v>69124.132620038465</v>
      </c>
      <c r="AM201" s="181">
        <f>IF('III Tool Overview'!$H$6="Western Isles Health Board",0,IF('III Tool Overview'!$H$6="Eilean Siar Local Authority",0,hosp_count(20,B201,C201,D201,$C$1,G201+H201,1,F201,E201*F201)))</f>
        <v>69108.995318832138</v>
      </c>
      <c r="AN201" s="180">
        <f t="shared" si="736"/>
        <v>15.137301206326811</v>
      </c>
    </row>
    <row r="202" spans="1:44" x14ac:dyDescent="0.2">
      <c r="A202" s="176" t="s">
        <v>27</v>
      </c>
      <c r="B202" s="156">
        <v>32.5</v>
      </c>
      <c r="C202" s="156" t="s">
        <v>160</v>
      </c>
      <c r="D202" s="159">
        <v>4</v>
      </c>
      <c r="E202" s="179">
        <f>HLOOKUP('III Tool Overview'!$H$6,Prevalence!$B$2:$AV$268,Prevalence!AW192,FALSE)</f>
        <v>0.28000000000000003</v>
      </c>
      <c r="F202" s="178">
        <f>HLOOKUP('III Tool Overview'!$H$6,LookUpData_Pop!$B$1:$AV$269,LookUpData_Pop!BB197,FALSE)/5</f>
        <v>28315.8</v>
      </c>
      <c r="G202" s="167">
        <f>'III Tool Overview'!$H$9/110</f>
        <v>0</v>
      </c>
      <c r="H202" s="244">
        <f>IF('III Tool Overview'!$H$10="Even distribution",Targeting!C200,IF('III Tool Overview'!$H$10="Targeting to Q1",Targeting!D200,IF('III Tool Overview'!$H$10="Targeting to Q1 &amp; Q2",Targeting!E200,IF('III Tool Overview'!$H$10="Proportionate to need",Targeting!F200))))</f>
        <v>436.50873701657031</v>
      </c>
      <c r="I202" s="173">
        <f>IF('III Tool Overview'!$H$6="Western Isles Health Board",0,IF('III Tool Overview'!$H$6="Eilean Siar Local Authority",0,new_ci(2,B202,C202,D202,$C$1,G202,1,F202,E202*F202)))</f>
        <v>34.635023646166658</v>
      </c>
      <c r="J202" s="180">
        <f>IF('III Tool Overview'!$H$6="Western Isles Health Board",0,IF('III Tool Overview'!$H$6="Eilean Siar Local Authority",0,new_ci(2,B202,C202,D202,$C$1,G202+H202,1,F202,E202*F202)))</f>
        <v>34.621721296075648</v>
      </c>
      <c r="K202" s="180">
        <f>IF('III Tool Overview'!$H$6="Western Isles Health Board",0,IF('III Tool Overview'!$H$6="Eilean Siar Local Authority",0,new_ci(5,B202,C202,D202,$C$1,G202,1,F202,E202*F202)))</f>
        <v>151.18122176178167</v>
      </c>
      <c r="L202" s="180">
        <f>IF('III Tool Overview'!$H$6="Western Isles Health Board",0,IF('III Tool Overview'!$H$6="Eilean Siar Local Authority",0,new_ci(5,B202,C202,D202,$C$1,G202+H202,1,F202,E202*F202)))</f>
        <v>151.12374049397403</v>
      </c>
      <c r="M202" s="180">
        <f>IF('III Tool Overview'!$H$6="Western Isles Health Board",0,IF('III Tool Overview'!$H$6="Eilean Siar Local Authority",0,new_ci(10,B202,C202,D202,$C$1,G202,1,F202,E202*F202)))</f>
        <v>395.25780390826992</v>
      </c>
      <c r="N202" s="180">
        <f>IF('III Tool Overview'!$H$6="Western Isles Health Board",0,IF('III Tool Overview'!$H$6="Eilean Siar Local Authority",0,new_ci(10,B202,C202,D202,$C$1,G202+H202,1,F202,E202*F202)))</f>
        <v>395.11042070868422</v>
      </c>
      <c r="O202" s="180">
        <f>IF('III Tool Overview'!$H$6="Western Isles Health Board",0,IF('III Tool Overview'!$H$6="Eilean Siar Local Authority",0,new_ci(20,B202,C202,D202,$C$1,G202,1,F202,E202*F202)))</f>
        <v>1143.8951977535648</v>
      </c>
      <c r="P202" s="180">
        <f>IF('III Tool Overview'!$H$6="Western Isles Health Board",0,IF('III Tool Overview'!$H$6="Eilean Siar Local Authority",0,new_ci(20,B202,C202,D202,$C$1,G202+H202,1,F202,E202*F202)))</f>
        <v>1143.4903354054507</v>
      </c>
      <c r="Q202" s="181">
        <f>IF('III Tool Overview'!$H$6="Western Isles Health Board",0,IF('III Tool Overview'!$H$6="Eilean Siar Local Authority",0,new_yll(2,B202,C202,D202,$C$1,G202,1,F202,E202*F202)))</f>
        <v>2320.5465842931662</v>
      </c>
      <c r="R202" s="181">
        <f>IF('III Tool Overview'!$H$6="Western Isles Health Board",0,IF('III Tool Overview'!$H$6="Eilean Siar Local Authority",0,new_yll(2,B202,C202,D202,$C$1,G202+H202,1,F202,E202*F202)))</f>
        <v>2319.6553268370685</v>
      </c>
      <c r="S202" s="181">
        <f t="shared" si="729"/>
        <v>0.89125745609771911</v>
      </c>
      <c r="T202" s="181">
        <f>IF('III Tool Overview'!$H$6="Western Isles Health Board",0,IF('III Tool Overview'!$H$6="Eilean Siar Local Authority",0,new_yll(5,B202,C202,D202,$C$1,G202,1,F202,E202*F202)))</f>
        <v>9891.6393218197354</v>
      </c>
      <c r="U202" s="181">
        <f>IF('III Tool Overview'!$H$6="Western Isles Health Board",0,IF('III Tool Overview'!$H$6="Eilean Siar Local Authority",0,new_yll(5,B202,C202,D202,$C$1,G202+H202,1,F202,E202*F202)))</f>
        <v>9887.8779125627188</v>
      </c>
      <c r="V202" s="181">
        <f t="shared" si="730"/>
        <v>3.7614092570165667</v>
      </c>
      <c r="W202" s="181">
        <f>IF('III Tool Overview'!$H$6="Western Isles Health Board",0,IF('III Tool Overview'!$H$6="Eilean Siar Local Authority",0,new_yll(10,B202,C202,D202,$C$1,G202,1,F202,E202*F202)))</f>
        <v>24752.836070683963</v>
      </c>
      <c r="X202" s="181">
        <f>IF('III Tool Overview'!$H$6="Western Isles Health Board",0,IF('III Tool Overview'!$H$6="Eilean Siar Local Authority",0,new_yll(10,B202,C202,D202,$C$1,G202+H202,1,F202,E202*F202)))</f>
        <v>24743.599426956382</v>
      </c>
      <c r="Y202" s="181">
        <f t="shared" si="731"/>
        <v>9.2366437275813951</v>
      </c>
      <c r="Z202" s="181">
        <f>IF('III Tool Overview'!$H$6="Western Isles Health Board",0,IF('III Tool Overview'!$H$6="Eilean Siar Local Authority",0,new_yll(20,B202,C202,D202,$C$1,G202,1,F202,E202*F202)))</f>
        <v>64465.755600165343</v>
      </c>
      <c r="AA202" s="181">
        <f>IF('III Tool Overview'!$H$6="Western Isles Health Board",0,IF('III Tool Overview'!$H$6="Eilean Siar Local Authority",0,new_yll(20,B202,C202,D202,$C$1,G202+H202,1,F202,E202*F202)))</f>
        <v>64442.839725712693</v>
      </c>
      <c r="AB202" s="181">
        <f t="shared" si="732"/>
        <v>22.915874452650314</v>
      </c>
      <c r="AC202" s="181">
        <f>IF('III Tool Overview'!$H$6="Western Isles Health Board",0,IF('III Tool Overview'!$H$6="Eilean Siar Local Authority",0,hosp_count(2,B202,C202,D202,$C$1,G202,1,F202,E202*F202)))</f>
        <v>2841.1193411076565</v>
      </c>
      <c r="AD202" s="181">
        <f>IF('III Tool Overview'!$H$6="Western Isles Health Board",0,IF('III Tool Overview'!$H$6="Eilean Siar Local Authority",0,hosp_count(2,B202,C202,D202,$C$1,G202+H202,1,F202,E202*F202)))</f>
        <v>2840.4049476337159</v>
      </c>
      <c r="AE202" s="180">
        <f t="shared" si="733"/>
        <v>0.7143934739406177</v>
      </c>
      <c r="AF202" s="181">
        <f>IF('III Tool Overview'!$H$6="Western Isles Health Board",0,IF('III Tool Overview'!$H$6="Eilean Siar Local Authority",0,hosp_count(5,B202,C202,D202,$C$1,G202,1,F202,E202*F202)))</f>
        <v>11988.985075374683</v>
      </c>
      <c r="AG202" s="181">
        <f>IF('III Tool Overview'!$H$6="Western Isles Health Board",0,IF('III Tool Overview'!$H$6="Eilean Siar Local Authority",0,hosp_count(5,B202,C202,D202,$C$1,G202+H202,1,F202,E202*F202)))</f>
        <v>11986.004619452395</v>
      </c>
      <c r="AH202" s="180">
        <f t="shared" si="734"/>
        <v>2.9804559222884563</v>
      </c>
      <c r="AI202" s="181">
        <f>IF('III Tool Overview'!$H$6="Western Isles Health Board",0,IF('III Tool Overview'!$H$6="Eilean Siar Local Authority",0,hosp_count(10,B202,C202,D202,$C$1,G202,1,F202,E202*F202)))</f>
        <v>29532.130474372956</v>
      </c>
      <c r="AJ202" s="181">
        <f>IF('III Tool Overview'!$H$6="Western Isles Health Board",0,IF('III Tool Overview'!$H$6="Eilean Siar Local Authority",0,hosp_count(10,B202,C202,D202,$C$1,G202+H202,1,F202,E202*F202)))</f>
        <v>29524.944749672402</v>
      </c>
      <c r="AK202" s="180">
        <f t="shared" si="735"/>
        <v>7.1857247005536919</v>
      </c>
      <c r="AL202" s="181">
        <f>IF('III Tool Overview'!$H$6="Western Isles Health Board",0,IF('III Tool Overview'!$H$6="Eilean Siar Local Authority",0,hosp_count(20,B202,C202,D202,$C$1,G202,1,F202,E202*F202)))</f>
        <v>75023.069710392723</v>
      </c>
      <c r="AM202" s="181">
        <f>IF('III Tool Overview'!$H$6="Western Isles Health Board",0,IF('III Tool Overview'!$H$6="Eilean Siar Local Authority",0,hosp_count(20,B202,C202,D202,$C$1,G202+H202,1,F202,E202*F202)))</f>
        <v>75005.797619844932</v>
      </c>
      <c r="AN202" s="180">
        <f t="shared" si="736"/>
        <v>17.272090547790867</v>
      </c>
    </row>
    <row r="203" spans="1:44" x14ac:dyDescent="0.2">
      <c r="A203" s="176" t="s">
        <v>28</v>
      </c>
      <c r="B203" s="156">
        <v>37.5</v>
      </c>
      <c r="C203" s="156" t="s">
        <v>160</v>
      </c>
      <c r="D203" s="159">
        <v>4</v>
      </c>
      <c r="E203" s="179">
        <f>HLOOKUP('III Tool Overview'!$H$6,Prevalence!$B$2:$AV$268,Prevalence!AW193,FALSE)</f>
        <v>0.26</v>
      </c>
      <c r="F203" s="178">
        <f>HLOOKUP('III Tool Overview'!$H$6,LookUpData_Pop!$B$1:$AV$269,LookUpData_Pop!BB198,FALSE)/5</f>
        <v>34781.4</v>
      </c>
      <c r="G203" s="167">
        <f>'III Tool Overview'!$H$9/110</f>
        <v>0</v>
      </c>
      <c r="H203" s="244">
        <f>IF('III Tool Overview'!$H$10="Even distribution",Targeting!C201,IF('III Tool Overview'!$H$10="Targeting to Q1",Targeting!D201,IF('III Tool Overview'!$H$10="Targeting to Q1 &amp; Q2",Targeting!E201,IF('III Tool Overview'!$H$10="Proportionate to need",Targeting!F201))))</f>
        <v>425.84293911785238</v>
      </c>
      <c r="I203" s="173">
        <f>IF('III Tool Overview'!$H$6="Western Isles Health Board",0,IF('III Tool Overview'!$H$6="Eilean Siar Local Authority",0,new_ci(2,B203,C203,D203,$C$1,G203,1,F203,E203*F203)))</f>
        <v>65.66339759642284</v>
      </c>
      <c r="J203" s="180">
        <f>IF('III Tool Overview'!$H$6="Western Isles Health Board",0,IF('III Tool Overview'!$H$6="Eilean Siar Local Authority",0,new_ci(2,B203,C203,D203,$C$1,G203+H203,1,F203,E203*F203)))</f>
        <v>65.643016882977463</v>
      </c>
      <c r="K203" s="180">
        <f>IF('III Tool Overview'!$H$6="Western Isles Health Board",0,IF('III Tool Overview'!$H$6="Eilean Siar Local Authority",0,new_ci(5,B203,C203,D203,$C$1,G203,1,F203,E203*F203)))</f>
        <v>286.24304214973102</v>
      </c>
      <c r="L203" s="180">
        <f>IF('III Tool Overview'!$H$6="Western Isles Health Board",0,IF('III Tool Overview'!$H$6="Eilean Siar Local Authority",0,new_ci(5,B203,C203,D203,$C$1,G203+H203,1,F203,E203*F203)))</f>
        <v>286.15532051470069</v>
      </c>
      <c r="M203" s="180">
        <f>IF('III Tool Overview'!$H$6="Western Isles Health Board",0,IF('III Tool Overview'!$H$6="Eilean Siar Local Authority",0,new_ci(10,B203,C203,D203,$C$1,G203,1,F203,E203*F203)))</f>
        <v>746.31050581152977</v>
      </c>
      <c r="N203" s="180">
        <f>IF('III Tool Overview'!$H$6="Western Isles Health Board",0,IF('III Tool Overview'!$H$6="Eilean Siar Local Authority",0,new_ci(10,B203,C203,D203,$C$1,G203+H203,1,F203,E203*F203)))</f>
        <v>746.08744753584165</v>
      </c>
      <c r="O203" s="180">
        <f>IF('III Tool Overview'!$H$6="Western Isles Health Board",0,IF('III Tool Overview'!$H$6="Eilean Siar Local Authority",0,new_ci(20,B203,C203,D203,$C$1,G203,1,F203,E203*F203)))</f>
        <v>2141.5504622329395</v>
      </c>
      <c r="P203" s="180">
        <f>IF('III Tool Overview'!$H$6="Western Isles Health Board",0,IF('III Tool Overview'!$H$6="Eilean Siar Local Authority",0,new_ci(20,B203,C203,D203,$C$1,G203+H203,1,F203,E203*F203)))</f>
        <v>2140.9534726329443</v>
      </c>
      <c r="Q203" s="181">
        <f>IF('III Tool Overview'!$H$6="Western Isles Health Board",0,IF('III Tool Overview'!$H$6="Eilean Siar Local Authority",0,new_yll(2,B203,C203,D203,$C$1,G203,1,F203,E203*F203)))</f>
        <v>4005.4672533817934</v>
      </c>
      <c r="R203" s="181">
        <f>IF('III Tool Overview'!$H$6="Western Isles Health Board",0,IF('III Tool Overview'!$H$6="Eilean Siar Local Authority",0,new_yll(2,B203,C203,D203,$C$1,G203+H203,1,F203,E203*F203)))</f>
        <v>4004.2240298616252</v>
      </c>
      <c r="S203" s="181">
        <f t="shared" si="729"/>
        <v>1.2432235201681578</v>
      </c>
      <c r="T203" s="181">
        <f>IF('III Tool Overview'!$H$6="Western Isles Health Board",0,IF('III Tool Overview'!$H$6="Eilean Siar Local Authority",0,new_yll(5,B203,C203,D203,$C$1,G203,1,F203,E203*F203)))</f>
        <v>17011.44829816022</v>
      </c>
      <c r="U203" s="181">
        <f>IF('III Tool Overview'!$H$6="Western Isles Health Board",0,IF('III Tool Overview'!$H$6="Eilean Siar Local Authority",0,new_yll(5,B203,C203,D203,$C$1,G203+H203,1,F203,E203*F203)))</f>
        <v>17006.234093819916</v>
      </c>
      <c r="V203" s="181">
        <f t="shared" si="730"/>
        <v>5.2142043403036951</v>
      </c>
      <c r="W203" s="181">
        <f>IF('III Tool Overview'!$H$6="Western Isles Health Board",0,IF('III Tool Overview'!$H$6="Eilean Siar Local Authority",0,new_yll(10,B203,C203,D203,$C$1,G203,1,F203,E203*F203)))</f>
        <v>42264.386207494499</v>
      </c>
      <c r="X203" s="181">
        <f>IF('III Tool Overview'!$H$6="Western Isles Health Board",0,IF('III Tool Overview'!$H$6="Eilean Siar Local Authority",0,new_yll(10,B203,C203,D203,$C$1,G203+H203,1,F203,E203*F203)))</f>
        <v>42251.740783807756</v>
      </c>
      <c r="Y203" s="181">
        <f t="shared" si="731"/>
        <v>12.645423686743015</v>
      </c>
      <c r="Z203" s="181">
        <f>IF('III Tool Overview'!$H$6="Western Isles Health Board",0,IF('III Tool Overview'!$H$6="Eilean Siar Local Authority",0,new_yll(20,B203,C203,D203,$C$1,G203,1,F203,E203*F203)))</f>
        <v>107925.71656613795</v>
      </c>
      <c r="AA203" s="181">
        <f>IF('III Tool Overview'!$H$6="Western Isles Health Board",0,IF('III Tool Overview'!$H$6="Eilean Siar Local Authority",0,new_yll(20,B203,C203,D203,$C$1,G203+H203,1,F203,E203*F203)))</f>
        <v>107895.43138455565</v>
      </c>
      <c r="AB203" s="181">
        <f t="shared" si="732"/>
        <v>30.285181582308724</v>
      </c>
      <c r="AC203" s="181">
        <f>IF('III Tool Overview'!$H$6="Western Isles Health Board",0,IF('III Tool Overview'!$H$6="Eilean Siar Local Authority",0,hosp_count(2,B203,C203,D203,$C$1,G203,1,F203,E203*F203)))</f>
        <v>4302.5736669562084</v>
      </c>
      <c r="AD203" s="181">
        <f>IF('III Tool Overview'!$H$6="Western Isles Health Board",0,IF('III Tool Overview'!$H$6="Eilean Siar Local Authority",0,hosp_count(2,B203,C203,D203,$C$1,G203+H203,1,F203,E203*F203)))</f>
        <v>4301.7072142453453</v>
      </c>
      <c r="AE203" s="180">
        <f t="shared" si="733"/>
        <v>0.86645271086308639</v>
      </c>
      <c r="AF203" s="181">
        <f>IF('III Tool Overview'!$H$6="Western Isles Health Board",0,IF('III Tool Overview'!$H$6="Eilean Siar Local Authority",0,hosp_count(5,B203,C203,D203,$C$1,G203,1,F203,E203*F203)))</f>
        <v>18135.063145635831</v>
      </c>
      <c r="AG203" s="181">
        <f>IF('III Tool Overview'!$H$6="Western Isles Health Board",0,IF('III Tool Overview'!$H$6="Eilean Siar Local Authority",0,hosp_count(5,B203,C203,D203,$C$1,G203+H203,1,F203,E203*F203)))</f>
        <v>18131.463289633764</v>
      </c>
      <c r="AH203" s="180">
        <f t="shared" si="734"/>
        <v>3.5998560020670993</v>
      </c>
      <c r="AI203" s="181">
        <f>IF('III Tool Overview'!$H$6="Western Isles Health Board",0,IF('III Tool Overview'!$H$6="Eilean Siar Local Authority",0,hosp_count(10,B203,C203,D203,$C$1,G203,1,F203,E203*F203)))</f>
        <v>44566.127331101408</v>
      </c>
      <c r="AJ203" s="181">
        <f>IF('III Tool Overview'!$H$6="Western Isles Health Board",0,IF('III Tool Overview'!$H$6="Eilean Siar Local Authority",0,hosp_count(10,B203,C203,D203,$C$1,G203+H203,1,F203,E203*F203)))</f>
        <v>44557.522229037349</v>
      </c>
      <c r="AK203" s="180">
        <f t="shared" si="735"/>
        <v>8.6051020640588831</v>
      </c>
      <c r="AL203" s="181">
        <f>IF('III Tool Overview'!$H$6="Western Isles Health Board",0,IF('III Tool Overview'!$H$6="Eilean Siar Local Authority",0,hosp_count(20,B203,C203,D203,$C$1,G203,1,F203,E203*F203)))</f>
        <v>112427.80402894488</v>
      </c>
      <c r="AM203" s="181">
        <f>IF('III Tool Overview'!$H$6="Western Isles Health Board",0,IF('III Tool Overview'!$H$6="Eilean Siar Local Authority",0,hosp_count(20,B203,C203,D203,$C$1,G203+H203,1,F203,E203*F203)))</f>
        <v>112407.64521303408</v>
      </c>
      <c r="AN203" s="180">
        <f t="shared" si="736"/>
        <v>20.158815910806879</v>
      </c>
    </row>
    <row r="204" spans="1:44" x14ac:dyDescent="0.2">
      <c r="A204" s="176" t="s">
        <v>29</v>
      </c>
      <c r="B204" s="156">
        <v>42.5</v>
      </c>
      <c r="C204" s="156" t="s">
        <v>160</v>
      </c>
      <c r="D204" s="159">
        <v>4</v>
      </c>
      <c r="E204" s="179">
        <f>HLOOKUP('III Tool Overview'!$H$6,Prevalence!$B$2:$AV$268,Prevalence!AW194,FALSE)</f>
        <v>0.26</v>
      </c>
      <c r="F204" s="178">
        <f>HLOOKUP('III Tool Overview'!$H$6,LookUpData_Pop!$B$1:$AV$269,LookUpData_Pop!BB199,FALSE)/5</f>
        <v>40610.400000000001</v>
      </c>
      <c r="G204" s="167">
        <f>'III Tool Overview'!$H$9/110</f>
        <v>0</v>
      </c>
      <c r="H204" s="244">
        <f>IF('III Tool Overview'!$H$10="Even distribution",Targeting!C202,IF('III Tool Overview'!$H$10="Targeting to Q1",Targeting!D202,IF('III Tool Overview'!$H$10="Targeting to Q1 &amp; Q2",Targeting!E202,IF('III Tool Overview'!$H$10="Proportionate to need",Targeting!F202))))</f>
        <v>526.94281312540681</v>
      </c>
      <c r="I204" s="173">
        <f>IF('III Tool Overview'!$H$6="Western Isles Health Board",0,IF('III Tool Overview'!$H$6="Eilean Siar Local Authority",0,new_ci(2,B204,C204,D204,$C$1,G204,1,F204,E204*F204)))</f>
        <v>102.38218164181939</v>
      </c>
      <c r="J204" s="180">
        <f>IF('III Tool Overview'!$H$6="Western Isles Health Board",0,IF('III Tool Overview'!$H$6="Eilean Siar Local Authority",0,new_ci(2,B204,C204,D204,$C$1,G204+H204,1,F204,E204*F204)))</f>
        <v>102.34853659162346</v>
      </c>
      <c r="K204" s="180">
        <f>IF('III Tool Overview'!$H$6="Western Isles Health Board",0,IF('III Tool Overview'!$H$6="Eilean Siar Local Authority",0,new_ci(5,B204,C204,D204,$C$1,G204,1,F204,E204*F204)))</f>
        <v>445.74975463804287</v>
      </c>
      <c r="L204" s="180">
        <f>IF('III Tool Overview'!$H$6="Western Isles Health Board",0,IF('III Tool Overview'!$H$6="Eilean Siar Local Authority",0,new_ci(5,B204,C204,D204,$C$1,G204+H204,1,F204,E204*F204)))</f>
        <v>445.60546601018854</v>
      </c>
      <c r="M204" s="180">
        <f>IF('III Tool Overview'!$H$6="Western Isles Health Board",0,IF('III Tool Overview'!$H$6="Eilean Siar Local Authority",0,new_ci(10,B204,C204,D204,$C$1,G204,1,F204,E204*F204)))</f>
        <v>1159.1365810234327</v>
      </c>
      <c r="N204" s="180">
        <f>IF('III Tool Overview'!$H$6="Western Isles Health Board",0,IF('III Tool Overview'!$H$6="Eilean Siar Local Authority",0,new_ci(10,B204,C204,D204,$C$1,G204+H204,1,F204,E204*F204)))</f>
        <v>1158.7724841468246</v>
      </c>
      <c r="O204" s="180">
        <f>IF('III Tool Overview'!$H$6="Western Isles Health Board",0,IF('III Tool Overview'!$H$6="Eilean Siar Local Authority",0,new_ci(20,B204,C204,D204,$C$1,G204,1,F204,E204*F204)))</f>
        <v>3299.4619786941093</v>
      </c>
      <c r="P204" s="180">
        <f>IF('III Tool Overview'!$H$6="Western Isles Health Board",0,IF('III Tool Overview'!$H$6="Eilean Siar Local Authority",0,new_ci(20,B204,C204,D204,$C$1,G204+H204,1,F204,E204*F204)))</f>
        <v>3298.5106252972237</v>
      </c>
      <c r="Q204" s="181">
        <f>IF('III Tool Overview'!$H$6="Western Isles Health Board",0,IF('III Tool Overview'!$H$6="Eilean Siar Local Authority",0,new_yll(2,B204,C204,D204,$C$1,G204,1,F204,E204*F204)))</f>
        <v>5835.7843535837046</v>
      </c>
      <c r="R204" s="181">
        <f>IF('III Tool Overview'!$H$6="Western Isles Health Board",0,IF('III Tool Overview'!$H$6="Eilean Siar Local Authority",0,new_yll(2,B204,C204,D204,$C$1,G204+H204,1,F204,E204*F204)))</f>
        <v>5833.8665857225369</v>
      </c>
      <c r="S204" s="181">
        <f t="shared" si="729"/>
        <v>1.9177678611677038</v>
      </c>
      <c r="T204" s="181">
        <f>IF('III Tool Overview'!$H$6="Western Isles Health Board",0,IF('III Tool Overview'!$H$6="Eilean Siar Local Authority",0,new_yll(5,B204,C204,D204,$C$1,G204,1,F204,E204*F204)))</f>
        <v>24708.399763338573</v>
      </c>
      <c r="U204" s="181">
        <f>IF('III Tool Overview'!$H$6="Western Isles Health Board",0,IF('III Tool Overview'!$H$6="Eilean Siar Local Authority",0,new_yll(5,B204,C204,D204,$C$1,G204+H204,1,F204,E204*F204)))</f>
        <v>24700.399923315417</v>
      </c>
      <c r="V204" s="181">
        <f t="shared" si="730"/>
        <v>7.9998400231561391</v>
      </c>
      <c r="W204" s="181">
        <f>IF('III Tool Overview'!$H$6="Western Isles Health Board",0,IF('III Tool Overview'!$H$6="Eilean Siar Local Authority",0,new_yll(10,B204,C204,D204,$C$1,G204,1,F204,E204*F204)))</f>
        <v>61013.901235976555</v>
      </c>
      <c r="X204" s="181">
        <f>IF('III Tool Overview'!$H$6="Western Isles Health Board",0,IF('III Tool Overview'!$H$6="Eilean Siar Local Authority",0,new_yll(10,B204,C204,D204,$C$1,G204+H204,1,F204,E204*F204)))</f>
        <v>60994.709745789623</v>
      </c>
      <c r="Y204" s="181">
        <f t="shared" si="731"/>
        <v>19.191490186931333</v>
      </c>
      <c r="Z204" s="181">
        <f>IF('III Tool Overview'!$H$6="Western Isles Health Board",0,IF('III Tool Overview'!$H$6="Eilean Siar Local Authority",0,new_yll(20,B204,C204,D204,$C$1,G204,1,F204,E204*F204)))</f>
        <v>153206.90487868857</v>
      </c>
      <c r="AA204" s="181">
        <f>IF('III Tool Overview'!$H$6="Western Isles Health Board",0,IF('III Tool Overview'!$H$6="Eilean Siar Local Authority",0,new_yll(20,B204,C204,D204,$C$1,G204+H204,1,F204,E204*F204)))</f>
        <v>153162.33349202661</v>
      </c>
      <c r="AB204" s="181">
        <f t="shared" si="732"/>
        <v>44.571386661962606</v>
      </c>
      <c r="AC204" s="181">
        <f>IF('III Tool Overview'!$H$6="Western Isles Health Board",0,IF('III Tool Overview'!$H$6="Eilean Siar Local Authority",0,hosp_count(2,B204,C204,D204,$C$1,G204,1,F204,E204*F204)))</f>
        <v>5776.067591517256</v>
      </c>
      <c r="AD204" s="181">
        <f>IF('III Tool Overview'!$H$6="Western Isles Health Board",0,IF('III Tool Overview'!$H$6="Eilean Siar Local Authority",0,hosp_count(2,B204,C204,D204,$C$1,G204+H204,1,F204,E204*F204)))</f>
        <v>5774.8351757766968</v>
      </c>
      <c r="AE204" s="180">
        <f t="shared" si="733"/>
        <v>1.2324157405591905</v>
      </c>
      <c r="AF204" s="181">
        <f>IF('III Tool Overview'!$H$6="Western Isles Health Board",0,IF('III Tool Overview'!$H$6="Eilean Siar Local Authority",0,hosp_count(5,B204,C204,D204,$C$1,G204,1,F204,E204*F204)))</f>
        <v>24318.872508850254</v>
      </c>
      <c r="AG204" s="181">
        <f>IF('III Tool Overview'!$H$6="Western Isles Health Board",0,IF('III Tool Overview'!$H$6="Eilean Siar Local Authority",0,hosp_count(5,B204,C204,D204,$C$1,G204+H204,1,F204,E204*F204)))</f>
        <v>24313.771751081531</v>
      </c>
      <c r="AH204" s="180">
        <f t="shared" si="734"/>
        <v>5.1007577687232697</v>
      </c>
      <c r="AI204" s="181">
        <f>IF('III Tool Overview'!$H$6="Western Isles Health Board",0,IF('III Tool Overview'!$H$6="Eilean Siar Local Authority",0,hosp_count(10,B204,C204,D204,$C$1,G204,1,F204,E204*F204)))</f>
        <v>59628.098278897691</v>
      </c>
      <c r="AJ204" s="181">
        <f>IF('III Tool Overview'!$H$6="Western Isles Health Board",0,IF('III Tool Overview'!$H$6="Eilean Siar Local Authority",0,hosp_count(10,B204,C204,D204,$C$1,G204+H204,1,F204,E204*F204)))</f>
        <v>59616.001228479596</v>
      </c>
      <c r="AK204" s="180">
        <f t="shared" si="735"/>
        <v>12.097050418095023</v>
      </c>
      <c r="AL204" s="181">
        <f>IF('III Tool Overview'!$H$6="Western Isles Health Board",0,IF('III Tool Overview'!$H$6="Eilean Siar Local Authority",0,hosp_count(20,B204,C204,D204,$C$1,G204,1,F204,E204*F204)))</f>
        <v>149433.61871818904</v>
      </c>
      <c r="AM204" s="181">
        <f>IF('III Tool Overview'!$H$6="Western Isles Health Board",0,IF('III Tool Overview'!$H$6="Eilean Siar Local Authority",0,hosp_count(20,B204,C204,D204,$C$1,G204+H204,1,F204,E204*F204)))</f>
        <v>149405.94355959335</v>
      </c>
      <c r="AN204" s="180">
        <f t="shared" si="736"/>
        <v>27.675158595695393</v>
      </c>
    </row>
    <row r="205" spans="1:44" x14ac:dyDescent="0.2">
      <c r="A205" s="176" t="s">
        <v>30</v>
      </c>
      <c r="B205" s="156">
        <v>47.5</v>
      </c>
      <c r="C205" s="156" t="s">
        <v>160</v>
      </c>
      <c r="D205" s="159">
        <v>4</v>
      </c>
      <c r="E205" s="179">
        <f>HLOOKUP('III Tool Overview'!$H$6,Prevalence!$B$2:$AV$268,Prevalence!AW195,FALSE)</f>
        <v>0.24</v>
      </c>
      <c r="F205" s="178">
        <f>HLOOKUP('III Tool Overview'!$H$6,LookUpData_Pop!$B$1:$AV$269,LookUpData_Pop!BB200,FALSE)/5</f>
        <v>40998.199999999997</v>
      </c>
      <c r="G205" s="167">
        <f>'III Tool Overview'!$H$9/110</f>
        <v>0</v>
      </c>
      <c r="H205" s="244">
        <f>IF('III Tool Overview'!$H$10="Even distribution",Targeting!C203,IF('III Tool Overview'!$H$10="Targeting to Q1",Targeting!D203,IF('III Tool Overview'!$H$10="Targeting to Q1 &amp; Q2",Targeting!E203,IF('III Tool Overview'!$H$10="Proportionate to need",Targeting!F203))))</f>
        <v>528.53588128581043</v>
      </c>
      <c r="I205" s="173">
        <f>IF('III Tool Overview'!$H$6="Western Isles Health Board",0,IF('III Tool Overview'!$H$6="Eilean Siar Local Authority",0,new_ci(2,B205,C205,D205,$C$1,G205,1,F205,E205*F205)))</f>
        <v>159.46411602421085</v>
      </c>
      <c r="J205" s="180">
        <f>IF('III Tool Overview'!$H$6="Western Isles Health Board",0,IF('III Tool Overview'!$H$6="Eilean Siar Local Authority",0,new_ci(2,B205,C205,D205,$C$1,G205+H205,1,F205,E205*F205)))</f>
        <v>159.41108492241361</v>
      </c>
      <c r="K205" s="180">
        <f>IF('III Tool Overview'!$H$6="Western Isles Health Board",0,IF('III Tool Overview'!$H$6="Eilean Siar Local Authority",0,new_ci(5,B205,C205,D205,$C$1,G205,1,F205,E205*F205)))</f>
        <v>692.40516048303584</v>
      </c>
      <c r="L205" s="180">
        <f>IF('III Tool Overview'!$H$6="Western Isles Health Board",0,IF('III Tool Overview'!$H$6="Eilean Siar Local Authority",0,new_ci(5,B205,C205,D205,$C$1,G205+H205,1,F205,E205*F205)))</f>
        <v>692.17961084640729</v>
      </c>
      <c r="M205" s="180">
        <f>IF('III Tool Overview'!$H$6="Western Isles Health Board",0,IF('III Tool Overview'!$H$6="Eilean Siar Local Authority",0,new_ci(10,B205,C205,D205,$C$1,G205,1,F205,E205*F205)))</f>
        <v>1790.4552030166119</v>
      </c>
      <c r="N205" s="180">
        <f>IF('III Tool Overview'!$H$6="Western Isles Health Board",0,IF('III Tool Overview'!$H$6="Eilean Siar Local Authority",0,new_ci(10,B205,C205,D205,$C$1,G205+H205,1,F205,E205*F205)))</f>
        <v>1789.8959209127904</v>
      </c>
      <c r="O205" s="180">
        <f>IF('III Tool Overview'!$H$6="Western Isles Health Board",0,IF('III Tool Overview'!$H$6="Eilean Siar Local Authority",0,new_ci(20,B205,C205,D205,$C$1,G205,1,F205,E205*F205)))</f>
        <v>5010.2742311450429</v>
      </c>
      <c r="P205" s="180">
        <f>IF('III Tool Overview'!$H$6="Western Isles Health Board",0,IF('III Tool Overview'!$H$6="Eilean Siar Local Authority",0,new_ci(20,B205,C205,D205,$C$1,G205+H205,1,F205,E205*F205)))</f>
        <v>5008.8908057174121</v>
      </c>
      <c r="Q205" s="181">
        <f>IF('III Tool Overview'!$H$6="Western Isles Health Board",0,IF('III Tool Overview'!$H$6="Eilean Siar Local Authority",0,new_yll(2,B205,C205,D205,$C$1,G205,1,F205,E205*F205)))</f>
        <v>8132.6699172347535</v>
      </c>
      <c r="R205" s="181">
        <f>IF('III Tool Overview'!$H$6="Western Isles Health Board",0,IF('III Tool Overview'!$H$6="Eilean Siar Local Authority",0,new_yll(2,B205,C205,D205,$C$1,G205+H205,1,F205,E205*F205)))</f>
        <v>8129.965331043094</v>
      </c>
      <c r="S205" s="181">
        <f t="shared" si="729"/>
        <v>2.7045861916594731</v>
      </c>
      <c r="T205" s="181">
        <f>IF('III Tool Overview'!$H$6="Western Isles Health Board",0,IF('III Tool Overview'!$H$6="Eilean Siar Local Authority",0,new_yll(5,B205,C205,D205,$C$1,G205,1,F205,E205*F205)))</f>
        <v>34227.861300554679</v>
      </c>
      <c r="U205" s="181">
        <f>IF('III Tool Overview'!$H$6="Western Isles Health Board",0,IF('III Tool Overview'!$H$6="Eilean Siar Local Authority",0,new_yll(5,B205,C205,D205,$C$1,G205+H205,1,F205,E205*F205)))</f>
        <v>34216.707842763353</v>
      </c>
      <c r="V205" s="181">
        <f t="shared" si="730"/>
        <v>11.153457791326218</v>
      </c>
      <c r="W205" s="181">
        <f>IF('III Tool Overview'!$H$6="Western Isles Health Board",0,IF('III Tool Overview'!$H$6="Eilean Siar Local Authority",0,new_yll(10,B205,C205,D205,$C$1,G205,1,F205,E205*F205)))</f>
        <v>83526.199514903536</v>
      </c>
      <c r="X205" s="181">
        <f>IF('III Tool Overview'!$H$6="Western Isles Health Board",0,IF('III Tool Overview'!$H$6="Eilean Siar Local Authority",0,new_yll(10,B205,C205,D205,$C$1,G205+H205,1,F205,E205*F205)))</f>
        <v>83500.051362769402</v>
      </c>
      <c r="Y205" s="181">
        <f t="shared" si="731"/>
        <v>26.148152134133852</v>
      </c>
      <c r="Z205" s="181">
        <f>IF('III Tool Overview'!$H$6="Western Isles Health Board",0,IF('III Tool Overview'!$H$6="Eilean Siar Local Authority",0,new_yll(20,B205,C205,D205,$C$1,G205,1,F205,E205*F205)))</f>
        <v>202990.15488847051</v>
      </c>
      <c r="AA205" s="181">
        <f>IF('III Tool Overview'!$H$6="Western Isles Health Board",0,IF('III Tool Overview'!$H$6="Eilean Siar Local Authority",0,new_yll(20,B205,C205,D205,$C$1,G205+H205,1,F205,E205*F205)))</f>
        <v>202933.24698114177</v>
      </c>
      <c r="AB205" s="181">
        <f t="shared" si="732"/>
        <v>56.907907328743022</v>
      </c>
      <c r="AC205" s="181">
        <f>IF('III Tool Overview'!$H$6="Western Isles Health Board",0,IF('III Tool Overview'!$H$6="Eilean Siar Local Authority",0,hosp_count(2,B205,C205,D205,$C$1,G205,1,F205,E205*F205)))</f>
        <v>7189.1973354288875</v>
      </c>
      <c r="AD205" s="181">
        <f>IF('III Tool Overview'!$H$6="Western Isles Health Board",0,IF('III Tool Overview'!$H$6="Eilean Siar Local Authority",0,hosp_count(2,B205,C205,D205,$C$1,G205+H205,1,F205,E205*F205)))</f>
        <v>7187.6580494339878</v>
      </c>
      <c r="AE205" s="180">
        <f t="shared" si="733"/>
        <v>1.5392859948997284</v>
      </c>
      <c r="AF205" s="181">
        <f>IF('III Tool Overview'!$H$6="Western Isles Health Board",0,IF('III Tool Overview'!$H$6="Eilean Siar Local Authority",0,hosp_count(5,B205,C205,D205,$C$1,G205,1,F205,E205*F205)))</f>
        <v>30196.804792152467</v>
      </c>
      <c r="AG205" s="181">
        <f>IF('III Tool Overview'!$H$6="Western Isles Health Board",0,IF('III Tool Overview'!$H$6="Eilean Siar Local Authority",0,hosp_count(5,B205,C205,D205,$C$1,G205+H205,1,F205,E205*F205)))</f>
        <v>30190.489374928147</v>
      </c>
      <c r="AH205" s="180">
        <f t="shared" si="734"/>
        <v>6.3154172243193898</v>
      </c>
      <c r="AI205" s="181">
        <f>IF('III Tool Overview'!$H$6="Western Isles Health Board",0,IF('III Tool Overview'!$H$6="Eilean Siar Local Authority",0,hosp_count(10,B205,C205,D205,$C$1,G205,1,F205,E205*F205)))</f>
        <v>73683.989652050805</v>
      </c>
      <c r="AJ205" s="181">
        <f>IF('III Tool Overview'!$H$6="Western Isles Health Board",0,IF('III Tool Overview'!$H$6="Eilean Siar Local Authority",0,hosp_count(10,B205,C205,D205,$C$1,G205+H205,1,F205,E205*F205)))</f>
        <v>73669.279362335714</v>
      </c>
      <c r="AK205" s="180">
        <f t="shared" si="735"/>
        <v>14.710289715090767</v>
      </c>
      <c r="AL205" s="181">
        <f>IF('III Tool Overview'!$H$6="Western Isles Health Board",0,IF('III Tool Overview'!$H$6="Eilean Siar Local Authority",0,hosp_count(20,B205,C205,D205,$C$1,G205,1,F205,E205*F205)))</f>
        <v>182086.50083640139</v>
      </c>
      <c r="AM205" s="181">
        <f>IF('III Tool Overview'!$H$6="Western Isles Health Board",0,IF('III Tool Overview'!$H$6="Eilean Siar Local Authority",0,hosp_count(20,B205,C205,D205,$C$1,G205+H205,1,F205,E205*F205)))</f>
        <v>182054.62339474025</v>
      </c>
      <c r="AN205" s="180">
        <f t="shared" si="736"/>
        <v>31.877441661141347</v>
      </c>
    </row>
    <row r="206" spans="1:44" x14ac:dyDescent="0.2">
      <c r="A206" s="176" t="s">
        <v>31</v>
      </c>
      <c r="B206" s="156">
        <v>52.5</v>
      </c>
      <c r="C206" s="156" t="s">
        <v>160</v>
      </c>
      <c r="D206" s="159">
        <v>4</v>
      </c>
      <c r="E206" s="179">
        <f>HLOOKUP('III Tool Overview'!$H$6,Prevalence!$B$2:$AV$268,Prevalence!AW196,FALSE)</f>
        <v>0.24</v>
      </c>
      <c r="F206" s="178">
        <f>HLOOKUP('III Tool Overview'!$H$6,LookUpData_Pop!$B$1:$AV$269,LookUpData_Pop!BB201,FALSE)/5</f>
        <v>37249.800000000003</v>
      </c>
      <c r="G206" s="167">
        <f>'III Tool Overview'!$H$9/110</f>
        <v>0</v>
      </c>
      <c r="H206" s="244">
        <f>IF('III Tool Overview'!$H$10="Even distribution",Targeting!C204,IF('III Tool Overview'!$H$10="Targeting to Q1",Targeting!D204,IF('III Tool Overview'!$H$10="Targeting to Q1 &amp; Q2",Targeting!E204,IF('III Tool Overview'!$H$10="Proportionate to need",Targeting!F204))))</f>
        <v>500.93076090477342</v>
      </c>
      <c r="I206" s="173">
        <f>IF('III Tool Overview'!$H$6="Western Isles Health Board",0,IF('III Tool Overview'!$H$6="Eilean Siar Local Authority",0,new_ci(2,B206,C206,D206,$C$1,G206,1,F206,E206*F206)))</f>
        <v>193.4024069162071</v>
      </c>
      <c r="J206" s="180">
        <f>IF('III Tool Overview'!$H$6="Western Isles Health Board",0,IF('III Tool Overview'!$H$6="Eilean Siar Local Authority",0,new_ci(2,B206,C206,D206,$C$1,G206+H206,1,F206,E206*F206)))</f>
        <v>193.33546358661994</v>
      </c>
      <c r="K206" s="180">
        <f>IF('III Tool Overview'!$H$6="Western Isles Health Board",0,IF('III Tool Overview'!$H$6="Eilean Siar Local Authority",0,new_ci(5,B206,C206,D206,$C$1,G206,1,F206,E206*F206)))</f>
        <v>837.61116334238943</v>
      </c>
      <c r="L206" s="180">
        <f>IF('III Tool Overview'!$H$6="Western Isles Health Board",0,IF('III Tool Overview'!$H$6="Eilean Siar Local Authority",0,new_ci(5,B206,C206,D206,$C$1,G206+H206,1,F206,E206*F206)))</f>
        <v>837.32860792443762</v>
      </c>
      <c r="M206" s="180">
        <f>IF('III Tool Overview'!$H$6="Western Isles Health Board",0,IF('III Tool Overview'!$H$6="Eilean Siar Local Authority",0,new_ci(10,B206,C206,D206,$C$1,G206,1,F206,E206*F206)))</f>
        <v>2154.3965756061812</v>
      </c>
      <c r="N206" s="180">
        <f>IF('III Tool Overview'!$H$6="Western Isles Health Board",0,IF('III Tool Overview'!$H$6="Eilean Siar Local Authority",0,new_ci(10,B206,C206,D206,$C$1,G206+H206,1,F206,E206*F206)))</f>
        <v>2153.7071358488561</v>
      </c>
      <c r="O206" s="180">
        <f>IF('III Tool Overview'!$H$6="Western Isles Health Board",0,IF('III Tool Overview'!$H$6="Eilean Siar Local Authority",0,new_ci(20,B206,C206,D206,$C$1,G206,1,F206,E206*F206)))</f>
        <v>5932.8984460712163</v>
      </c>
      <c r="P206" s="180">
        <f>IF('III Tool Overview'!$H$6="Western Isles Health Board",0,IF('III Tool Overview'!$H$6="Eilean Siar Local Authority",0,new_ci(20,B206,C206,D206,$C$1,G206+H206,1,F206,E206*F206)))</f>
        <v>5931.2770061098718</v>
      </c>
      <c r="Q206" s="181">
        <f>IF('III Tool Overview'!$H$6="Western Isles Health Board",0,IF('III Tool Overview'!$H$6="Eilean Siar Local Authority",0,new_yll(2,B206,C206,D206,$C$1,G206,1,F206,E206*F206)))</f>
        <v>9089.9131250617338</v>
      </c>
      <c r="R206" s="181">
        <f>IF('III Tool Overview'!$H$6="Western Isles Health Board",0,IF('III Tool Overview'!$H$6="Eilean Siar Local Authority",0,new_yll(2,B206,C206,D206,$C$1,G206+H206,1,F206,E206*F206)))</f>
        <v>9086.7667885711362</v>
      </c>
      <c r="S206" s="181">
        <f t="shared" si="729"/>
        <v>3.146336490597605</v>
      </c>
      <c r="T206" s="181">
        <f>IF('III Tool Overview'!$H$6="Western Isles Health Board",0,IF('III Tool Overview'!$H$6="Eilean Siar Local Authority",0,new_yll(5,B206,C206,D206,$C$1,G206,1,F206,E206*F206)))</f>
        <v>38057.174948121363</v>
      </c>
      <c r="U206" s="181">
        <f>IF('III Tool Overview'!$H$6="Western Isles Health Board",0,IF('III Tool Overview'!$H$6="Eilean Siar Local Authority",0,new_yll(5,B206,C206,D206,$C$1,G206+H206,1,F206,E206*F206)))</f>
        <v>38044.330987505848</v>
      </c>
      <c r="V206" s="181">
        <f t="shared" si="730"/>
        <v>12.843960615515243</v>
      </c>
      <c r="W206" s="181">
        <f>IF('III Tool Overview'!$H$6="Western Isles Health Board",0,IF('III Tool Overview'!$H$6="Eilean Siar Local Authority",0,new_yll(10,B206,C206,D206,$C$1,G206,1,F206,E206*F206)))</f>
        <v>91914.43578408999</v>
      </c>
      <c r="X206" s="181">
        <f>IF('III Tool Overview'!$H$6="Western Isles Health Board",0,IF('III Tool Overview'!$H$6="Eilean Siar Local Authority",0,new_yll(10,B206,C206,D206,$C$1,G206+H206,1,F206,E206*F206)))</f>
        <v>91884.932279483852</v>
      </c>
      <c r="Y206" s="181">
        <f t="shared" si="731"/>
        <v>29.503504606138449</v>
      </c>
      <c r="Z206" s="181">
        <f>IF('III Tool Overview'!$H$6="Western Isles Health Board",0,IF('III Tool Overview'!$H$6="Eilean Siar Local Authority",0,new_yll(20,B206,C206,D206,$C$1,G206,1,F206,E206*F206)))</f>
        <v>217094.6212353071</v>
      </c>
      <c r="AA206" s="181">
        <f>IF('III Tool Overview'!$H$6="Western Isles Health Board",0,IF('III Tool Overview'!$H$6="Eilean Siar Local Authority",0,new_yll(20,B206,C206,D206,$C$1,G206+H206,1,F206,E206*F206)))</f>
        <v>217033.96290836358</v>
      </c>
      <c r="AB206" s="181">
        <f t="shared" si="732"/>
        <v>60.658326943521388</v>
      </c>
      <c r="AC206" s="181">
        <f>IF('III Tool Overview'!$H$6="Western Isles Health Board",0,IF('III Tool Overview'!$H$6="Eilean Siar Local Authority",0,hosp_count(2,B206,C206,D206,$C$1,G206,1,F206,E206*F206)))</f>
        <v>7510.231149062698</v>
      </c>
      <c r="AD206" s="181">
        <f>IF('III Tool Overview'!$H$6="Western Isles Health Board",0,IF('III Tool Overview'!$H$6="Eilean Siar Local Authority",0,hosp_count(2,B206,C206,D206,$C$1,G206+H206,1,F206,E206*F206)))</f>
        <v>7508.5549832738188</v>
      </c>
      <c r="AE206" s="180">
        <f t="shared" si="733"/>
        <v>1.6761657888791888</v>
      </c>
      <c r="AF206" s="181">
        <f>IF('III Tool Overview'!$H$6="Western Isles Health Board",0,IF('III Tool Overview'!$H$6="Eilean Siar Local Authority",0,hosp_count(5,B206,C206,D206,$C$1,G206,1,F206,E206*F206)))</f>
        <v>31473.84789472456</v>
      </c>
      <c r="AG206" s="181">
        <f>IF('III Tool Overview'!$H$6="Western Isles Health Board",0,IF('III Tool Overview'!$H$6="Eilean Siar Local Authority",0,hosp_count(5,B206,C206,D206,$C$1,G206+H206,1,F206,E206*F206)))</f>
        <v>31467.025966952453</v>
      </c>
      <c r="AH206" s="180">
        <f t="shared" si="734"/>
        <v>6.8219277721073013</v>
      </c>
      <c r="AI206" s="181">
        <f>IF('III Tool Overview'!$H$6="Western Isles Health Board",0,IF('III Tool Overview'!$H$6="Eilean Siar Local Authority",0,hosp_count(10,B206,C206,D206,$C$1,G206,1,F206,E206*F206)))</f>
        <v>76448.647723013521</v>
      </c>
      <c r="AJ206" s="181">
        <f>IF('III Tool Overview'!$H$6="Western Isles Health Board",0,IF('III Tool Overview'!$H$6="Eilean Siar Local Authority",0,hosp_count(10,B206,C206,D206,$C$1,G206+H206,1,F206,E206*F206)))</f>
        <v>76433.01929028923</v>
      </c>
      <c r="AK206" s="180">
        <f t="shared" si="735"/>
        <v>15.628432724290178</v>
      </c>
      <c r="AL206" s="181">
        <f>IF('III Tool Overview'!$H$6="Western Isles Health Board",0,IF('III Tool Overview'!$H$6="Eilean Siar Local Authority",0,hosp_count(20,B206,C206,D206,$C$1,G206,1,F206,E206*F206)))</f>
        <v>186445.92130247568</v>
      </c>
      <c r="AM206" s="181">
        <f>IF('III Tool Overview'!$H$6="Western Isles Health Board",0,IF('III Tool Overview'!$H$6="Eilean Siar Local Authority",0,hosp_count(20,B206,C206,D206,$C$1,G206+H206,1,F206,E206*F206)))</f>
        <v>186413.7072697343</v>
      </c>
      <c r="AN206" s="180">
        <f t="shared" si="736"/>
        <v>32.214032741379924</v>
      </c>
    </row>
    <row r="207" spans="1:44" x14ac:dyDescent="0.2">
      <c r="A207" s="176" t="s">
        <v>32</v>
      </c>
      <c r="B207" s="156">
        <v>57.5</v>
      </c>
      <c r="C207" s="156" t="s">
        <v>160</v>
      </c>
      <c r="D207" s="159">
        <v>4</v>
      </c>
      <c r="E207" s="179">
        <f>HLOOKUP('III Tool Overview'!$H$6,Prevalence!$B$2:$AV$268,Prevalence!AW197,FALSE)</f>
        <v>0.24</v>
      </c>
      <c r="F207" s="178">
        <f>HLOOKUP('III Tool Overview'!$H$6,LookUpData_Pop!$B$1:$AV$269,LookUpData_Pop!BB202,FALSE)/5</f>
        <v>34536</v>
      </c>
      <c r="G207" s="167">
        <f>'III Tool Overview'!$H$9/110</f>
        <v>0</v>
      </c>
      <c r="H207" s="244">
        <f>IF('III Tool Overview'!$H$10="Even distribution",Targeting!C205,IF('III Tool Overview'!$H$10="Targeting to Q1",Targeting!D205,IF('III Tool Overview'!$H$10="Targeting to Q1 &amp; Q2",Targeting!E205,IF('III Tool Overview'!$H$10="Proportionate to need",Targeting!F205))))</f>
        <v>450.58134291675862</v>
      </c>
      <c r="I207" s="173">
        <f>IF('III Tool Overview'!$H$6="Western Isles Health Board",0,IF('III Tool Overview'!$H$6="Eilean Siar Local Authority",0,new_ci(2,B207,C207,D207,$C$1,G207,1,F207,E207*F207)))</f>
        <v>276.40701594456982</v>
      </c>
      <c r="J207" s="180">
        <f>IF('III Tool Overview'!$H$6="Western Isles Health Board",0,IF('III Tool Overview'!$H$6="Eilean Siar Local Authority",0,new_ci(2,B207,C207,D207,$C$1,G207+H207,1,F207,E207*F207)))</f>
        <v>276.31442327120061</v>
      </c>
      <c r="K207" s="180">
        <f>IF('III Tool Overview'!$H$6="Western Isles Health Board",0,IF('III Tool Overview'!$H$6="Eilean Siar Local Authority",0,new_ci(5,B207,C207,D207,$C$1,G207,1,F207,E207*F207)))</f>
        <v>1190.4799143596117</v>
      </c>
      <c r="L207" s="180">
        <f>IF('III Tool Overview'!$H$6="Western Isles Health Board",0,IF('III Tool Overview'!$H$6="Eilean Siar Local Authority",0,new_ci(5,B207,C207,D207,$C$1,G207+H207,1,F207,E207*F207)))</f>
        <v>1190.0954993932858</v>
      </c>
      <c r="M207" s="180">
        <f>IF('III Tool Overview'!$H$6="Western Isles Health Board",0,IF('III Tool Overview'!$H$6="Eilean Siar Local Authority",0,new_ci(10,B207,C207,D207,$C$1,G207,1,F207,E207*F207)))</f>
        <v>3027.1855173834788</v>
      </c>
      <c r="N207" s="180">
        <f>IF('III Tool Overview'!$H$6="Western Isles Health Board",0,IF('III Tool Overview'!$H$6="Eilean Siar Local Authority",0,new_ci(10,B207,C207,D207,$C$1,G207+H207,1,F207,E207*F207)))</f>
        <v>3026.2796675725544</v>
      </c>
      <c r="O207" s="180">
        <f>IF('III Tool Overview'!$H$6="Western Isles Health Board",0,IF('III Tool Overview'!$H$6="Eilean Siar Local Authority",0,new_ci(20,B207,C207,D207,$C$1,G207,1,F207,E207*F207)))</f>
        <v>8060.8297450801401</v>
      </c>
      <c r="P207" s="180">
        <f>IF('III Tool Overview'!$H$6="Western Isles Health Board",0,IF('III Tool Overview'!$H$6="Eilean Siar Local Authority",0,new_ci(20,B207,C207,D207,$C$1,G207+H207,1,F207,E207*F207)))</f>
        <v>8058.9197418073563</v>
      </c>
      <c r="Q207" s="181">
        <f>IF('III Tool Overview'!$H$6="Western Isles Health Board",0,IF('III Tool Overview'!$H$6="Eilean Siar Local Authority",0,new_yll(2,B207,C207,D207,$C$1,G207,1,F207,E207*F207)))</f>
        <v>11332.687653727362</v>
      </c>
      <c r="R207" s="181">
        <f>IF('III Tool Overview'!$H$6="Western Isles Health Board",0,IF('III Tool Overview'!$H$6="Eilean Siar Local Authority",0,new_yll(2,B207,C207,D207,$C$1,G207+H207,1,F207,E207*F207)))</f>
        <v>11328.891354119225</v>
      </c>
      <c r="S207" s="181">
        <f t="shared" si="729"/>
        <v>3.7962996081369056</v>
      </c>
      <c r="T207" s="181">
        <f>IF('III Tool Overview'!$H$6="Western Isles Health Board",0,IF('III Tool Overview'!$H$6="Eilean Siar Local Authority",0,new_yll(5,B207,C207,D207,$C$1,G207,1,F207,E207*F207)))</f>
        <v>46952.387059981891</v>
      </c>
      <c r="U207" s="181">
        <f>IF('III Tool Overview'!$H$6="Western Isles Health Board",0,IF('III Tool Overview'!$H$6="Eilean Siar Local Authority",0,new_yll(5,B207,C207,D207,$C$1,G207+H207,1,F207,E207*F207)))</f>
        <v>46937.214131148692</v>
      </c>
      <c r="V207" s="181">
        <f t="shared" si="730"/>
        <v>15.172928833198966</v>
      </c>
      <c r="W207" s="181">
        <f>IF('III Tool Overview'!$H$6="Western Isles Health Board",0,IF('III Tool Overview'!$H$6="Eilean Siar Local Authority",0,new_yll(10,B207,C207,D207,$C$1,G207,1,F207,E207*F207)))</f>
        <v>111071.42993968201</v>
      </c>
      <c r="X207" s="181">
        <f>IF('III Tool Overview'!$H$6="Western Isles Health Board",0,IF('III Tool Overview'!$H$6="Eilean Siar Local Authority",0,new_yll(10,B207,C207,D207,$C$1,G207+H207,1,F207,E207*F207)))</f>
        <v>111038.01969184307</v>
      </c>
      <c r="Y207" s="181">
        <f t="shared" si="731"/>
        <v>33.41024783893954</v>
      </c>
      <c r="Z207" s="181">
        <f>IF('III Tool Overview'!$H$6="Western Isles Health Board",0,IF('III Tool Overview'!$H$6="Eilean Siar Local Authority",0,new_yll(20,B207,C207,D207,$C$1,G207,1,F207,E207*F207)))</f>
        <v>247919.77050223711</v>
      </c>
      <c r="AA207" s="181">
        <f>IF('III Tool Overview'!$H$6="Western Isles Health Board",0,IF('III Tool Overview'!$H$6="Eilean Siar Local Authority",0,new_yll(20,B207,C207,D207,$C$1,G207+H207,1,F207,E207*F207)))</f>
        <v>247858.56014989055</v>
      </c>
      <c r="AB207" s="181">
        <f t="shared" si="732"/>
        <v>61.210352346563013</v>
      </c>
      <c r="AC207" s="181">
        <f>IF('III Tool Overview'!$H$6="Western Isles Health Board",0,IF('III Tool Overview'!$H$6="Eilean Siar Local Authority",0,hosp_count(2,B207,C207,D207,$C$1,G207,1,F207,E207*F207)))</f>
        <v>8584.638459813792</v>
      </c>
      <c r="AD207" s="181">
        <f>IF('III Tool Overview'!$H$6="Western Isles Health Board",0,IF('III Tool Overview'!$H$6="Eilean Siar Local Authority",0,hosp_count(2,B207,C207,D207,$C$1,G207+H207,1,F207,E207*F207)))</f>
        <v>8582.7781958653413</v>
      </c>
      <c r="AE207" s="180">
        <f t="shared" si="733"/>
        <v>1.8602639484506653</v>
      </c>
      <c r="AF207" s="181">
        <f>IF('III Tool Overview'!$H$6="Western Isles Health Board",0,IF('III Tool Overview'!$H$6="Eilean Siar Local Authority",0,hosp_count(5,B207,C207,D207,$C$1,G207,1,F207,E207*F207)))</f>
        <v>35801.036562196925</v>
      </c>
      <c r="AG207" s="181">
        <f>IF('III Tool Overview'!$H$6="Western Isles Health Board",0,IF('III Tool Overview'!$H$6="Eilean Siar Local Authority",0,hosp_count(5,B207,C207,D207,$C$1,G207+H207,1,F207,E207*F207)))</f>
        <v>35793.595819745031</v>
      </c>
      <c r="AH207" s="180">
        <f t="shared" si="734"/>
        <v>7.4407424518940388</v>
      </c>
      <c r="AI207" s="181">
        <f>IF('III Tool Overview'!$H$6="Western Isles Health Board",0,IF('III Tool Overview'!$H$6="Eilean Siar Local Authority",0,hosp_count(10,B207,C207,D207,$C$1,G207,1,F207,E207*F207)))</f>
        <v>86108.55962055389</v>
      </c>
      <c r="AJ207" s="181">
        <f>IF('III Tool Overview'!$H$6="Western Isles Health Board",0,IF('III Tool Overview'!$H$6="Eilean Siar Local Authority",0,hosp_count(10,B207,C207,D207,$C$1,G207+H207,1,F207,E207*F207)))</f>
        <v>86092.115433182233</v>
      </c>
      <c r="AK207" s="180">
        <f t="shared" si="735"/>
        <v>16.444187371656881</v>
      </c>
      <c r="AL207" s="181">
        <f>IF('III Tool Overview'!$H$6="Western Isles Health Board",0,IF('III Tool Overview'!$H$6="Eilean Siar Local Authority",0,hosp_count(20,B207,C207,D207,$C$1,G207,1,F207,E207*F207)))</f>
        <v>204267.30951590536</v>
      </c>
      <c r="AM207" s="181">
        <f>IF('III Tool Overview'!$H$6="Western Isles Health Board",0,IF('III Tool Overview'!$H$6="Eilean Siar Local Authority",0,hosp_count(20,B207,C207,D207,$C$1,G207+H207,1,F207,E207*F207)))</f>
        <v>204236.90319114263</v>
      </c>
      <c r="AN207" s="180">
        <f t="shared" si="736"/>
        <v>30.406324762734585</v>
      </c>
    </row>
    <row r="208" spans="1:44" x14ac:dyDescent="0.2">
      <c r="A208" s="176" t="s">
        <v>33</v>
      </c>
      <c r="B208" s="156">
        <v>62.5</v>
      </c>
      <c r="C208" s="156" t="s">
        <v>160</v>
      </c>
      <c r="D208" s="159">
        <v>4</v>
      </c>
      <c r="E208" s="179">
        <f>HLOOKUP('III Tool Overview'!$H$6,Prevalence!$B$2:$AV$268,Prevalence!AW198,FALSE)</f>
        <v>0.24</v>
      </c>
      <c r="F208" s="178">
        <f>HLOOKUP('III Tool Overview'!$H$6,LookUpData_Pop!$B$1:$AV$269,LookUpData_Pop!BB203,FALSE)/5</f>
        <v>33921</v>
      </c>
      <c r="G208" s="167">
        <f>'III Tool Overview'!$H$9/110</f>
        <v>0</v>
      </c>
      <c r="H208" s="244">
        <f>IF('III Tool Overview'!$H$10="Even distribution",Targeting!C206,IF('III Tool Overview'!$H$10="Targeting to Q1",Targeting!D206,IF('III Tool Overview'!$H$10="Targeting to Q1 &amp; Q2",Targeting!E206,IF('III Tool Overview'!$H$10="Proportionate to need",Targeting!F206))))</f>
        <v>434.16095155563386</v>
      </c>
      <c r="I208" s="173">
        <f>IF('III Tool Overview'!$H$6="Western Isles Health Board",0,IF('III Tool Overview'!$H$6="Eilean Siar Local Authority",0,new_ci(2,B208,C208,D208,$C$1,G208,1,F208,E208*F208)))</f>
        <v>362.10343849821118</v>
      </c>
      <c r="J208" s="180">
        <f>IF('III Tool Overview'!$H$6="Western Isles Health Board",0,IF('III Tool Overview'!$H$6="Eilean Siar Local Authority",0,new_ci(2,B208,C208,D208,$C$1,G208+H208,1,F208,E208*F208)))</f>
        <v>361.98495938402965</v>
      </c>
      <c r="K208" s="180">
        <f>IF('III Tool Overview'!$H$6="Western Isles Health Board",0,IF('III Tool Overview'!$H$6="Eilean Siar Local Authority",0,new_ci(5,B208,C208,D208,$C$1,G208,1,F208,E208*F208)))</f>
        <v>1551.3923234286194</v>
      </c>
      <c r="L208" s="180">
        <f>IF('III Tool Overview'!$H$6="Western Isles Health Board",0,IF('III Tool Overview'!$H$6="Eilean Siar Local Authority",0,new_ci(5,B208,C208,D208,$C$1,G208+H208,1,F208,E208*F208)))</f>
        <v>1550.9081206147382</v>
      </c>
      <c r="M208" s="180">
        <f>IF('III Tool Overview'!$H$6="Western Isles Health Board",0,IF('III Tool Overview'!$H$6="Eilean Siar Local Authority",0,new_ci(10,B208,C208,D208,$C$1,G208,1,F208,E208*F208)))</f>
        <v>3902.7588189437656</v>
      </c>
      <c r="N208" s="180">
        <f>IF('III Tool Overview'!$H$6="Western Isles Health Board",0,IF('III Tool Overview'!$H$6="Eilean Siar Local Authority",0,new_ci(10,B208,C208,D208,$C$1,G208+H208,1,F208,E208*F208)))</f>
        <v>3901.6551155124498</v>
      </c>
      <c r="O208" s="180">
        <f>IF('III Tool Overview'!$H$6="Western Isles Health Board",0,IF('III Tool Overview'!$H$6="Eilean Siar Local Authority",0,new_ci(20,B208,C208,D208,$C$1,G208,1,F208,E208*F208)))</f>
        <v>10077.409518629231</v>
      </c>
      <c r="P208" s="180">
        <f>IF('III Tool Overview'!$H$6="Western Isles Health Board",0,IF('III Tool Overview'!$H$6="Eilean Siar Local Authority",0,new_ci(20,B208,C208,D208,$C$1,G208+H208,1,F208,E208*F208)))</f>
        <v>10075.312435447979</v>
      </c>
      <c r="Q208" s="181">
        <f>IF('III Tool Overview'!$H$6="Western Isles Health Board",0,IF('III Tool Overview'!$H$6="Eilean Siar Local Authority",0,new_yll(2,B208,C208,D208,$C$1,G208,1,F208,E208*F208)))</f>
        <v>13397.827224433813</v>
      </c>
      <c r="R208" s="181">
        <f>IF('III Tool Overview'!$H$6="Western Isles Health Board",0,IF('III Tool Overview'!$H$6="Eilean Siar Local Authority",0,new_yll(2,B208,C208,D208,$C$1,G208+H208,1,F208,E208*F208)))</f>
        <v>13393.443497209097</v>
      </c>
      <c r="S208" s="181">
        <f t="shared" si="729"/>
        <v>4.3837272247164947</v>
      </c>
      <c r="T208" s="181">
        <f>IF('III Tool Overview'!$H$6="Western Isles Health Board",0,IF('III Tool Overview'!$H$6="Eilean Siar Local Authority",0,new_yll(5,B208,C208,D208,$C$1,G208,1,F208,E208*F208)))</f>
        <v>54987.814905021078</v>
      </c>
      <c r="U208" s="181">
        <f>IF('III Tool Overview'!$H$6="Western Isles Health Board",0,IF('III Tool Overview'!$H$6="Eilean Siar Local Authority",0,new_yll(5,B208,C208,D208,$C$1,G208+H208,1,F208,E208*F208)))</f>
        <v>54970.633725363637</v>
      </c>
      <c r="V208" s="181">
        <f t="shared" si="730"/>
        <v>17.181179657440225</v>
      </c>
      <c r="W208" s="181">
        <f>IF('III Tool Overview'!$H$6="Western Isles Health Board",0,IF('III Tool Overview'!$H$6="Eilean Siar Local Authority",0,new_yll(10,B208,C208,D208,$C$1,G208,1,F208,E208*F208)))</f>
        <v>127688.66381399478</v>
      </c>
      <c r="X208" s="181">
        <f>IF('III Tool Overview'!$H$6="Western Isles Health Board",0,IF('III Tool Overview'!$H$6="Eilean Siar Local Authority",0,new_yll(10,B208,C208,D208,$C$1,G208+H208,1,F208,E208*F208)))</f>
        <v>127652.27419538304</v>
      </c>
      <c r="Y208" s="181">
        <f t="shared" si="731"/>
        <v>36.389618611734477</v>
      </c>
      <c r="Z208" s="181">
        <f>IF('III Tool Overview'!$H$6="Western Isles Health Board",0,IF('III Tool Overview'!$H$6="Eilean Siar Local Authority",0,new_yll(20,B208,C208,D208,$C$1,G208,1,F208,E208*F208)))</f>
        <v>271187.03570615448</v>
      </c>
      <c r="AA208" s="181">
        <f>IF('III Tool Overview'!$H$6="Western Isles Health Board",0,IF('III Tool Overview'!$H$6="Eilean Siar Local Authority",0,new_yll(20,B208,C208,D208,$C$1,G208+H208,1,F208,E208*F208)))</f>
        <v>271126.81952025031</v>
      </c>
      <c r="AB208" s="181">
        <f t="shared" si="732"/>
        <v>60.216185904166196</v>
      </c>
      <c r="AC208" s="181">
        <f>IF('III Tool Overview'!$H$6="Western Isles Health Board",0,IF('III Tool Overview'!$H$6="Eilean Siar Local Authority",0,hosp_count(2,B208,C208,D208,$C$1,G208,1,F208,E208*F208)))</f>
        <v>9694.6551319398386</v>
      </c>
      <c r="AD208" s="181">
        <f>IF('III Tool Overview'!$H$6="Western Isles Health Board",0,IF('III Tool Overview'!$H$6="Eilean Siar Local Authority",0,hosp_count(2,B208,C208,D208,$C$1,G208+H208,1,F208,E208*F208)))</f>
        <v>9692.5968548953151</v>
      </c>
      <c r="AE208" s="180">
        <f t="shared" si="733"/>
        <v>2.0582770445234928</v>
      </c>
      <c r="AF208" s="181">
        <f>IF('III Tool Overview'!$H$6="Western Isles Health Board",0,IF('III Tool Overview'!$H$6="Eilean Siar Local Authority",0,hosp_count(5,B208,C208,D208,$C$1,G208,1,F208,E208*F208)))</f>
        <v>40242.977633059716</v>
      </c>
      <c r="AG208" s="181">
        <f>IF('III Tool Overview'!$H$6="Western Isles Health Board",0,IF('III Tool Overview'!$H$6="Eilean Siar Local Authority",0,hosp_count(5,B208,C208,D208,$C$1,G208+H208,1,F208,E208*F208)))</f>
        <v>40234.879970560352</v>
      </c>
      <c r="AH208" s="180">
        <f t="shared" si="734"/>
        <v>8.0976624993636506</v>
      </c>
      <c r="AI208" s="181">
        <f>IF('III Tool Overview'!$H$6="Western Isles Health Board",0,IF('III Tool Overview'!$H$6="Eilean Siar Local Authority",0,hosp_count(10,B208,C208,D208,$C$1,G208,1,F208,E208*F208)))</f>
        <v>95900.94995807136</v>
      </c>
      <c r="AJ208" s="181">
        <f>IF('III Tool Overview'!$H$6="Western Isles Health Board",0,IF('III Tool Overview'!$H$6="Eilean Siar Local Authority",0,hosp_count(10,B208,C208,D208,$C$1,G208+H208,1,F208,E208*F208)))</f>
        <v>95883.657430024978</v>
      </c>
      <c r="AK208" s="180">
        <f t="shared" si="735"/>
        <v>17.292528046382358</v>
      </c>
      <c r="AL208" s="181">
        <f>IF('III Tool Overview'!$H$6="Western Isles Health Board",0,IF('III Tool Overview'!$H$6="Eilean Siar Local Authority",0,hosp_count(20,B208,C208,D208,$C$1,G208,1,F208,E208*F208)))</f>
        <v>221786.39723556157</v>
      </c>
      <c r="AM208" s="181">
        <f>IF('III Tool Overview'!$H$6="Western Isles Health Board",0,IF('III Tool Overview'!$H$6="Eilean Siar Local Authority",0,hosp_count(20,B208,C208,D208,$C$1,G208+H208,1,F208,E208*F208)))</f>
        <v>221757.58286396926</v>
      </c>
      <c r="AN208" s="180">
        <f t="shared" si="736"/>
        <v>28.814371592306998</v>
      </c>
    </row>
    <row r="209" spans="1:44" x14ac:dyDescent="0.2">
      <c r="A209" s="176" t="s">
        <v>34</v>
      </c>
      <c r="B209" s="156">
        <v>67.5</v>
      </c>
      <c r="C209" s="156" t="s">
        <v>160</v>
      </c>
      <c r="D209" s="159">
        <v>4</v>
      </c>
      <c r="E209" s="179">
        <f>HLOOKUP('III Tool Overview'!$H$6,Prevalence!$B$2:$AV$268,Prevalence!AW199,FALSE)</f>
        <v>0.15</v>
      </c>
      <c r="F209" s="178">
        <f>HLOOKUP('III Tool Overview'!$H$6,LookUpData_Pop!$B$1:$AV$269,LookUpData_Pop!BB204,FALSE)/5</f>
        <v>25424.6</v>
      </c>
      <c r="G209" s="167">
        <f>'III Tool Overview'!$H$9/110</f>
        <v>0</v>
      </c>
      <c r="H209" s="244">
        <f>IF('III Tool Overview'!$H$10="Even distribution",Targeting!C207,IF('III Tool Overview'!$H$10="Targeting to Q1",Targeting!D207,IF('III Tool Overview'!$H$10="Targeting to Q1 &amp; Q2",Targeting!E207,IF('III Tool Overview'!$H$10="Proportionate to need",Targeting!F207))))</f>
        <v>237.03312547941943</v>
      </c>
      <c r="I209" s="173">
        <f>IF('III Tool Overview'!$H$6="Western Isles Health Board",0,IF('III Tool Overview'!$H$6="Eilean Siar Local Authority",0,new_ci(2,B209,C209,D209,$C$1,G209,1,F209,E209*F209)))</f>
        <v>417.72933516988263</v>
      </c>
      <c r="J209" s="180">
        <f>IF('III Tool Overview'!$H$6="Western Isles Health Board",0,IF('III Tool Overview'!$H$6="Eilean Siar Local Authority",0,new_ci(2,B209,C209,D209,$C$1,G209+H209,1,F209,E209*F209)))</f>
        <v>417.62124378554898</v>
      </c>
      <c r="K209" s="180">
        <f>IF('III Tool Overview'!$H$6="Western Isles Health Board",0,IF('III Tool Overview'!$H$6="Eilean Siar Local Authority",0,new_ci(5,B209,C209,D209,$C$1,G209,1,F209,E209*F209)))</f>
        <v>1770.9653330105511</v>
      </c>
      <c r="L209" s="180">
        <f>IF('III Tool Overview'!$H$6="Western Isles Health Board",0,IF('III Tool Overview'!$H$6="Eilean Siar Local Authority",0,new_ci(5,B209,C209,D209,$C$1,G209+H209,1,F209,E209*F209)))</f>
        <v>1770.5423232079875</v>
      </c>
      <c r="M209" s="180">
        <f>IF('III Tool Overview'!$H$6="Western Isles Health Board",0,IF('III Tool Overview'!$H$6="Eilean Siar Local Authority",0,new_ci(10,B209,C209,D209,$C$1,G209,1,F209,E209*F209)))</f>
        <v>4361.6910161329233</v>
      </c>
      <c r="N209" s="180">
        <f>IF('III Tool Overview'!$H$6="Western Isles Health Board",0,IF('III Tool Overview'!$H$6="Eilean Siar Local Authority",0,new_ci(10,B209,C209,D209,$C$1,G209+H209,1,F209,E209*F209)))</f>
        <v>4360.8110904494615</v>
      </c>
      <c r="O209" s="180">
        <f>IF('III Tool Overview'!$H$6="Western Isles Health Board",0,IF('III Tool Overview'!$H$6="Eilean Siar Local Authority",0,new_ci(20,B209,C209,D209,$C$1,G209,1,F209,E209*F209)))</f>
        <v>10623.242253504292</v>
      </c>
      <c r="P209" s="180">
        <f>IF('III Tool Overview'!$H$6="Western Isles Health Board",0,IF('III Tool Overview'!$H$6="Eilean Siar Local Authority",0,new_ci(20,B209,C209,D209,$C$1,G209+H209,1,F209,E209*F209)))</f>
        <v>10621.987006169396</v>
      </c>
      <c r="Q209" s="181">
        <f>IF('III Tool Overview'!$H$6="Western Isles Health Board",0,IF('III Tool Overview'!$H$6="Eilean Siar Local Authority",0,new_yll(2,B209,C209,D209,$C$1,G209,1,F209,E209*F209)))</f>
        <v>12949.609390266362</v>
      </c>
      <c r="R209" s="181">
        <f>IF('III Tool Overview'!$H$6="Western Isles Health Board",0,IF('III Tool Overview'!$H$6="Eilean Siar Local Authority",0,new_yll(2,B209,C209,D209,$C$1,G209+H209,1,F209,E209*F209)))</f>
        <v>12946.258557352019</v>
      </c>
      <c r="S209" s="181">
        <f t="shared" si="729"/>
        <v>3.3508329143423907</v>
      </c>
      <c r="T209" s="181">
        <f>IF('III Tool Overview'!$H$6="Western Isles Health Board",0,IF('III Tool Overview'!$H$6="Eilean Siar Local Authority",0,new_yll(5,B209,C209,D209,$C$1,G209,1,F209,E209*F209)))</f>
        <v>52159.873416599788</v>
      </c>
      <c r="U209" s="181">
        <f>IF('III Tool Overview'!$H$6="Western Isles Health Board",0,IF('III Tool Overview'!$H$6="Eilean Siar Local Authority",0,new_yll(5,B209,C209,D209,$C$1,G209+H209,1,F209,E209*F209)))</f>
        <v>52147.385887930905</v>
      </c>
      <c r="V209" s="181">
        <f t="shared" si="730"/>
        <v>12.487528668883897</v>
      </c>
      <c r="W209" s="181">
        <f>IF('III Tool Overview'!$H$6="Western Isles Health Board",0,IF('III Tool Overview'!$H$6="Eilean Siar Local Authority",0,new_yll(10,B209,C209,D209,$C$1,G209,1,F209,E209*F209)))</f>
        <v>116762.03454513813</v>
      </c>
      <c r="X209" s="181">
        <f>IF('III Tool Overview'!$H$6="Western Isles Health Board",0,IF('III Tool Overview'!$H$6="Eilean Siar Local Authority",0,new_yll(10,B209,C209,D209,$C$1,G209+H209,1,F209,E209*F209)))</f>
        <v>116738.0781501563</v>
      </c>
      <c r="Y209" s="181">
        <f t="shared" si="731"/>
        <v>23.956394981825724</v>
      </c>
      <c r="Z209" s="181">
        <f>IF('III Tool Overview'!$H$6="Western Isles Health Board",0,IF('III Tool Overview'!$H$6="Eilean Siar Local Authority",0,new_yll(20,B209,C209,D209,$C$1,G209,1,F209,E209*F209)))</f>
        <v>225359.3204840156</v>
      </c>
      <c r="AA209" s="181">
        <f>IF('III Tool Overview'!$H$6="Western Isles Health Board",0,IF('III Tool Overview'!$H$6="Eilean Siar Local Authority",0,new_yll(20,B209,C209,D209,$C$1,G209+H209,1,F209,E209*F209)))</f>
        <v>225328.05537597733</v>
      </c>
      <c r="AB209" s="181">
        <f t="shared" si="732"/>
        <v>31.265108038263861</v>
      </c>
      <c r="AC209" s="181">
        <f>IF('III Tool Overview'!$H$6="Western Isles Health Board",0,IF('III Tool Overview'!$H$6="Eilean Siar Local Authority",0,hosp_count(2,B209,C209,D209,$C$1,G209,1,F209,E209*F209)))</f>
        <v>8958.5652669195242</v>
      </c>
      <c r="AD209" s="181">
        <f>IF('III Tool Overview'!$H$6="Western Isles Health Board",0,IF('III Tool Overview'!$H$6="Eilean Siar Local Authority",0,hosp_count(2,B209,C209,D209,$C$1,G209+H209,1,F209,E209*F209)))</f>
        <v>8957.1193717122351</v>
      </c>
      <c r="AE209" s="180">
        <f t="shared" si="733"/>
        <v>1.4458952072891407</v>
      </c>
      <c r="AF209" s="181">
        <f>IF('III Tool Overview'!$H$6="Western Isles Health Board",0,IF('III Tool Overview'!$H$6="Eilean Siar Local Authority",0,hosp_count(5,B209,C209,D209,$C$1,G209,1,F209,E209*F209)))</f>
        <v>36833.623911771792</v>
      </c>
      <c r="AG209" s="181">
        <f>IF('III Tool Overview'!$H$6="Western Isles Health Board",0,IF('III Tool Overview'!$H$6="Eilean Siar Local Authority",0,hosp_count(5,B209,C209,D209,$C$1,G209+H209,1,F209,E209*F209)))</f>
        <v>36828.188100360392</v>
      </c>
      <c r="AH209" s="180">
        <f t="shared" si="734"/>
        <v>5.4358114114002092</v>
      </c>
      <c r="AI209" s="181">
        <f>IF('III Tool Overview'!$H$6="Western Isles Health Board",0,IF('III Tool Overview'!$H$6="Eilean Siar Local Authority",0,hosp_count(10,B209,C209,D209,$C$1,G209,1,F209,E209*F209)))</f>
        <v>86137.709549895255</v>
      </c>
      <c r="AJ209" s="181">
        <f>IF('III Tool Overview'!$H$6="Western Isles Health Board",0,IF('III Tool Overview'!$H$6="Eilean Siar Local Authority",0,hosp_count(10,B209,C209,D209,$C$1,G209+H209,1,F209,E209*F209)))</f>
        <v>86127.148993501934</v>
      </c>
      <c r="AK209" s="180">
        <f t="shared" si="735"/>
        <v>10.560556393320439</v>
      </c>
      <c r="AL209" s="181">
        <f>IF('III Tool Overview'!$H$6="Western Isles Health Board",0,IF('III Tool Overview'!$H$6="Eilean Siar Local Authority",0,hosp_count(20,B209,C209,D209,$C$1,G209,1,F209,E209*F209)))</f>
        <v>189432.03421307221</v>
      </c>
      <c r="AM209" s="181">
        <f>IF('III Tool Overview'!$H$6="Western Isles Health Board",0,IF('III Tool Overview'!$H$6="Eilean Siar Local Authority",0,hosp_count(20,B209,C209,D209,$C$1,G209+H209,1,F209,E209*F209)))</f>
        <v>189418.86321149554</v>
      </c>
      <c r="AN209" s="180">
        <f t="shared" si="736"/>
        <v>13.171001576673007</v>
      </c>
    </row>
    <row r="210" spans="1:44" x14ac:dyDescent="0.2">
      <c r="A210" s="176" t="s">
        <v>35</v>
      </c>
      <c r="B210" s="156">
        <v>72.5</v>
      </c>
      <c r="C210" s="156" t="s">
        <v>160</v>
      </c>
      <c r="D210" s="159">
        <v>4</v>
      </c>
      <c r="E210" s="179">
        <f>HLOOKUP('III Tool Overview'!$H$6,Prevalence!$B$2:$AV$268,Prevalence!AW200,FALSE)</f>
        <v>0.15</v>
      </c>
      <c r="F210" s="178">
        <f>HLOOKUP('III Tool Overview'!$H$6,LookUpData_Pop!$B$1:$AV$269,LookUpData_Pop!BB205,FALSE)/5</f>
        <v>20191.599999999999</v>
      </c>
      <c r="G210" s="167">
        <f>'III Tool Overview'!$H$9/110</f>
        <v>0</v>
      </c>
      <c r="H210" s="244">
        <f>IF('III Tool Overview'!$H$10="Even distribution",Targeting!C208,IF('III Tool Overview'!$H$10="Targeting to Q1",Targeting!D208,IF('III Tool Overview'!$H$10="Targeting to Q1 &amp; Q2",Targeting!E208,IF('III Tool Overview'!$H$10="Proportionate to need",Targeting!F208))))</f>
        <v>171.91986518512076</v>
      </c>
      <c r="I210" s="173">
        <f>IF('III Tool Overview'!$H$6="Western Isles Health Board",0,IF('III Tool Overview'!$H$6="Eilean Siar Local Authority",0,new_ci(2,B210,C210,D210,$C$1,G210,1,F210,E210*F210)))</f>
        <v>441.78165664893402</v>
      </c>
      <c r="J210" s="180">
        <f>IF('III Tool Overview'!$H$6="Western Isles Health Board",0,IF('III Tool Overview'!$H$6="Eilean Siar Local Authority",0,new_ci(2,B210,C210,D210,$C$1,G210+H210,1,F210,E210*F210)))</f>
        <v>441.6779600764018</v>
      </c>
      <c r="K210" s="180">
        <f>IF('III Tool Overview'!$H$6="Western Isles Health Board",0,IF('III Tool Overview'!$H$6="Eilean Siar Local Authority",0,new_ci(5,B210,C210,D210,$C$1,G210,1,F210,E210*F210)))</f>
        <v>1853.5390457770579</v>
      </c>
      <c r="L210" s="180">
        <f>IF('III Tool Overview'!$H$6="Western Isles Health Board",0,IF('III Tool Overview'!$H$6="Eilean Siar Local Authority",0,new_ci(5,B210,C210,D210,$C$1,G210+H210,1,F210,E210*F210)))</f>
        <v>1853.1474252637463</v>
      </c>
      <c r="M210" s="180">
        <f>IF('III Tool Overview'!$H$6="Western Isles Health Board",0,IF('III Tool Overview'!$H$6="Eilean Siar Local Authority",0,new_ci(10,B210,C210,D210,$C$1,G210,1,F210,E210*F210)))</f>
        <v>4472.0777498939005</v>
      </c>
      <c r="N210" s="180">
        <f>IF('III Tool Overview'!$H$6="Western Isles Health Board",0,IF('III Tool Overview'!$H$6="Eilean Siar Local Authority",0,new_ci(10,B210,C210,D210,$C$1,G210+H210,1,F210,E210*F210)))</f>
        <v>4471.322068358927</v>
      </c>
      <c r="O210" s="180">
        <f>IF('III Tool Overview'!$H$6="Western Isles Health Board",0,IF('III Tool Overview'!$H$6="Eilean Siar Local Authority",0,new_ci(20,B210,C210,D210,$C$1,G210,1,F210,E210*F210)))</f>
        <v>10318.581013783267</v>
      </c>
      <c r="P210" s="180">
        <f>IF('III Tool Overview'!$H$6="Western Isles Health Board",0,IF('III Tool Overview'!$H$6="Eilean Siar Local Authority",0,new_ci(20,B210,C210,D210,$C$1,G210+H210,1,F210,E210*F210)))</f>
        <v>10317.729069160412</v>
      </c>
      <c r="Q210" s="181">
        <f>IF('III Tool Overview'!$H$6="Western Isles Health Board",0,IF('III Tool Overview'!$H$6="Eilean Siar Local Authority",0,new_yll(2,B210,C210,D210,$C$1,G210,1,F210,E210*F210)))</f>
        <v>11928.104729521219</v>
      </c>
      <c r="R210" s="181">
        <f>IF('III Tool Overview'!$H$6="Western Isles Health Board",0,IF('III Tool Overview'!$H$6="Eilean Siar Local Authority",0,new_yll(2,B210,C210,D210,$C$1,G210+H210,1,F210,E210*F210)))</f>
        <v>11925.304922062849</v>
      </c>
      <c r="S210" s="181">
        <f t="shared" ref="S210:S213" si="737">Q210-R210</f>
        <v>2.7998074583701964</v>
      </c>
      <c r="T210" s="181">
        <f>IF('III Tool Overview'!$H$6="Western Isles Health Board",0,IF('III Tool Overview'!$H$6="Eilean Siar Local Authority",0,new_yll(5,B210,C210,D210,$C$1,G210,1,F210,E210*F210)))</f>
        <v>47193.618280906339</v>
      </c>
      <c r="U210" s="181">
        <f>IF('III Tool Overview'!$H$6="Western Isles Health Board",0,IF('III Tool Overview'!$H$6="Eilean Siar Local Authority",0,new_yll(5,B210,C210,D210,$C$1,G210+H210,1,F210,E210*F210)))</f>
        <v>47183.611573511371</v>
      </c>
      <c r="V210" s="181">
        <f t="shared" ref="V210:V213" si="738">T210-U210</f>
        <v>10.006707394968544</v>
      </c>
      <c r="W210" s="181">
        <f>IF('III Tool Overview'!$H$6="Western Isles Health Board",0,IF('III Tool Overview'!$H$6="Eilean Siar Local Authority",0,new_yll(10,B210,C210,D210,$C$1,G210,1,F210,E210*F210)))</f>
        <v>102059.87847903382</v>
      </c>
      <c r="X210" s="181">
        <f>IF('III Tool Overview'!$H$6="Western Isles Health Board",0,IF('III Tool Overview'!$H$6="Eilean Siar Local Authority",0,new_yll(10,B210,C210,D210,$C$1,G210+H210,1,F210,E210*F210)))</f>
        <v>102042.15715569782</v>
      </c>
      <c r="Y210" s="181">
        <f t="shared" ref="Y210:Y213" si="739">W210-X210</f>
        <v>17.721323336008936</v>
      </c>
      <c r="Z210" s="181">
        <f>IF('III Tool Overview'!$H$6="Western Isles Health Board",0,IF('III Tool Overview'!$H$6="Eilean Siar Local Authority",0,new_yll(20,B210,C210,D210,$C$1,G210,1,F210,E210*F210)))</f>
        <v>180652.98901321451</v>
      </c>
      <c r="AA210" s="181">
        <f>IF('III Tool Overview'!$H$6="Western Isles Health Board",0,IF('III Tool Overview'!$H$6="Eilean Siar Local Authority",0,new_yll(20,B210,C210,D210,$C$1,G210+H210,1,F210,E210*F210)))</f>
        <v>180633.22832965176</v>
      </c>
      <c r="AB210" s="181">
        <f t="shared" ref="AB210:AB213" si="740">Z210-AA210</f>
        <v>19.760683562752092</v>
      </c>
      <c r="AC210" s="181">
        <f>IF('III Tool Overview'!$H$6="Western Isles Health Board",0,IF('III Tool Overview'!$H$6="Eilean Siar Local Authority",0,hosp_count(2,B210,C210,D210,$C$1,G210,1,F210,E210*F210)))</f>
        <v>8180.2920856928031</v>
      </c>
      <c r="AD210" s="181">
        <f>IF('III Tool Overview'!$H$6="Western Isles Health Board",0,IF('III Tool Overview'!$H$6="Eilean Siar Local Authority",0,hosp_count(2,B210,C210,D210,$C$1,G210+H210,1,F210,E210*F210)))</f>
        <v>8179.0855768218125</v>
      </c>
      <c r="AE210" s="180">
        <f t="shared" ref="AE210:AE213" si="741">AC210-AD210</f>
        <v>1.2065088709905467</v>
      </c>
      <c r="AF210" s="181">
        <f>IF('III Tool Overview'!$H$6="Western Isles Health Board",0,IF('III Tool Overview'!$H$6="Eilean Siar Local Authority",0,hosp_count(5,B210,C210,D210,$C$1,G210,1,F210,E210*F210)))</f>
        <v>33322.198960704445</v>
      </c>
      <c r="AG210" s="181">
        <f>IF('III Tool Overview'!$H$6="Western Isles Health Board",0,IF('III Tool Overview'!$H$6="Eilean Siar Local Authority",0,hosp_count(5,B210,C210,D210,$C$1,G210+H210,1,F210,E210*F210)))</f>
        <v>33317.828549252939</v>
      </c>
      <c r="AH210" s="180">
        <f t="shared" ref="AH210:AH213" si="742">AF210-AG210</f>
        <v>4.3704114515057881</v>
      </c>
      <c r="AI210" s="181">
        <f>IF('III Tool Overview'!$H$6="Western Isles Health Board",0,IF('III Tool Overview'!$H$6="Eilean Siar Local Authority",0,hosp_count(10,B210,C210,D210,$C$1,G210,1,F210,E210*F210)))</f>
        <v>76534.65610664757</v>
      </c>
      <c r="AJ210" s="181">
        <f>IF('III Tool Overview'!$H$6="Western Isles Health Board",0,IF('III Tool Overview'!$H$6="Eilean Siar Local Authority",0,hosp_count(10,B210,C210,D210,$C$1,G210+H210,1,F210,E210*F210)))</f>
        <v>76526.800938461718</v>
      </c>
      <c r="AK210" s="180">
        <f t="shared" ref="AK210:AK213" si="743">AI210-AJ210</f>
        <v>7.8551681858516531</v>
      </c>
      <c r="AL210" s="181">
        <f>IF('III Tool Overview'!$H$6="Western Isles Health Board",0,IF('III Tool Overview'!$H$6="Eilean Siar Local Authority",0,hosp_count(20,B210,C210,D210,$C$1,G210,1,F210,E210*F210)))</f>
        <v>160777.86640520618</v>
      </c>
      <c r="AM210" s="181">
        <f>IF('III Tool Overview'!$H$6="Western Isles Health Board",0,IF('III Tool Overview'!$H$6="Eilean Siar Local Authority",0,hosp_count(20,B210,C210,D210,$C$1,G210+H210,1,F210,E210*F210)))</f>
        <v>160770.17803380598</v>
      </c>
      <c r="AN210" s="180">
        <f t="shared" ref="AN210:AN213" si="744">AL210-AM210</f>
        <v>7.688371400203323</v>
      </c>
    </row>
    <row r="211" spans="1:44" x14ac:dyDescent="0.2">
      <c r="A211" s="176" t="s">
        <v>36</v>
      </c>
      <c r="B211" s="156">
        <v>77.5</v>
      </c>
      <c r="C211" s="156" t="s">
        <v>160</v>
      </c>
      <c r="D211" s="159">
        <v>4</v>
      </c>
      <c r="E211" s="179">
        <f>HLOOKUP('III Tool Overview'!$H$6,Prevalence!$B$2:$AV$268,Prevalence!AW201,FALSE)</f>
        <v>0.04</v>
      </c>
      <c r="F211" s="178">
        <f>HLOOKUP('III Tool Overview'!$H$6,LookUpData_Pop!$B$1:$AV$269,LookUpData_Pop!BB206,FALSE)/5</f>
        <v>15240</v>
      </c>
      <c r="G211" s="167">
        <f>'III Tool Overview'!$H$9/110</f>
        <v>0</v>
      </c>
      <c r="H211" s="244">
        <f>IF('III Tool Overview'!$H$10="Even distribution",Targeting!C209,IF('III Tool Overview'!$H$10="Targeting to Q1",Targeting!D209,IF('III Tool Overview'!$H$10="Targeting to Q1 &amp; Q2",Targeting!E209,IF('III Tool Overview'!$H$10="Proportionate to need",Targeting!F209))))</f>
        <v>34.418736383977929</v>
      </c>
      <c r="I211" s="173">
        <f>IF('III Tool Overview'!$H$6="Western Isles Health Board",0,IF('III Tool Overview'!$H$6="Eilean Siar Local Authority",0,new_ci(2,B211,C211,D211,$C$1,G211,1,F211,E211*F211)))</f>
        <v>512.10375982466405</v>
      </c>
      <c r="J211" s="180">
        <f>IF('III Tool Overview'!$H$6="Western Isles Health Board",0,IF('III Tool Overview'!$H$6="Eilean Siar Local Authority",0,new_ci(2,B211,C211,D211,$C$1,G211+H211,1,F211,E211*F211)))</f>
        <v>512.06901184830429</v>
      </c>
      <c r="K211" s="180">
        <f>IF('III Tool Overview'!$H$6="Western Isles Health Board",0,IF('III Tool Overview'!$H$6="Eilean Siar Local Authority",0,new_ci(5,B211,C211,D211,$C$1,G211,1,F211,E211*F211)))</f>
        <v>2111.0677765830478</v>
      </c>
      <c r="L211" s="180">
        <f>IF('III Tool Overview'!$H$6="Western Isles Health Board",0,IF('III Tool Overview'!$H$6="Eilean Siar Local Authority",0,new_ci(5,B211,C211,D211,$C$1,G211+H211,1,F211,E211*F211)))</f>
        <v>2110.9497540568636</v>
      </c>
      <c r="M211" s="180">
        <f>IF('III Tool Overview'!$H$6="Western Isles Health Board",0,IF('III Tool Overview'!$H$6="Eilean Siar Local Authority",0,new_ci(10,B211,C211,D211,$C$1,G211,1,F211,E211*F211)))</f>
        <v>4917.7794594244215</v>
      </c>
      <c r="N211" s="180">
        <f>IF('III Tool Overview'!$H$6="Western Isles Health Board",0,IF('III Tool Overview'!$H$6="Eilean Siar Local Authority",0,new_ci(10,B211,C211,D211,$C$1,G211+H211,1,F211,E211*F211)))</f>
        <v>4917.5973950840598</v>
      </c>
      <c r="O211" s="180">
        <f>IF('III Tool Overview'!$H$6="Western Isles Health Board",0,IF('III Tool Overview'!$H$6="Eilean Siar Local Authority",0,new_ci(20,B211,C211,D211,$C$1,G211,1,F211,E211*F211)))</f>
        <v>10323.975518307836</v>
      </c>
      <c r="P211" s="180">
        <f>IF('III Tool Overview'!$H$6="Western Isles Health Board",0,IF('III Tool Overview'!$H$6="Eilean Siar Local Authority",0,new_ci(20,B211,C211,D211,$C$1,G211+H211,1,F211,E211*F211)))</f>
        <v>10323.873726039241</v>
      </c>
      <c r="Q211" s="181">
        <f>IF('III Tool Overview'!$H$6="Western Isles Health Board",0,IF('III Tool Overview'!$H$6="Eilean Siar Local Authority",0,new_yll(2,B211,C211,D211,$C$1,G211,1,F211,E211*F211)))</f>
        <v>10754.178956317945</v>
      </c>
      <c r="R211" s="181">
        <f>IF('III Tool Overview'!$H$6="Western Isles Health Board",0,IF('III Tool Overview'!$H$6="Eilean Siar Local Authority",0,new_yll(2,B211,C211,D211,$C$1,G211+H211,1,F211,E211*F211)))</f>
        <v>10753.44924881439</v>
      </c>
      <c r="S211" s="181">
        <f t="shared" si="737"/>
        <v>0.72970750355489145</v>
      </c>
      <c r="T211" s="181">
        <f>IF('III Tool Overview'!$H$6="Western Isles Health Board",0,IF('III Tool Overview'!$H$6="Eilean Siar Local Authority",0,new_yll(5,B211,C211,D211,$C$1,G211,1,F211,E211*F211)))</f>
        <v>41115.146675969692</v>
      </c>
      <c r="U211" s="181">
        <f>IF('III Tool Overview'!$H$6="Western Isles Health Board",0,IF('III Tool Overview'!$H$6="Eilean Siar Local Authority",0,new_yll(5,B211,C211,D211,$C$1,G211+H211,1,F211,E211*F211)))</f>
        <v>41112.82750638554</v>
      </c>
      <c r="V211" s="181">
        <f t="shared" si="738"/>
        <v>2.3191695841524052</v>
      </c>
      <c r="W211" s="181">
        <f>IF('III Tool Overview'!$H$6="Western Isles Health Board",0,IF('III Tool Overview'!$H$6="Eilean Siar Local Authority",0,new_yll(10,B211,C211,D211,$C$1,G211,1,F211,E211*F211)))</f>
        <v>83169.200902710072</v>
      </c>
      <c r="X211" s="181">
        <f>IF('III Tool Overview'!$H$6="Western Isles Health Board",0,IF('III Tool Overview'!$H$6="Eilean Siar Local Authority",0,new_yll(10,B211,C211,D211,$C$1,G211+H211,1,F211,E211*F211)))</f>
        <v>83165.883754482827</v>
      </c>
      <c r="Y211" s="181">
        <f t="shared" si="739"/>
        <v>3.3171482272446156</v>
      </c>
      <c r="Z211" s="181">
        <f>IF('III Tool Overview'!$H$6="Western Isles Health Board",0,IF('III Tool Overview'!$H$6="Eilean Siar Local Authority",0,new_yll(20,B211,C211,D211,$C$1,G211,1,F211,E211*F211)))</f>
        <v>124474.27282483892</v>
      </c>
      <c r="AA211" s="181">
        <f>IF('III Tool Overview'!$H$6="Western Isles Health Board",0,IF('III Tool Overview'!$H$6="Eilean Siar Local Authority",0,new_yll(20,B211,C211,D211,$C$1,G211+H211,1,F211,E211*F211)))</f>
        <v>124471.41498007892</v>
      </c>
      <c r="AB211" s="181">
        <f t="shared" si="740"/>
        <v>2.8578447600011714</v>
      </c>
      <c r="AC211" s="181">
        <f>IF('III Tool Overview'!$H$6="Western Isles Health Board",0,IF('III Tool Overview'!$H$6="Eilean Siar Local Authority",0,hosp_count(2,B211,C211,D211,$C$1,G211,1,F211,E211*F211)))</f>
        <v>7612.085525159443</v>
      </c>
      <c r="AD211" s="181">
        <f>IF('III Tool Overview'!$H$6="Western Isles Health Board",0,IF('III Tool Overview'!$H$6="Eilean Siar Local Authority",0,hosp_count(2,B211,C211,D211,$C$1,G211+H211,1,F211,E211*F211)))</f>
        <v>7611.7750144414194</v>
      </c>
      <c r="AE211" s="180">
        <f t="shared" si="741"/>
        <v>0.3105107180235791</v>
      </c>
      <c r="AF211" s="181">
        <f>IF('III Tool Overview'!$H$6="Western Isles Health Board",0,IF('III Tool Overview'!$H$6="Eilean Siar Local Authority",0,hosp_count(5,B211,C211,D211,$C$1,G211,1,F211,E211*F211)))</f>
        <v>30457.686618825777</v>
      </c>
      <c r="AG211" s="181">
        <f>IF('III Tool Overview'!$H$6="Western Isles Health Board",0,IF('III Tool Overview'!$H$6="Eilean Siar Local Authority",0,hosp_count(5,B211,C211,D211,$C$1,G211+H211,1,F211,E211*F211)))</f>
        <v>30456.678867596645</v>
      </c>
      <c r="AH211" s="180">
        <f t="shared" si="742"/>
        <v>1.0077512291318271</v>
      </c>
      <c r="AI211" s="181">
        <f>IF('III Tool Overview'!$H$6="Western Isles Health Board",0,IF('III Tool Overview'!$H$6="Eilean Siar Local Authority",0,hosp_count(10,B211,C211,D211,$C$1,G211,1,F211,E211*F211)))</f>
        <v>67557.956410551604</v>
      </c>
      <c r="AJ211" s="181">
        <f>IF('III Tool Overview'!$H$6="Western Isles Health Board",0,IF('III Tool Overview'!$H$6="Eilean Siar Local Authority",0,hosp_count(10,B211,C211,D211,$C$1,G211+H211,1,F211,E211*F211)))</f>
        <v>67556.520661272647</v>
      </c>
      <c r="AK211" s="180">
        <f t="shared" si="743"/>
        <v>1.4357492789567914</v>
      </c>
      <c r="AL211" s="181">
        <f>IF('III Tool Overview'!$H$6="Western Isles Health Board",0,IF('III Tool Overview'!$H$6="Eilean Siar Local Authority",0,hosp_count(20,B211,C211,D211,$C$1,G211,1,F211,E211*F211)))</f>
        <v>129775.4503625841</v>
      </c>
      <c r="AM211" s="181">
        <f>IF('III Tool Overview'!$H$6="Western Isles Health Board",0,IF('III Tool Overview'!$H$6="Eilean Siar Local Authority",0,hosp_count(20,B211,C211,D211,$C$1,G211+H211,1,F211,E211*F211)))</f>
        <v>129774.79472198748</v>
      </c>
      <c r="AN211" s="180">
        <f t="shared" si="744"/>
        <v>0.65564059662574437</v>
      </c>
    </row>
    <row r="212" spans="1:44" x14ac:dyDescent="0.2">
      <c r="A212" s="176" t="s">
        <v>37</v>
      </c>
      <c r="B212" s="156">
        <v>82.5</v>
      </c>
      <c r="C212" s="156" t="s">
        <v>160</v>
      </c>
      <c r="D212" s="159">
        <v>4</v>
      </c>
      <c r="E212" s="179">
        <f>HLOOKUP('III Tool Overview'!$H$6,Prevalence!$B$2:$AV$268,Prevalence!AW202,FALSE)</f>
        <v>0.04</v>
      </c>
      <c r="F212" s="178">
        <f>HLOOKUP('III Tool Overview'!$H$6,LookUpData_Pop!$B$1:$AV$269,LookUpData_Pop!BB207,FALSE)/5</f>
        <v>9722.4</v>
      </c>
      <c r="G212" s="167">
        <f>'III Tool Overview'!$H$9/110</f>
        <v>0</v>
      </c>
      <c r="H212" s="244">
        <f>IF('III Tool Overview'!$H$10="Even distribution",Targeting!C210,IF('III Tool Overview'!$H$10="Targeting to Q1",Targeting!D210,IF('III Tool Overview'!$H$10="Targeting to Q1 &amp; Q2",Targeting!E210,IF('III Tool Overview'!$H$10="Proportionate to need",Targeting!F210))))</f>
        <v>23.135259306052266</v>
      </c>
      <c r="I212" s="173">
        <f>IF('III Tool Overview'!$H$6="Western Isles Health Board",0,IF('III Tool Overview'!$H$6="Eilean Siar Local Authority",0,new_ci(2,B212,C212,D212,$C$1,G212,1,F212,E212*F212)))</f>
        <v>433.82031705133232</v>
      </c>
      <c r="J212" s="180">
        <f>IF('III Tool Overview'!$H$6="Western Isles Health Board",0,IF('III Tool Overview'!$H$6="Eilean Siar Local Authority",0,new_ci(2,B212,C212,D212,$C$1,G212+H212,1,F212,E212*F212)))</f>
        <v>433.7896792524005</v>
      </c>
      <c r="K212" s="180">
        <f>IF('III Tool Overview'!$H$6="Western Isles Health Board",0,IF('III Tool Overview'!$H$6="Eilean Siar Local Authority",0,new_ci(5,B212,C212,D212,$C$1,G212,1,F212,E212*F212)))</f>
        <v>1753.9415706704426</v>
      </c>
      <c r="L212" s="180">
        <f>IF('III Tool Overview'!$H$6="Western Isles Health Board",0,IF('III Tool Overview'!$H$6="Eilean Siar Local Authority",0,new_ci(5,B212,C212,D212,$C$1,G212+H212,1,F212,E212*F212)))</f>
        <v>1753.8458145907657</v>
      </c>
      <c r="M212" s="180">
        <f>IF('III Tool Overview'!$H$6="Western Isles Health Board",0,IF('III Tool Overview'!$H$6="Eilean Siar Local Authority",0,new_ci(10,B212,C212,D212,$C$1,G212,1,F212,E212*F212)))</f>
        <v>3937.0862694096368</v>
      </c>
      <c r="N212" s="180">
        <f>IF('III Tool Overview'!$H$6="Western Isles Health Board",0,IF('III Tool Overview'!$H$6="Eilean Siar Local Authority",0,new_ci(10,B212,C212,D212,$C$1,G212+H212,1,F212,E212*F212)))</f>
        <v>3936.962336125961</v>
      </c>
      <c r="O212" s="180">
        <f>IF('III Tool Overview'!$H$6="Western Isles Health Board",0,IF('III Tool Overview'!$H$6="Eilean Siar Local Authority",0,new_ci(20,B212,C212,D212,$C$1,G212,1,F212,E212*F212)))</f>
        <v>7563.9209732381414</v>
      </c>
      <c r="P212" s="180">
        <f>IF('III Tool Overview'!$H$6="Western Isles Health Board",0,IF('III Tool Overview'!$H$6="Eilean Siar Local Authority",0,new_ci(20,B212,C212,D212,$C$1,G212+H212,1,F212,E212*F212)))</f>
        <v>7563.8809957016265</v>
      </c>
      <c r="Q212" s="181">
        <f>IF('III Tool Overview'!$H$6="Western Isles Health Board",0,IF('III Tool Overview'!$H$6="Eilean Siar Local Authority",0,new_yll(2,B212,C212,D212,$C$1,G212,1,F212,E212*F212)))</f>
        <v>7374.9453898726497</v>
      </c>
      <c r="R212" s="181">
        <f>IF('III Tool Overview'!$H$6="Western Isles Health Board",0,IF('III Tool Overview'!$H$6="Eilean Siar Local Authority",0,new_yll(2,B212,C212,D212,$C$1,G212+H212,1,F212,E212*F212)))</f>
        <v>7374.4245472908087</v>
      </c>
      <c r="S212" s="181">
        <f t="shared" si="737"/>
        <v>0.52084258184095233</v>
      </c>
      <c r="T212" s="181">
        <f>IF('III Tool Overview'!$H$6="Western Isles Health Board",0,IF('III Tool Overview'!$H$6="Eilean Siar Local Authority",0,new_yll(5,B212,C212,D212,$C$1,G212,1,F212,E212*F212)))</f>
        <v>27172.538932005038</v>
      </c>
      <c r="U212" s="181">
        <f>IF('III Tool Overview'!$H$6="Western Isles Health Board",0,IF('III Tool Overview'!$H$6="Eilean Siar Local Authority",0,new_yll(5,B212,C212,D212,$C$1,G212+H212,1,F212,E212*F212)))</f>
        <v>27171.032462187373</v>
      </c>
      <c r="V212" s="181">
        <f t="shared" si="738"/>
        <v>1.5064698176647653</v>
      </c>
      <c r="W212" s="181">
        <f>IF('III Tool Overview'!$H$6="Western Isles Health Board",0,IF('III Tool Overview'!$H$6="Eilean Siar Local Authority",0,new_yll(10,B212,C212,D212,$C$1,G212,1,F212,E212*F212)))</f>
        <v>51222.039172161916</v>
      </c>
      <c r="X212" s="181">
        <f>IF('III Tool Overview'!$H$6="Western Isles Health Board",0,IF('III Tool Overview'!$H$6="Eilean Siar Local Authority",0,new_yll(10,B212,C212,D212,$C$1,G212+H212,1,F212,E212*F212)))</f>
        <v>51220.187216849663</v>
      </c>
      <c r="Y212" s="181">
        <f t="shared" si="739"/>
        <v>1.851955312253267</v>
      </c>
      <c r="Z212" s="181">
        <f>IF('III Tool Overview'!$H$6="Western Isles Health Board",0,IF('III Tool Overview'!$H$6="Eilean Siar Local Authority",0,new_yll(20,B212,C212,D212,$C$1,G212,1,F212,E212*F212)))</f>
        <v>65133.565438492966</v>
      </c>
      <c r="AA212" s="181">
        <f>IF('III Tool Overview'!$H$6="Western Isles Health Board",0,IF('III Tool Overview'!$H$6="Eilean Siar Local Authority",0,new_yll(20,B212,C212,D212,$C$1,G212+H212,1,F212,E212*F212)))</f>
        <v>65131.965865475868</v>
      </c>
      <c r="AB212" s="181">
        <f t="shared" si="740"/>
        <v>1.5995730170980096</v>
      </c>
      <c r="AC212" s="181">
        <f>IF('III Tool Overview'!$H$6="Western Isles Health Board",0,IF('III Tool Overview'!$H$6="Eilean Siar Local Authority",0,hosp_count(2,B212,C212,D212,$C$1,G212,1,F212,E212*F212)))</f>
        <v>5583.4922883519257</v>
      </c>
      <c r="AD212" s="181">
        <f>IF('III Tool Overview'!$H$6="Western Isles Health Board",0,IF('III Tool Overview'!$H$6="Eilean Siar Local Authority",0,hosp_count(2,B212,C212,D212,$C$1,G212+H212,1,F212,E212*F212)))</f>
        <v>5583.2507741365425</v>
      </c>
      <c r="AE212" s="180">
        <f t="shared" si="741"/>
        <v>0.24151421538317663</v>
      </c>
      <c r="AF212" s="181">
        <f>IF('III Tool Overview'!$H$6="Western Isles Health Board",0,IF('III Tool Overview'!$H$6="Eilean Siar Local Authority",0,hosp_count(5,B212,C212,D212,$C$1,G212,1,F212,E212*F212)))</f>
        <v>21939.571808950237</v>
      </c>
      <c r="AG212" s="181">
        <f>IF('III Tool Overview'!$H$6="Western Isles Health Board",0,IF('III Tool Overview'!$H$6="Eilean Siar Local Authority",0,hosp_count(5,B212,C212,D212,$C$1,G212+H212,1,F212,E212*F212)))</f>
        <v>21938.851982133165</v>
      </c>
      <c r="AH212" s="180">
        <f t="shared" si="742"/>
        <v>0.71982681707231677</v>
      </c>
      <c r="AI212" s="181">
        <f>IF('III Tool Overview'!$H$6="Western Isles Health Board",0,IF('III Tool Overview'!$H$6="Eilean Siar Local Authority",0,hosp_count(10,B212,C212,D212,$C$1,G212,1,F212,E212*F212)))</f>
        <v>47041.904608470351</v>
      </c>
      <c r="AJ212" s="181">
        <f>IF('III Tool Overview'!$H$6="Western Isles Health Board",0,IF('III Tool Overview'!$H$6="Eilean Siar Local Authority",0,hosp_count(10,B212,C212,D212,$C$1,G212+H212,1,F212,E212*F212)))</f>
        <v>47041.04993325012</v>
      </c>
      <c r="AK212" s="180">
        <f t="shared" si="743"/>
        <v>0.85467522023100173</v>
      </c>
      <c r="AL212" s="181">
        <f>IF('III Tool Overview'!$H$6="Western Isles Health Board",0,IF('III Tool Overview'!$H$6="Eilean Siar Local Authority",0,hosp_count(20,B212,C212,D212,$C$1,G212,1,F212,E212*F212)))</f>
        <v>83631.14911527907</v>
      </c>
      <c r="AM212" s="181">
        <f>IF('III Tool Overview'!$H$6="Western Isles Health Board",0,IF('III Tool Overview'!$H$6="Eilean Siar Local Authority",0,hosp_count(20,B212,C212,D212,$C$1,G212+H212,1,F212,E212*F212)))</f>
        <v>83630.951285353643</v>
      </c>
      <c r="AN212" s="180">
        <f t="shared" si="744"/>
        <v>0.19782992542604916</v>
      </c>
    </row>
    <row r="213" spans="1:44" s="47" customFormat="1" x14ac:dyDescent="0.2">
      <c r="A213" s="176" t="s">
        <v>208</v>
      </c>
      <c r="B213" s="156">
        <v>87.5</v>
      </c>
      <c r="C213" s="156" t="s">
        <v>160</v>
      </c>
      <c r="D213" s="159">
        <v>4</v>
      </c>
      <c r="E213" s="179">
        <f>HLOOKUP('III Tool Overview'!$H$6,Prevalence!$B$2:$AV$268,Prevalence!AW203,FALSE)</f>
        <v>0.04</v>
      </c>
      <c r="F213" s="178">
        <f>HLOOKUP('III Tool Overview'!$H$6,LookUpData_Pop!$B$1:$AV$269,LookUpData_Pop!BB208,FALSE)/5</f>
        <v>4721.3999999999996</v>
      </c>
      <c r="G213" s="167">
        <f>'III Tool Overview'!$H$9/110</f>
        <v>0</v>
      </c>
      <c r="H213" s="244">
        <f>IF('III Tool Overview'!$H$10="Even distribution",Targeting!C211,IF('III Tool Overview'!$H$10="Targeting to Q1",Targeting!D211,IF('III Tool Overview'!$H$10="Targeting to Q1 &amp; Q2",Targeting!E211,IF('III Tool Overview'!$H$10="Proportionate to need",Targeting!F211))))</f>
        <v>11.164576355011285</v>
      </c>
      <c r="I213" s="173">
        <f>IF('III Tool Overview'!$H$6="Western Isles Health Board",0,IF('III Tool Overview'!$H$6="Eilean Siar Local Authority",0,new_ci(2,B213,C213,D213,$C$1,G213,1,F213,E213*F213)))</f>
        <v>321.10349779914043</v>
      </c>
      <c r="J213" s="180">
        <f>IF('III Tool Overview'!$H$6="Western Isles Health Board",0,IF('III Tool Overview'!$H$6="Eilean Siar Local Authority",0,new_ci(2,B213,C213,D213,$C$1,G213+H213,1,F213,E213*F213)))</f>
        <v>321.08204823730944</v>
      </c>
      <c r="K213" s="180">
        <f>IF('III Tool Overview'!$H$6="Western Isles Health Board",0,IF('III Tool Overview'!$H$6="Eilean Siar Local Authority",0,new_ci(5,B213,C213,D213,$C$1,G213,1,F213,E213*F213)))</f>
        <v>1245.9858876204062</v>
      </c>
      <c r="L213" s="180">
        <f>IF('III Tool Overview'!$H$6="Western Isles Health Board",0,IF('III Tool Overview'!$H$6="Eilean Siar Local Authority",0,new_ci(5,B213,C213,D213,$C$1,G213+H213,1,F213,E213*F213)))</f>
        <v>1245.9298900003325</v>
      </c>
      <c r="M213" s="180">
        <f>IF('III Tool Overview'!$H$6="Western Isles Health Board",0,IF('III Tool Overview'!$H$6="Eilean Siar Local Authority",0,new_ci(10,B213,C213,D213,$C$1,G213,1,F213,E213*F213)))</f>
        <v>2594.6761608641982</v>
      </c>
      <c r="N213" s="180">
        <f>IF('III Tool Overview'!$H$6="Western Isles Health Board",0,IF('III Tool Overview'!$H$6="Eilean Siar Local Authority",0,new_ci(10,B213,C213,D213,$C$1,G213+H213,1,F213,E213*F213)))</f>
        <v>2594.6265867071907</v>
      </c>
      <c r="O213" s="180">
        <f>IF('III Tool Overview'!$H$6="Western Isles Health Board",0,IF('III Tool Overview'!$H$6="Eilean Siar Local Authority",0,new_ci(20,B213,C213,D213,$C$1,G213,1,F213,E213*F213)))</f>
        <v>4252.3535680578034</v>
      </c>
      <c r="P213" s="180">
        <f>IF('III Tool Overview'!$H$6="Western Isles Health Board",0,IF('III Tool Overview'!$H$6="Eilean Siar Local Authority",0,new_ci(20,B213,C213,D213,$C$1,G213+H213,1,F213,E213*F213)))</f>
        <v>4252.3487024810383</v>
      </c>
      <c r="Q213" s="181">
        <f>IF('III Tool Overview'!$H$6="Western Isles Health Board",0,IF('III Tool Overview'!$H$6="Eilean Siar Local Authority",0,new_yll(2,B213,C213,D213,$C$1,G213,1,F213,E213*F213)))</f>
        <v>3532.1384757905448</v>
      </c>
      <c r="R213" s="181">
        <f>IF('III Tool Overview'!$H$6="Western Isles Health Board",0,IF('III Tool Overview'!$H$6="Eilean Siar Local Authority",0,new_yll(2,B213,C213,D213,$C$1,G213+H213,1,F213,E213*F213)))</f>
        <v>3531.902530610404</v>
      </c>
      <c r="S213" s="181">
        <f t="shared" si="737"/>
        <v>0.23594518014078858</v>
      </c>
      <c r="T213" s="181">
        <f>IF('III Tool Overview'!$H$6="Western Isles Health Board",0,IF('III Tool Overview'!$H$6="Eilean Siar Local Authority",0,new_yll(5,B213,C213,D213,$C$1,G213,1,F213,E213*F213)))</f>
        <v>11870.769023278695</v>
      </c>
      <c r="U213" s="181">
        <f>IF('III Tool Overview'!$H$6="Western Isles Health Board",0,IF('III Tool Overview'!$H$6="Eilean Siar Local Authority",0,new_yll(5,B213,C213,D213,$C$1,G213+H213,1,F213,E213*F213)))</f>
        <v>11870.213128654472</v>
      </c>
      <c r="V213" s="181">
        <f t="shared" si="738"/>
        <v>0.55589462422358338</v>
      </c>
      <c r="W213" s="181">
        <f>IF('III Tool Overview'!$H$6="Western Isles Health Board",0,IF('III Tool Overview'!$H$6="Eilean Siar Local Authority",0,new_yll(10,B213,C213,D213,$C$1,G213,1,F213,E213*F213)))</f>
        <v>18729.040099883608</v>
      </c>
      <c r="X213" s="181">
        <f>IF('III Tool Overview'!$H$6="Western Isles Health Board",0,IF('III Tool Overview'!$H$6="Eilean Siar Local Authority",0,new_yll(10,B213,C213,D213,$C$1,G213+H213,1,F213,E213*F213)))</f>
        <v>18728.495382882546</v>
      </c>
      <c r="Y213" s="181">
        <f t="shared" si="739"/>
        <v>0.54471700106296339</v>
      </c>
      <c r="Z213" s="181">
        <f>IF('III Tool Overview'!$H$6="Western Isles Health Board",0,IF('III Tool Overview'!$H$6="Eilean Siar Local Authority",0,new_yll(20,B213,C213,D213,$C$1,G213,1,F213,E213*F213)))</f>
        <v>15812.130636889888</v>
      </c>
      <c r="AA213" s="181">
        <f>IF('III Tool Overview'!$H$6="Western Isles Health Board",0,IF('III Tool Overview'!$H$6="Eilean Siar Local Authority",0,new_yll(20,B213,C213,D213,$C$1,G213+H213,1,F213,E213*F213)))</f>
        <v>15811.512017820369</v>
      </c>
      <c r="AB213" s="181">
        <f t="shared" si="740"/>
        <v>0.61861906951889978</v>
      </c>
      <c r="AC213" s="181">
        <f>IF('III Tool Overview'!$H$6="Western Isles Health Board",0,IF('III Tool Overview'!$H$6="Eilean Siar Local Authority",0,hosp_count(2,B213,C213,D213,$C$1,G213,1,F213,E213*F213)))</f>
        <v>3342.9035534090058</v>
      </c>
      <c r="AD213" s="181">
        <f>IF('III Tool Overview'!$H$6="Western Isles Health Board",0,IF('III Tool Overview'!$H$6="Eilean Siar Local Authority",0,hosp_count(2,B213,C213,D213,$C$1,G213+H213,1,F213,E213*F213)))</f>
        <v>3342.7611488865236</v>
      </c>
      <c r="AE213" s="180">
        <f t="shared" si="741"/>
        <v>0.14240452248213842</v>
      </c>
      <c r="AF213" s="181">
        <f>IF('III Tool Overview'!$H$6="Western Isles Health Board",0,IF('III Tool Overview'!$H$6="Eilean Siar Local Authority",0,hosp_count(5,B213,C213,D213,$C$1,G213,1,F213,E213*F213)))</f>
        <v>12640.068305257744</v>
      </c>
      <c r="AG213" s="181">
        <f>IF('III Tool Overview'!$H$6="Western Isles Health Board",0,IF('III Tool Overview'!$H$6="Eilean Siar Local Authority",0,hosp_count(5,B213,C213,D213,$C$1,G213+H213,1,F213,E213*F213)))</f>
        <v>12639.714066650213</v>
      </c>
      <c r="AH213" s="180">
        <f t="shared" si="742"/>
        <v>0.35423860753144254</v>
      </c>
      <c r="AI213" s="181">
        <f>IF('III Tool Overview'!$H$6="Western Isles Health Board",0,IF('III Tool Overview'!$H$6="Eilean Siar Local Authority",0,hosp_count(10,B213,C213,D213,$C$1,G213,1,F213,E213*F213)))</f>
        <v>25296.796841547894</v>
      </c>
      <c r="AJ213" s="181">
        <f>IF('III Tool Overview'!$H$6="Western Isles Health Board",0,IF('III Tool Overview'!$H$6="Eilean Siar Local Authority",0,hosp_count(10,B213,C213,D213,$C$1,G213+H213,1,F213,E213*F213)))</f>
        <v>25296.512151725849</v>
      </c>
      <c r="AK213" s="180">
        <f t="shared" si="743"/>
        <v>0.28468982204503845</v>
      </c>
      <c r="AL213" s="181">
        <f>IF('III Tool Overview'!$H$6="Western Isles Health Board",0,IF('III Tool Overview'!$H$6="Eilean Siar Local Authority",0,hosp_count(20,B213,C213,D213,$C$1,G213,1,F213,E213*F213)))</f>
        <v>39140.049656878233</v>
      </c>
      <c r="AM213" s="181">
        <f>IF('III Tool Overview'!$H$6="Western Isles Health Board",0,IF('III Tool Overview'!$H$6="Eilean Siar Local Authority",0,hosp_count(20,B213,C213,D213,$C$1,G213+H213,1,F213,E213*F213)))</f>
        <v>39140.045914796654</v>
      </c>
      <c r="AN213" s="180">
        <f t="shared" si="744"/>
        <v>3.7420815788209438E-3</v>
      </c>
    </row>
    <row r="214" spans="1:44" s="153" customFormat="1" x14ac:dyDescent="0.2">
      <c r="A214" s="176" t="s">
        <v>209</v>
      </c>
      <c r="B214" s="159">
        <v>95</v>
      </c>
      <c r="C214" s="159" t="s">
        <v>160</v>
      </c>
      <c r="D214" s="159">
        <v>4</v>
      </c>
      <c r="E214" s="179">
        <f>HLOOKUP('III Tool Overview'!$H$6,Prevalence!$B$2:$AV$268,Prevalence!AW204,FALSE)</f>
        <v>0.04</v>
      </c>
      <c r="F214" s="178">
        <f>HLOOKUP('III Tool Overview'!$H$6,LookUpData_Pop!$B$1:$AV$269,LookUpData_Pop!BB209,FALSE)/5</f>
        <v>1711.4</v>
      </c>
      <c r="G214" s="167">
        <f>'III Tool Overview'!$H$9/110</f>
        <v>0</v>
      </c>
      <c r="H214" s="244">
        <f>IF('III Tool Overview'!$H$10="Even distribution",Targeting!C212,IF('III Tool Overview'!$H$10="Targeting to Q1",Targeting!D212,IF('III Tool Overview'!$H$10="Targeting to Q1 &amp; Q2",Targeting!E212,IF('III Tool Overview'!$H$10="Proportionate to need",Targeting!F212))))</f>
        <v>4.5021053388258503</v>
      </c>
      <c r="I214" s="173">
        <f>IF('III Tool Overview'!$H$6="Western Isles Health Board",0,IF('III Tool Overview'!$H$6="Eilean Siar Local Authority",0,new_ci(2,B214,C214,D214,$C$1,G214,1,F214,E214*F214)))</f>
        <v>188.62509279023388</v>
      </c>
      <c r="J214" s="180">
        <f>IF('III Tool Overview'!$H$6="Western Isles Health Board",0,IF('III Tool Overview'!$H$6="Eilean Siar Local Authority",0,new_ci(2,B214,C214,D214,$C$1,G214+H214,1,F214,E214*F214)))</f>
        <v>188.61044250469266</v>
      </c>
      <c r="K214" s="180">
        <f>IF('III Tool Overview'!$H$6="Western Isles Health Board",0,IF('III Tool Overview'!$H$6="Eilean Siar Local Authority",0,new_ci(5,B214,C214,D214,$C$1,G214,1,F214,E214*F214)))</f>
        <v>680.08301501626863</v>
      </c>
      <c r="L214" s="180">
        <f>IF('III Tool Overview'!$H$6="Western Isles Health Board",0,IF('III Tool Overview'!$H$6="Eilean Siar Local Authority",0,new_ci(5,B214,C214,D214,$C$1,G214+H214,1,F214,E214*F214)))</f>
        <v>680.05572119913256</v>
      </c>
      <c r="M214" s="180">
        <f>IF('III Tool Overview'!$H$6="Western Isles Health Board",0,IF('III Tool Overview'!$H$6="Eilean Siar Local Authority",0,new_ci(10,B214,C214,D214,$C$1,G214,1,F214,E214*F214)))</f>
        <v>1251.8100952304824</v>
      </c>
      <c r="N214" s="180">
        <f>IF('III Tool Overview'!$H$6="Western Isles Health Board",0,IF('III Tool Overview'!$H$6="Eilean Siar Local Authority",0,new_ci(10,B214,C214,D214,$C$1,G214+H214,1,F214,E214*F214)))</f>
        <v>1251.7982395501858</v>
      </c>
      <c r="O214" s="180">
        <f>IF('III Tool Overview'!$H$6="Western Isles Health Board",0,IF('III Tool Overview'!$H$6="Eilean Siar Local Authority",0,new_ci(20,B214,C214,D214,$C$1,G214,1,F214,E214*F214)))</f>
        <v>1673.5242626157976</v>
      </c>
      <c r="P214" s="180">
        <f>IF('III Tool Overview'!$H$6="Western Isles Health Board",0,IF('III Tool Overview'!$H$6="Eilean Siar Local Authority",0,new_ci(20,B214,C214,D214,$C$1,G214+H214,1,F214,E214*F214)))</f>
        <v>1673.5241375797955</v>
      </c>
      <c r="Q214" s="181">
        <f>IF('III Tool Overview'!$H$6="Western Isles Health Board",0,IF('III Tool Overview'!$H$6="Eilean Siar Local Authority",0,new_yll(2,B214,C214,D214,$C$1,G214,1,F214,E214*F214)))</f>
        <v>754.50037116093552</v>
      </c>
      <c r="R214" s="181">
        <f>IF('III Tool Overview'!$H$6="Western Isles Health Board",0,IF('III Tool Overview'!$H$6="Eilean Siar Local Authority",0,new_yll(2,B214,C214,D214,$C$1,G214+H214,1,F214,E214*F214)))</f>
        <v>754.44177001877063</v>
      </c>
      <c r="S214" s="181">
        <f t="shared" ref="S214" si="745">Q214-R214</f>
        <v>5.8601142164889097E-2</v>
      </c>
      <c r="T214" s="181">
        <f>IF('III Tool Overview'!$H$6="Western Isles Health Board",0,IF('III Tool Overview'!$H$6="Eilean Siar Local Authority",0,new_yll(5,B214,C214,D214,$C$1,G214,1,F214,E214*F214)))</f>
        <v>1762.4768211284072</v>
      </c>
      <c r="U214" s="181">
        <f>IF('III Tool Overview'!$H$6="Western Isles Health Board",0,IF('III Tool Overview'!$H$6="Eilean Siar Local Authority",0,new_yll(5,B214,C214,D214,$C$1,G214+H214,1,F214,E214*F214)))</f>
        <v>1762.3849505335436</v>
      </c>
      <c r="V214" s="181">
        <f t="shared" ref="V214" si="746">T214-U214</f>
        <v>9.1870594863621591E-2</v>
      </c>
      <c r="W214" s="181">
        <f>IF('III Tool Overview'!$H$6="Western Isles Health Board",0,IF('III Tool Overview'!$H$6="Eilean Siar Local Authority",0,new_yll(10,B214,C214,D214,$C$1,G214,1,F214,E214*F214)))</f>
        <v>739.31677899382817</v>
      </c>
      <c r="X214" s="181">
        <f>IF('III Tool Overview'!$H$6="Western Isles Health Board",0,IF('III Tool Overview'!$H$6="Eilean Siar Local Authority",0,new_yll(10,B214,C214,D214,$C$1,G214+H214,1,F214,E214*F214)))</f>
        <v>739.18999791569468</v>
      </c>
      <c r="Y214" s="181">
        <f t="shared" ref="Y214" si="747">W214-X214</f>
        <v>0.12678107813349015</v>
      </c>
      <c r="Z214" s="181">
        <f>IF('III Tool Overview'!$H$6="Western Isles Health Board",0,IF('III Tool Overview'!$H$6="Eilean Siar Local Authority",0,new_yll(20,B214,C214,D214,$C$1,G214,1,F214,E214*F214)))</f>
        <v>-2666.4328453153626</v>
      </c>
      <c r="AA214" s="181">
        <f>IF('III Tool Overview'!$H$6="Western Isles Health Board",0,IF('III Tool Overview'!$H$6="Eilean Siar Local Authority",0,new_yll(20,B214,C214,D214,$C$1,G214+H214,1,F214,E214*F214)))</f>
        <v>-2666.644474674471</v>
      </c>
      <c r="AB214" s="181">
        <f t="shared" ref="AB214" si="748">Z214-AA214</f>
        <v>0.21162935910842862</v>
      </c>
      <c r="AC214" s="181">
        <f>IF('III Tool Overview'!$H$6="Western Isles Health Board",0,IF('III Tool Overview'!$H$6="Eilean Siar Local Authority",0,hosp_count(2,B214,C214,D214,$C$1,G214,1,F214,E214*F214)))</f>
        <v>1546.958382706714</v>
      </c>
      <c r="AD214" s="181">
        <f>IF('III Tool Overview'!$H$6="Western Isles Health Board",0,IF('III Tool Overview'!$H$6="Eilean Siar Local Authority",0,hosp_count(2,B214,C214,D214,$C$1,G214+H214,1,F214,E214*F214)))</f>
        <v>1546.8757330887299</v>
      </c>
      <c r="AE214" s="180">
        <f t="shared" ref="AE214" si="749">AC214-AD214</f>
        <v>8.2649617984088763E-2</v>
      </c>
      <c r="AF214" s="181">
        <f>IF('III Tool Overview'!$H$6="Western Isles Health Board",0,IF('III Tool Overview'!$H$6="Eilean Siar Local Authority",0,hosp_count(5,B214,C214,D214,$C$1,G214,1,F214,E214*F214)))</f>
        <v>5458.0003674301861</v>
      </c>
      <c r="AG214" s="181">
        <f>IF('III Tool Overview'!$H$6="Western Isles Health Board",0,IF('III Tool Overview'!$H$6="Eilean Siar Local Authority",0,hosp_count(5,B214,C214,D214,$C$1,G214+H214,1,F214,E214*F214)))</f>
        <v>5457.8514489818663</v>
      </c>
      <c r="AH214" s="180">
        <f t="shared" ref="AH214" si="750">AF214-AG214</f>
        <v>0.14891844831981871</v>
      </c>
      <c r="AI214" s="181">
        <f>IF('III Tool Overview'!$H$6="Western Isles Health Board",0,IF('III Tool Overview'!$H$6="Eilean Siar Local Authority",0,hosp_count(10,B214,C214,D214,$C$1,G214,1,F214,E214*F214)))</f>
        <v>9743.6902755259507</v>
      </c>
      <c r="AJ214" s="181">
        <f>IF('III Tool Overview'!$H$6="Western Isles Health Board",0,IF('III Tool Overview'!$H$6="Eilean Siar Local Authority",0,hosp_count(10,B214,C214,D214,$C$1,G214+H214,1,F214,E214*F214)))</f>
        <v>9743.6285812147507</v>
      </c>
      <c r="AK214" s="180">
        <f t="shared" ref="AK214" si="751">AI214-AJ214</f>
        <v>6.1694311199971708E-2</v>
      </c>
      <c r="AL214" s="181">
        <f>IF('III Tool Overview'!$H$6="Western Isles Health Board",0,IF('III Tool Overview'!$H$6="Eilean Siar Local Authority",0,hosp_count(20,B214,C214,D214,$C$1,G214,1,F214,E214*F214)))</f>
        <v>12615.917190618036</v>
      </c>
      <c r="AM214" s="181">
        <f>IF('III Tool Overview'!$H$6="Western Isles Health Board",0,IF('III Tool Overview'!$H$6="Eilean Siar Local Authority",0,hosp_count(20,B214,C214,D214,$C$1,G214+H214,1,F214,E214*F214)))</f>
        <v>12615.916472256215</v>
      </c>
      <c r="AN214" s="180">
        <f t="shared" ref="AN214" si="752">AL214-AM214</f>
        <v>7.1836182178230956E-4</v>
      </c>
      <c r="AO214" s="47"/>
      <c r="AP214" s="47"/>
      <c r="AQ214" s="47"/>
      <c r="AR214" s="47"/>
    </row>
    <row r="215" spans="1:44" s="153" customFormat="1" x14ac:dyDescent="0.2">
      <c r="A215" s="161" t="s">
        <v>176</v>
      </c>
      <c r="B215" s="163"/>
      <c r="C215" s="163"/>
      <c r="D215" s="163"/>
      <c r="E215" s="182"/>
      <c r="F215" s="183">
        <f>SUM(F199:F214)</f>
        <v>420393.60000000003</v>
      </c>
      <c r="G215" s="183">
        <f t="shared" ref="G215" si="753">SUM(G199:G214)</f>
        <v>0</v>
      </c>
      <c r="H215" s="183">
        <f t="shared" ref="H215" si="754">SUM(H199:H214)</f>
        <v>4824.6819924593183</v>
      </c>
      <c r="I215" s="183">
        <f t="shared" ref="I215" si="755">SUM(I199:I214)</f>
        <v>3569.3048397983403</v>
      </c>
      <c r="J215" s="183">
        <f t="shared" ref="J215" si="756">SUM(J199:J214)</f>
        <v>3568.5747107631819</v>
      </c>
      <c r="K215" s="183">
        <f t="shared" ref="K215" si="757">SUM(K199:K214)</f>
        <v>14833.180466492748</v>
      </c>
      <c r="L215" s="183">
        <f t="shared" ref="L215" si="758">SUM(L199:L214)</f>
        <v>14830.322484300599</v>
      </c>
      <c r="M215" s="183">
        <f t="shared" ref="M215" si="759">SUM(M199:M214)</f>
        <v>35398.506502932149</v>
      </c>
      <c r="N215" s="183">
        <f t="shared" ref="N215" si="760">SUM(N199:N214)</f>
        <v>35392.304229309084</v>
      </c>
      <c r="O215" s="183">
        <f t="shared" ref="O215" si="761">SUM(O199:O214)</f>
        <v>82426.20286556569</v>
      </c>
      <c r="P215" s="183">
        <f t="shared" ref="P215" si="762">SUM(P199:P214)</f>
        <v>82414.406844234254</v>
      </c>
      <c r="Q215" s="183">
        <f t="shared" ref="Q215" si="763">SUM(Q199:Q214)</f>
        <v>105926.7403810727</v>
      </c>
      <c r="R215" s="183">
        <f t="shared" ref="R215" si="764">SUM(R199:R214)</f>
        <v>105899.58490615994</v>
      </c>
      <c r="S215" s="183">
        <f t="shared" ref="S215" si="765">SUM(S199:S214)</f>
        <v>27.155474912739919</v>
      </c>
      <c r="T215" s="183">
        <f t="shared" ref="T215" si="766">SUM(T199:T214)</f>
        <v>426441.92514103698</v>
      </c>
      <c r="U215" s="183">
        <f t="shared" ref="U215" si="767">SUM(U199:U214)</f>
        <v>426335.79180360632</v>
      </c>
      <c r="V215" s="183">
        <f t="shared" ref="V215" si="768">SUM(V199:V214)</f>
        <v>106.13333743074622</v>
      </c>
      <c r="W215" s="183">
        <f t="shared" ref="W215" si="769">SUM(W199:W214)</f>
        <v>963633.35206267168</v>
      </c>
      <c r="X215" s="183">
        <f t="shared" ref="X215" si="770">SUM(X199:X214)</f>
        <v>963404.82722716685</v>
      </c>
      <c r="Y215" s="183">
        <f t="shared" ref="Y215" si="771">SUM(Y199:Y214)</f>
        <v>228.52483550483134</v>
      </c>
      <c r="Z215" s="183">
        <f t="shared" ref="Z215" si="772">SUM(Z199:Z214)</f>
        <v>2002916.7676021706</v>
      </c>
      <c r="AA215" s="183">
        <f t="shared" ref="AA215" si="773">SUM(AA199:AA214)</f>
        <v>2002486.7436600877</v>
      </c>
      <c r="AB215" s="183">
        <f t="shared" ref="AB215" si="774">SUM(AB199:AB214)</f>
        <v>430.02394208265696</v>
      </c>
      <c r="AC215" s="183">
        <f t="shared" ref="AC215" si="775">SUM(AC199:AC214)</f>
        <v>87905.048344068709</v>
      </c>
      <c r="AD215" s="183">
        <f t="shared" ref="AD215" si="776">SUM(AD199:AD214)</f>
        <v>87890.372236324154</v>
      </c>
      <c r="AE215" s="183">
        <f t="shared" ref="AE215" si="777">SUM(AE199:AE214)</f>
        <v>14.676107744538285</v>
      </c>
      <c r="AF215" s="183">
        <f t="shared" ref="AF215" si="778">SUM(AF199:AF214)</f>
        <v>361456.21587772405</v>
      </c>
      <c r="AG215" s="183">
        <f t="shared" ref="AG215" si="779">SUM(AG199:AG214)</f>
        <v>361398.38546589616</v>
      </c>
      <c r="AH215" s="183">
        <f t="shared" ref="AH215" si="780">SUM(AH199:AH214)</f>
        <v>57.830411827841999</v>
      </c>
      <c r="AI215" s="183">
        <f t="shared" ref="AI215" si="781">SUM(AI199:AI214)</f>
        <v>848887.1986318538</v>
      </c>
      <c r="AJ215" s="183">
        <f t="shared" ref="AJ215" si="782">SUM(AJ199:AJ214)</f>
        <v>848760.99728210317</v>
      </c>
      <c r="AK215" s="183">
        <f t="shared" ref="AK215" si="783">SUM(AK199:AK214)</f>
        <v>126.2013497505468</v>
      </c>
      <c r="AL215" s="183">
        <f t="shared" ref="AL215" si="784">SUM(AL199:AL214)</f>
        <v>1927520.9255161034</v>
      </c>
      <c r="AM215" s="183">
        <f t="shared" ref="AM215" si="785">SUM(AM199:AM214)</f>
        <v>1927278.5254793521</v>
      </c>
      <c r="AN215" s="183">
        <f t="shared" ref="AN215" si="786">SUM(AN199:AN214)</f>
        <v>242.40003675110347</v>
      </c>
      <c r="AO215" s="162"/>
      <c r="AP215" s="162"/>
      <c r="AQ215" s="162"/>
      <c r="AR215" s="162"/>
    </row>
    <row r="216" spans="1:44" x14ac:dyDescent="0.2">
      <c r="A216" s="176" t="s">
        <v>39</v>
      </c>
      <c r="B216" s="156">
        <v>0.5</v>
      </c>
      <c r="C216" s="159" t="s">
        <v>164</v>
      </c>
      <c r="D216" s="159">
        <v>4</v>
      </c>
      <c r="E216" s="156"/>
      <c r="F216" s="178">
        <f>HLOOKUP('III Tool Overview'!$H$6,LookUpData_Pop!$B$1:$AV$269,LookUpData_Pop!BB210,FALSE)/5</f>
        <v>5311</v>
      </c>
      <c r="G216" s="156"/>
      <c r="H216" s="181"/>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row>
    <row r="217" spans="1:44" x14ac:dyDescent="0.2">
      <c r="A217" s="176" t="s">
        <v>40</v>
      </c>
      <c r="B217" s="156">
        <v>2.5</v>
      </c>
      <c r="C217" s="159" t="s">
        <v>164</v>
      </c>
      <c r="D217" s="159">
        <v>4</v>
      </c>
      <c r="E217" s="156"/>
      <c r="F217" s="178">
        <f>HLOOKUP('III Tool Overview'!$H$6,LookUpData_Pop!$B$1:$AV$269,LookUpData_Pop!BB211,FALSE)/5</f>
        <v>21200.2</v>
      </c>
      <c r="G217" s="156"/>
      <c r="H217" s="181"/>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row>
    <row r="218" spans="1:44" x14ac:dyDescent="0.2">
      <c r="A218" s="176" t="s">
        <v>41</v>
      </c>
      <c r="B218" s="156">
        <v>7.5</v>
      </c>
      <c r="C218" s="159" t="s">
        <v>164</v>
      </c>
      <c r="D218" s="159">
        <v>4</v>
      </c>
      <c r="E218" s="156"/>
      <c r="F218" s="178">
        <f>HLOOKUP('III Tool Overview'!$H$6,LookUpData_Pop!$B$1:$AV$269,LookUpData_Pop!BB212,FALSE)/5</f>
        <v>26326.6</v>
      </c>
      <c r="G218" s="156"/>
      <c r="H218" s="181"/>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row>
    <row r="219" spans="1:44" x14ac:dyDescent="0.2">
      <c r="A219" s="176" t="s">
        <v>42</v>
      </c>
      <c r="B219" s="156">
        <v>12.5</v>
      </c>
      <c r="C219" s="159" t="s">
        <v>164</v>
      </c>
      <c r="D219" s="159">
        <v>4</v>
      </c>
      <c r="E219" s="156"/>
      <c r="F219" s="178">
        <f>HLOOKUP('III Tool Overview'!$H$6,LookUpData_Pop!$B$1:$AV$269,LookUpData_Pop!BB213,FALSE)/5</f>
        <v>28566.2</v>
      </c>
      <c r="G219" s="156"/>
      <c r="H219" s="181"/>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row>
    <row r="220" spans="1:44" x14ac:dyDescent="0.2">
      <c r="A220" s="176" t="s">
        <v>43</v>
      </c>
      <c r="B220" s="156">
        <v>17.5</v>
      </c>
      <c r="C220" s="159" t="s">
        <v>164</v>
      </c>
      <c r="D220" s="159">
        <v>4</v>
      </c>
      <c r="E220" s="179">
        <f>HLOOKUP('III Tool Overview'!$H$6,Prevalence!$B$2:$AV$268,Prevalence!AW209,FALSE)</f>
        <v>0.12</v>
      </c>
      <c r="F220" s="178">
        <f>HLOOKUP('III Tool Overview'!$H$6,LookUpData_Pop!$B$1:$AV$269,LookUpData_Pop!BB214,FALSE)/5</f>
        <v>29622.400000000001</v>
      </c>
      <c r="G220" s="167">
        <f>'III Tool Overview'!$H$9/110</f>
        <v>0</v>
      </c>
      <c r="H220" s="244">
        <f>IF('III Tool Overview'!$H$10="Even distribution",Targeting!C218,IF('III Tool Overview'!$H$10="Targeting to Q1",Targeting!D218,IF('III Tool Overview'!$H$10="Targeting to Q1 &amp; Q2",Targeting!E218,IF('III Tool Overview'!$H$10="Proportionate to need",Targeting!F218))))</f>
        <v>149.01686534204953</v>
      </c>
      <c r="I220" s="173">
        <f>IF('III Tool Overview'!$H$6="Western Isles Health Board",0,IF('III Tool Overview'!$H$6="Eilean Siar Local Authority",0,new_ci(2,B220,C220,D220,$C$1,G220,1,F220,E220*F220)))</f>
        <v>5.3952001770191789</v>
      </c>
      <c r="J220" s="180">
        <f>IF('III Tool Overview'!$H$6="Western Isles Health Board",0,IF('III Tool Overview'!$H$6="Eilean Siar Local Authority",0,new_ci(2,B220,C220,D220,$C$1,G220+H220,1,F220,E220*F220)))</f>
        <v>5.3944049143980912</v>
      </c>
      <c r="K220" s="180">
        <f>IF('III Tool Overview'!$H$6="Western Isles Health Board",0,IF('III Tool Overview'!$H$6="Eilean Siar Local Authority",0,new_ci(5,B220,C220,D220,$C$1,G220,1,F220,E220*F220)))</f>
        <v>23.956525022257264</v>
      </c>
      <c r="L220" s="180">
        <f>IF('III Tool Overview'!$H$6="Western Isles Health Board",0,IF('III Tool Overview'!$H$6="Eilean Siar Local Authority",0,new_ci(5,B220,C220,D220,$C$1,G220+H220,1,F220,E220*F220)))</f>
        <v>23.953016914446486</v>
      </c>
      <c r="M220" s="180">
        <f>IF('III Tool Overview'!$H$6="Western Isles Health Board",0,IF('III Tool Overview'!$H$6="Eilean Siar Local Authority",0,new_ci(10,B220,C220,D220,$C$1,G220,1,F220,E220*F220)))</f>
        <v>64.631080762842515</v>
      </c>
      <c r="N220" s="180">
        <f>IF('III Tool Overview'!$H$6="Western Isles Health Board",0,IF('III Tool Overview'!$H$6="Eilean Siar Local Authority",0,new_ci(10,B220,C220,D220,$C$1,G220+H220,1,F220,E220*F220)))</f>
        <v>64.621731178278722</v>
      </c>
      <c r="O220" s="180">
        <f>IF('III Tool Overview'!$H$6="Western Isles Health Board",0,IF('III Tool Overview'!$H$6="Eilean Siar Local Authority",0,new_ci(20,B220,C220,D220,$C$1,G220,1,F220,E220*F220)))</f>
        <v>201.53110845527056</v>
      </c>
      <c r="P220" s="180">
        <f>IF('III Tool Overview'!$H$6="Western Isles Health Board",0,IF('III Tool Overview'!$H$6="Eilean Siar Local Authority",0,new_ci(20,B220,C220,D220,$C$1,G220+H220,1,F220,E220*F220)))</f>
        <v>201.5028127325684</v>
      </c>
      <c r="Q220" s="181">
        <f>IF('III Tool Overview'!$H$6="Western Isles Health Board",0,IF('III Tool Overview'!$H$6="Eilean Siar Local Authority",0,new_yll(2,B220,C220,D220,$C$1,G220,1,F220,E220*F220)))</f>
        <v>437.01121433855349</v>
      </c>
      <c r="R220" s="181">
        <f>IF('III Tool Overview'!$H$6="Western Isles Health Board",0,IF('III Tool Overview'!$H$6="Eilean Siar Local Authority",0,new_yll(2,B220,C220,D220,$C$1,G220+H220,1,F220,E220*F220)))</f>
        <v>436.94679806624538</v>
      </c>
      <c r="S220" s="181">
        <f t="shared" ref="S220:S230" si="787">Q220-R220</f>
        <v>6.4416272308108091E-2</v>
      </c>
      <c r="T220" s="181">
        <f>IF('III Tool Overview'!$H$6="Western Isles Health Board",0,IF('III Tool Overview'!$H$6="Eilean Siar Local Authority",0,new_yll(5,B220,C220,D220,$C$1,G220,1,F220,E220*F220)))</f>
        <v>1902.5187519722112</v>
      </c>
      <c r="U220" s="181">
        <f>IF('III Tool Overview'!$H$6="Western Isles Health Board",0,IF('III Tool Overview'!$H$6="Eilean Siar Local Authority",0,new_yll(5,B220,C220,D220,$C$1,G220+H220,1,F220,E220*F220)))</f>
        <v>1902.2401357247293</v>
      </c>
      <c r="V220" s="181">
        <f>T220-U220</f>
        <v>0.27861624748197755</v>
      </c>
      <c r="W220" s="181">
        <f>IF('III Tool Overview'!$H$6="Western Isles Health Board",0,IF('III Tool Overview'!$H$6="Eilean Siar Local Authority",0,new_yll(10,B220,C220,D220,$C$1,G220,1,F220,E220*F220)))</f>
        <v>4947.6198637474617</v>
      </c>
      <c r="X220" s="181">
        <f>IF('III Tool Overview'!$H$6="Western Isles Health Board",0,IF('III Tool Overview'!$H$6="Eilean Siar Local Authority",0,new_yll(10,B220,C220,D220,$C$1,G220+H220,1,F220,E220*F220)))</f>
        <v>4946.9038743748861</v>
      </c>
      <c r="Y220" s="181">
        <f>W220-X220</f>
        <v>0.71598937257567741</v>
      </c>
      <c r="Z220" s="181">
        <f>IF('III Tool Overview'!$H$6="Western Isles Health Board",0,IF('III Tool Overview'!$H$6="Eilean Siar Local Authority",0,new_yll(20,B220,C220,D220,$C$1,G220,1,F220,E220*F220)))</f>
        <v>14112.811871312251</v>
      </c>
      <c r="AA220" s="181">
        <f>IF('III Tool Overview'!$H$6="Western Isles Health Board",0,IF('III Tool Overview'!$H$6="Eilean Siar Local Authority",0,new_yll(20,B220,C220,D220,$C$1,G220+H220,1,F220,E220*F220)))</f>
        <v>14110.826718054666</v>
      </c>
      <c r="AB220" s="181">
        <f>Z220-AA220</f>
        <v>1.9851532575848978</v>
      </c>
      <c r="AC220" s="181">
        <f>IF('III Tool Overview'!$H$6="Western Isles Health Board",0,IF('III Tool Overview'!$H$6="Eilean Siar Local Authority",0,hosp_count(2,B220,C220,D220,$C$1,G220,1,F220,E220*F220)))</f>
        <v>2628.5437573144409</v>
      </c>
      <c r="AD220" s="181">
        <f>IF('III Tool Overview'!$H$6="Western Isles Health Board",0,IF('III Tool Overview'!$H$6="Eilean Siar Local Authority",0,hosp_count(2,B220,C220,D220,$C$1,G220+H220,1,F220,E220*F220)))</f>
        <v>2628.3114748683438</v>
      </c>
      <c r="AE220" s="180">
        <f>AC220-AD220</f>
        <v>0.23228244609708781</v>
      </c>
      <c r="AF220" s="181">
        <f>IF('III Tool Overview'!$H$6="Western Isles Health Board",0,IF('III Tool Overview'!$H$6="Eilean Siar Local Authority",0,hosp_count(5,B220,C220,D220,$C$1,G220,1,F220,E220*F220)))</f>
        <v>10938.367123925369</v>
      </c>
      <c r="AG220" s="181">
        <f>IF('III Tool Overview'!$H$6="Western Isles Health Board",0,IF('III Tool Overview'!$H$6="Eilean Siar Local Authority",0,hosp_count(5,B220,C220,D220,$C$1,G220+H220,1,F220,E220*F220)))</f>
        <v>10937.407429218922</v>
      </c>
      <c r="AH220" s="180">
        <f>AF220-AG220</f>
        <v>0.95969470644740795</v>
      </c>
      <c r="AI220" s="181">
        <f>IF('III Tool Overview'!$H$6="Western Isles Health Board",0,IF('III Tool Overview'!$H$6="Eilean Siar Local Authority",0,hosp_count(10,B220,C220,D220,$C$1,G220,1,F220,E220*F220)))</f>
        <v>26315.256149745208</v>
      </c>
      <c r="AJ220" s="181">
        <f>IF('III Tool Overview'!$H$6="Western Isles Health Board",0,IF('III Tool Overview'!$H$6="Eilean Siar Local Authority",0,hosp_count(10,B220,C220,D220,$C$1,G220+H220,1,F220,E220*F220)))</f>
        <v>26312.976492919501</v>
      </c>
      <c r="AK220" s="180">
        <f>AI220-AJ220</f>
        <v>2.2796568257072067</v>
      </c>
      <c r="AL220" s="181">
        <f>IF('III Tool Overview'!$H$6="Western Isles Health Board",0,IF('III Tool Overview'!$H$6="Eilean Siar Local Authority",0,hosp_count(20,B220,C220,D220,$C$1,G220,1,F220,E220*F220)))</f>
        <v>63742.007493564561</v>
      </c>
      <c r="AM220" s="181">
        <f>IF('III Tool Overview'!$H$6="Western Isles Health Board",0,IF('III Tool Overview'!$H$6="Eilean Siar Local Authority",0,hosp_count(20,B220,C220,D220,$C$1,G220+H220,1,F220,E220*F220)))</f>
        <v>63736.642534709667</v>
      </c>
      <c r="AN220" s="180">
        <f>AL220-AM220</f>
        <v>5.364958854894212</v>
      </c>
    </row>
    <row r="221" spans="1:44" x14ac:dyDescent="0.2">
      <c r="A221" s="176" t="s">
        <v>44</v>
      </c>
      <c r="B221" s="156">
        <v>22.5</v>
      </c>
      <c r="C221" s="159" t="s">
        <v>164</v>
      </c>
      <c r="D221" s="159">
        <v>4</v>
      </c>
      <c r="E221" s="179">
        <f>HLOOKUP('III Tool Overview'!$H$6,Prevalence!$B$2:$AV$268,Prevalence!AW210,FALSE)</f>
        <v>0.12</v>
      </c>
      <c r="F221" s="178">
        <f>HLOOKUP('III Tool Overview'!$H$6,LookUpData_Pop!$B$1:$AV$269,LookUpData_Pop!BB215,FALSE)/5</f>
        <v>29721.200000000001</v>
      </c>
      <c r="G221" s="167">
        <f>'III Tool Overview'!$H$9/110</f>
        <v>0</v>
      </c>
      <c r="H221" s="244">
        <f>IF('III Tool Overview'!$H$10="Even distribution",Targeting!C219,IF('III Tool Overview'!$H$10="Targeting to Q1",Targeting!D219,IF('III Tool Overview'!$H$10="Targeting to Q1 &amp; Q2",Targeting!E219,IF('III Tool Overview'!$H$10="Proportionate to need",Targeting!F219))))</f>
        <v>195.95040662938848</v>
      </c>
      <c r="I221" s="173">
        <f>IF('III Tool Overview'!$H$6="Western Isles Health Board",0,IF('III Tool Overview'!$H$6="Eilean Siar Local Authority",0,new_ci(2,B221,C221,D221,$C$1,G221,1,F221,E221*F221)))</f>
        <v>7.5120600611253252</v>
      </c>
      <c r="J221" s="180">
        <f>IF('III Tool Overview'!$H$6="Western Isles Health Board",0,IF('III Tool Overview'!$H$6="Eilean Siar Local Authority",0,new_ci(2,B221,C221,D221,$C$1,G221+H221,1,F221,E221*F221)))</f>
        <v>7.5106084817442555</v>
      </c>
      <c r="K221" s="180">
        <f>IF('III Tool Overview'!$H$6="Western Isles Health Board",0,IF('III Tool Overview'!$H$6="Eilean Siar Local Authority",0,new_ci(5,B221,C221,D221,$C$1,G221,1,F221,E221*F221)))</f>
        <v>33.351530493731133</v>
      </c>
      <c r="L221" s="180">
        <f>IF('III Tool Overview'!$H$6="Western Isles Health Board",0,IF('III Tool Overview'!$H$6="Eilean Siar Local Authority",0,new_ci(5,B221,C221,D221,$C$1,G221+H221,1,F221,E221*F221)))</f>
        <v>33.345130247098112</v>
      </c>
      <c r="M221" s="180">
        <f>IF('III Tool Overview'!$H$6="Western Isles Health Board",0,IF('III Tool Overview'!$H$6="Eilean Siar Local Authority",0,new_ci(10,B221,C221,D221,$C$1,G221,1,F221,E221*F221)))</f>
        <v>89.950345632752928</v>
      </c>
      <c r="N221" s="180">
        <f>IF('III Tool Overview'!$H$6="Western Isles Health Board",0,IF('III Tool Overview'!$H$6="Eilean Siar Local Authority",0,new_ci(10,B221,C221,D221,$C$1,G221+H221,1,F221,E221*F221)))</f>
        <v>89.933305885739088</v>
      </c>
      <c r="O221" s="180">
        <f>IF('III Tool Overview'!$H$6="Western Isles Health Board",0,IF('III Tool Overview'!$H$6="Eilean Siar Local Authority",0,new_ci(20,B221,C221,D221,$C$1,G221,1,F221,E221*F221)))</f>
        <v>280.19714119064918</v>
      </c>
      <c r="P221" s="180">
        <f>IF('III Tool Overview'!$H$6="Western Isles Health Board",0,IF('III Tool Overview'!$H$6="Eilean Siar Local Authority",0,new_ci(20,B221,C221,D221,$C$1,G221+H221,1,F221,E221*F221)))</f>
        <v>280.14575320293051</v>
      </c>
      <c r="Q221" s="181">
        <f>IF('III Tool Overview'!$H$6="Western Isles Health Board",0,IF('III Tool Overview'!$H$6="Eilean Siar Local Authority",0,new_yll(2,B221,C221,D221,$C$1,G221,1,F221,E221*F221)))</f>
        <v>578.42862470665</v>
      </c>
      <c r="R221" s="181">
        <f>IF('III Tool Overview'!$H$6="Western Isles Health Board",0,IF('III Tool Overview'!$H$6="Eilean Siar Local Authority",0,new_yll(2,B221,C221,D221,$C$1,G221+H221,1,F221,E221*F221)))</f>
        <v>578.3168530943077</v>
      </c>
      <c r="S221" s="181">
        <f t="shared" si="787"/>
        <v>0.11177161234229516</v>
      </c>
      <c r="T221" s="181">
        <f>IF('III Tool Overview'!$H$6="Western Isles Health Board",0,IF('III Tool Overview'!$H$6="Eilean Siar Local Authority",0,new_yll(5,B221,C221,D221,$C$1,G221,1,F221,E221*F221)))</f>
        <v>2515.225105696888</v>
      </c>
      <c r="U221" s="181">
        <f>IF('III Tool Overview'!$H$6="Western Isles Health Board",0,IF('III Tool Overview'!$H$6="Eilean Siar Local Authority",0,new_yll(5,B221,C221,D221,$C$1,G221+H221,1,F221,E221*F221)))</f>
        <v>2514.7423923955685</v>
      </c>
      <c r="V221" s="181">
        <f t="shared" ref="V221:V230" si="788">T221-U221</f>
        <v>0.48271330131956347</v>
      </c>
      <c r="W221" s="181">
        <f>IF('III Tool Overview'!$H$6="Western Isles Health Board",0,IF('III Tool Overview'!$H$6="Eilean Siar Local Authority",0,new_yll(10,B221,C221,D221,$C$1,G221,1,F221,E221*F221)))</f>
        <v>6526.1143867003357</v>
      </c>
      <c r="X221" s="181">
        <f>IF('III Tool Overview'!$H$6="Western Isles Health Board",0,IF('III Tool Overview'!$H$6="Eilean Siar Local Authority",0,new_yll(10,B221,C221,D221,$C$1,G221+H221,1,F221,E221*F221)))</f>
        <v>6524.8776034119874</v>
      </c>
      <c r="Y221" s="181">
        <f t="shared" ref="Y221:Y230" si="789">W221-X221</f>
        <v>1.2367832883483061</v>
      </c>
      <c r="Z221" s="181">
        <f>IF('III Tool Overview'!$H$6="Western Isles Health Board",0,IF('III Tool Overview'!$H$6="Eilean Siar Local Authority",0,new_yll(20,B221,C221,D221,$C$1,G221,1,F221,E221*F221)))</f>
        <v>18502.095500150175</v>
      </c>
      <c r="AA221" s="181">
        <f>IF('III Tool Overview'!$H$6="Western Isles Health Board",0,IF('III Tool Overview'!$H$6="Eilean Siar Local Authority",0,new_yll(20,B221,C221,D221,$C$1,G221+H221,1,F221,E221*F221)))</f>
        <v>18498.694987428004</v>
      </c>
      <c r="AB221" s="181">
        <f t="shared" ref="AB221:AB230" si="790">Z221-AA221</f>
        <v>3.4005127221716975</v>
      </c>
      <c r="AC221" s="181">
        <f>IF('III Tool Overview'!$H$6="Western Isles Health Board",0,IF('III Tool Overview'!$H$6="Eilean Siar Local Authority",0,hosp_count(2,B221,C221,D221,$C$1,G221,1,F221,E221*F221)))</f>
        <v>2910.5529559993715</v>
      </c>
      <c r="AD221" s="181">
        <f>IF('III Tool Overview'!$H$6="Western Isles Health Board",0,IF('III Tool Overview'!$H$6="Eilean Siar Local Authority",0,hosp_count(2,B221,C221,D221,$C$1,G221+H221,1,F221,E221*F221)))</f>
        <v>2910.2157468361333</v>
      </c>
      <c r="AE221" s="180">
        <f t="shared" ref="AE221:AE230" si="791">AC221-AD221</f>
        <v>0.33720916323818528</v>
      </c>
      <c r="AF221" s="181">
        <f>IF('III Tool Overview'!$H$6="Western Isles Health Board",0,IF('III Tool Overview'!$H$6="Eilean Siar Local Authority",0,hosp_count(5,B221,C221,D221,$C$1,G221,1,F221,E221*F221)))</f>
        <v>12110.461882505335</v>
      </c>
      <c r="AG221" s="181">
        <f>IF('III Tool Overview'!$H$6="Western Isles Health Board",0,IF('III Tool Overview'!$H$6="Eilean Siar Local Authority",0,hosp_count(5,B221,C221,D221,$C$1,G221+H221,1,F221,E221*F221)))</f>
        <v>12109.069358491659</v>
      </c>
      <c r="AH221" s="180">
        <f t="shared" ref="AH221:AH230" si="792">AF221-AG221</f>
        <v>1.3925240136759385</v>
      </c>
      <c r="AI221" s="181">
        <f>IF('III Tool Overview'!$H$6="Western Isles Health Board",0,IF('III Tool Overview'!$H$6="Eilean Siar Local Authority",0,hosp_count(10,B221,C221,D221,$C$1,G221,1,F221,E221*F221)))</f>
        <v>29127.778088896201</v>
      </c>
      <c r="AJ221" s="181">
        <f>IF('III Tool Overview'!$H$6="Western Isles Health Board",0,IF('III Tool Overview'!$H$6="Eilean Siar Local Authority",0,hosp_count(10,B221,C221,D221,$C$1,G221+H221,1,F221,E221*F221)))</f>
        <v>29124.473677962917</v>
      </c>
      <c r="AK221" s="180">
        <f t="shared" ref="AK221:AK230" si="793">AI221-AJ221</f>
        <v>3.304410933284089</v>
      </c>
      <c r="AL221" s="181">
        <f>IF('III Tool Overview'!$H$6="Western Isles Health Board",0,IF('III Tool Overview'!$H$6="Eilean Siar Local Authority",0,hosp_count(20,B221,C221,D221,$C$1,G221,1,F221,E221*F221)))</f>
        <v>70500.229859390354</v>
      </c>
      <c r="AM221" s="181">
        <f>IF('III Tool Overview'!$H$6="Western Isles Health Board",0,IF('III Tool Overview'!$H$6="Eilean Siar Local Authority",0,hosp_count(20,B221,C221,D221,$C$1,G221+H221,1,F221,E221*F221)))</f>
        <v>70492.477843967543</v>
      </c>
      <c r="AN221" s="180">
        <f t="shared" ref="AN221:AN230" si="794">AL221-AM221</f>
        <v>7.7520154228113825</v>
      </c>
    </row>
    <row r="222" spans="1:44" x14ac:dyDescent="0.2">
      <c r="A222" s="176" t="s">
        <v>45</v>
      </c>
      <c r="B222" s="156">
        <v>27.5</v>
      </c>
      <c r="C222" s="159" t="s">
        <v>164</v>
      </c>
      <c r="D222" s="159">
        <v>4</v>
      </c>
      <c r="E222" s="179">
        <f>HLOOKUP('III Tool Overview'!$H$6,Prevalence!$B$2:$AV$268,Prevalence!AW211,FALSE)</f>
        <v>0.14000000000000001</v>
      </c>
      <c r="F222" s="178">
        <f>HLOOKUP('III Tool Overview'!$H$6,LookUpData_Pop!$B$1:$AV$269,LookUpData_Pop!BB216,FALSE)/5</f>
        <v>28717.8</v>
      </c>
      <c r="G222" s="167">
        <f>'III Tool Overview'!$H$9/110</f>
        <v>0</v>
      </c>
      <c r="H222" s="244">
        <f>IF('III Tool Overview'!$H$10="Even distribution",Targeting!C220,IF('III Tool Overview'!$H$10="Targeting to Q1",Targeting!D220,IF('III Tool Overview'!$H$10="Targeting to Q1 &amp; Q2",Targeting!E220,IF('III Tool Overview'!$H$10="Proportionate to need",Targeting!F220))))</f>
        <v>219.67916191676764</v>
      </c>
      <c r="I222" s="173">
        <f>IF('III Tool Overview'!$H$6="Western Isles Health Board",0,IF('III Tool Overview'!$H$6="Eilean Siar Local Authority",0,new_ci(2,B222,C222,D222,$C$1,G222,1,F222,E222*F222)))</f>
        <v>11.865541275965544</v>
      </c>
      <c r="J222" s="180">
        <f>IF('III Tool Overview'!$H$6="Western Isles Health Board",0,IF('III Tool Overview'!$H$6="Eilean Siar Local Authority",0,new_ci(2,B222,C222,D222,$C$1,G222+H222,1,F222,E222*F222)))</f>
        <v>11.862935663670509</v>
      </c>
      <c r="K222" s="180">
        <f>IF('III Tool Overview'!$H$6="Western Isles Health Board",0,IF('III Tool Overview'!$H$6="Eilean Siar Local Authority",0,new_ci(5,B222,C222,D222,$C$1,G222,1,F222,E222*F222)))</f>
        <v>52.662976323534522</v>
      </c>
      <c r="L222" s="180">
        <f>IF('III Tool Overview'!$H$6="Western Isles Health Board",0,IF('III Tool Overview'!$H$6="Eilean Siar Local Authority",0,new_ci(5,B222,C222,D222,$C$1,G222+H222,1,F222,E222*F222)))</f>
        <v>52.651499474516328</v>
      </c>
      <c r="M222" s="180">
        <f>IF('III Tool Overview'!$H$6="Western Isles Health Board",0,IF('III Tool Overview'!$H$6="Eilean Siar Local Authority",0,new_ci(10,B222,C222,D222,$C$1,G222,1,F222,E222*F222)))</f>
        <v>141.93456453042495</v>
      </c>
      <c r="N222" s="180">
        <f>IF('III Tool Overview'!$H$6="Western Isles Health Board",0,IF('III Tool Overview'!$H$6="Eilean Siar Local Authority",0,new_ci(10,B222,C222,D222,$C$1,G222+H222,1,F222,E222*F222)))</f>
        <v>141.90407736650613</v>
      </c>
      <c r="O222" s="180">
        <f>IF('III Tool Overview'!$H$6="Western Isles Health Board",0,IF('III Tool Overview'!$H$6="Eilean Siar Local Authority",0,new_ci(20,B222,C222,D222,$C$1,G222,1,F222,E222*F222)))</f>
        <v>441.08777530949175</v>
      </c>
      <c r="P222" s="180">
        <f>IF('III Tool Overview'!$H$6="Western Isles Health Board",0,IF('III Tool Overview'!$H$6="Eilean Siar Local Authority",0,new_ci(20,B222,C222,D222,$C$1,G222+H222,1,F222,E222*F222)))</f>
        <v>440.99652550439424</v>
      </c>
      <c r="Q222" s="181">
        <f>IF('III Tool Overview'!$H$6="Western Isles Health Board",0,IF('III Tool Overview'!$H$6="Eilean Siar Local Authority",0,new_yll(2,B222,C222,D222,$C$1,G222,1,F222,E222*F222)))</f>
        <v>842.45343059355366</v>
      </c>
      <c r="R222" s="181">
        <f>IF('III Tool Overview'!$H$6="Western Isles Health Board",0,IF('III Tool Overview'!$H$6="Eilean Siar Local Authority",0,new_yll(2,B222,C222,D222,$C$1,G222+H222,1,F222,E222*F222)))</f>
        <v>842.26843212060612</v>
      </c>
      <c r="S222" s="181">
        <f t="shared" si="787"/>
        <v>0.1849984729475409</v>
      </c>
      <c r="T222" s="181">
        <f>IF('III Tool Overview'!$H$6="Western Isles Health Board",0,IF('III Tool Overview'!$H$6="Eilean Siar Local Authority",0,new_yll(5,B222,C222,D222,$C$1,G222,1,F222,E222*F222)))</f>
        <v>3655.6447337277068</v>
      </c>
      <c r="U222" s="181">
        <f>IF('III Tool Overview'!$H$6="Western Isles Health Board",0,IF('III Tool Overview'!$H$6="Eilean Siar Local Authority",0,new_yll(5,B222,C222,D222,$C$1,G222+H222,1,F222,E222*F222)))</f>
        <v>3654.8479893891886</v>
      </c>
      <c r="V222" s="181">
        <f t="shared" si="788"/>
        <v>0.79674433851823778</v>
      </c>
      <c r="W222" s="181">
        <f>IF('III Tool Overview'!$H$6="Western Isles Health Board",0,IF('III Tool Overview'!$H$6="Eilean Siar Local Authority",0,new_yll(10,B222,C222,D222,$C$1,G222,1,F222,E222*F222)))</f>
        <v>9446.3186300024445</v>
      </c>
      <c r="X222" s="181">
        <f>IF('III Tool Overview'!$H$6="Western Isles Health Board",0,IF('III Tool Overview'!$H$6="Eilean Siar Local Authority",0,new_yll(10,B222,C222,D222,$C$1,G222+H222,1,F222,E222*F222)))</f>
        <v>9444.2885652828245</v>
      </c>
      <c r="Y222" s="181">
        <f t="shared" si="789"/>
        <v>2.0300647196199861</v>
      </c>
      <c r="Z222" s="181">
        <f>IF('III Tool Overview'!$H$6="Western Isles Health Board",0,IF('III Tool Overview'!$H$6="Eilean Siar Local Authority",0,new_yll(20,B222,C222,D222,$C$1,G222,1,F222,E222*F222)))</f>
        <v>26484.15624623069</v>
      </c>
      <c r="AA222" s="181">
        <f>IF('III Tool Overview'!$H$6="Western Isles Health Board",0,IF('III Tool Overview'!$H$6="Eilean Siar Local Authority",0,new_yll(20,B222,C222,D222,$C$1,G222+H222,1,F222,E222*F222)))</f>
        <v>26478.662308753075</v>
      </c>
      <c r="AB222" s="181">
        <f t="shared" si="790"/>
        <v>5.4939374776149634</v>
      </c>
      <c r="AC222" s="181">
        <f>IF('III Tool Overview'!$H$6="Western Isles Health Board",0,IF('III Tool Overview'!$H$6="Eilean Siar Local Authority",0,hosp_count(2,B222,C222,D222,$C$1,G222,1,F222,E222*F222)))</f>
        <v>3260.4806430988911</v>
      </c>
      <c r="AD222" s="181">
        <f>IF('III Tool Overview'!$H$6="Western Isles Health Board",0,IF('III Tool Overview'!$H$6="Eilean Siar Local Authority",0,hosp_count(2,B222,C222,D222,$C$1,G222+H222,1,F222,E222*F222)))</f>
        <v>3260.0460694022386</v>
      </c>
      <c r="AE222" s="180">
        <f t="shared" si="791"/>
        <v>0.43457369665247825</v>
      </c>
      <c r="AF222" s="181">
        <f>IF('III Tool Overview'!$H$6="Western Isles Health Board",0,IF('III Tool Overview'!$H$6="Eilean Siar Local Authority",0,hosp_count(5,B222,C222,D222,$C$1,G222,1,F222,E222*F222)))</f>
        <v>13562.720035300832</v>
      </c>
      <c r="AG222" s="181">
        <f>IF('III Tool Overview'!$H$6="Western Isles Health Board",0,IF('III Tool Overview'!$H$6="Eilean Siar Local Authority",0,hosp_count(5,B222,C222,D222,$C$1,G222+H222,1,F222,E222*F222)))</f>
        <v>13560.927330206005</v>
      </c>
      <c r="AH222" s="180">
        <f t="shared" si="792"/>
        <v>1.7927050948273973</v>
      </c>
      <c r="AI222" s="181">
        <f>IF('III Tool Overview'!$H$6="Western Isles Health Board",0,IF('III Tool Overview'!$H$6="Eilean Siar Local Authority",0,hosp_count(10,B222,C222,D222,$C$1,G222,1,F222,E222*F222)))</f>
        <v>32601.951741066656</v>
      </c>
      <c r="AJ222" s="181">
        <f>IF('III Tool Overview'!$H$6="Western Isles Health Board",0,IF('III Tool Overview'!$H$6="Eilean Siar Local Authority",0,hosp_count(10,B222,C222,D222,$C$1,G222+H222,1,F222,E222*F222)))</f>
        <v>32597.707058935241</v>
      </c>
      <c r="AK222" s="180">
        <f t="shared" si="793"/>
        <v>4.2446821314151748</v>
      </c>
      <c r="AL222" s="181">
        <f>IF('III Tool Overview'!$H$6="Western Isles Health Board",0,IF('III Tool Overview'!$H$6="Eilean Siar Local Authority",0,hosp_count(20,B222,C222,D222,$C$1,G222,1,F222,E222*F222)))</f>
        <v>78769.147365567536</v>
      </c>
      <c r="AM222" s="181">
        <f>IF('III Tool Overview'!$H$6="Western Isles Health Board",0,IF('III Tool Overview'!$H$6="Eilean Siar Local Authority",0,hosp_count(20,B222,C222,D222,$C$1,G222+H222,1,F222,E222*F222)))</f>
        <v>78759.256991040136</v>
      </c>
      <c r="AN222" s="180">
        <f t="shared" si="794"/>
        <v>9.8903745274001267</v>
      </c>
    </row>
    <row r="223" spans="1:44" x14ac:dyDescent="0.2">
      <c r="A223" s="176" t="s">
        <v>46</v>
      </c>
      <c r="B223" s="156">
        <v>32.5</v>
      </c>
      <c r="C223" s="159" t="s">
        <v>164</v>
      </c>
      <c r="D223" s="159">
        <v>4</v>
      </c>
      <c r="E223" s="179">
        <f>HLOOKUP('III Tool Overview'!$H$6,Prevalence!$B$2:$AV$268,Prevalence!AW212,FALSE)</f>
        <v>0.14000000000000001</v>
      </c>
      <c r="F223" s="178">
        <f>HLOOKUP('III Tool Overview'!$H$6,LookUpData_Pop!$B$1:$AV$269,LookUpData_Pop!BB217,FALSE)/5</f>
        <v>29745.4</v>
      </c>
      <c r="G223" s="167">
        <f>'III Tool Overview'!$H$9/110</f>
        <v>0</v>
      </c>
      <c r="H223" s="244">
        <f>IF('III Tool Overview'!$H$10="Even distribution",Targeting!C221,IF('III Tool Overview'!$H$10="Targeting to Q1",Targeting!D221,IF('III Tool Overview'!$H$10="Targeting to Q1 &amp; Q2",Targeting!E221,IF('III Tool Overview'!$H$10="Proportionate to need",Targeting!F221))))</f>
        <v>225.9708238987794</v>
      </c>
      <c r="I223" s="173">
        <f>IF('III Tool Overview'!$H$6="Western Isles Health Board",0,IF('III Tool Overview'!$H$6="Eilean Siar Local Authority",0,new_ci(2,B223,C223,D223,$C$1,G223,1,F223,E223*F223)))</f>
        <v>17.054509394572559</v>
      </c>
      <c r="J223" s="180">
        <f>IF('III Tool Overview'!$H$6="Western Isles Health Board",0,IF('III Tool Overview'!$H$6="Eilean Siar Local Authority",0,new_ci(2,B223,C223,D223,$C$1,G223+H223,1,F223,E223*F223)))</f>
        <v>17.050795900930023</v>
      </c>
      <c r="K223" s="180">
        <f>IF('III Tool Overview'!$H$6="Western Isles Health Board",0,IF('III Tool Overview'!$H$6="Eilean Siar Local Authority",0,new_ci(5,B223,C223,D223,$C$1,G223,1,F223,E223*F223)))</f>
        <v>75.669462128145952</v>
      </c>
      <c r="L223" s="180">
        <f>IF('III Tool Overview'!$H$6="Western Isles Health Board",0,IF('III Tool Overview'!$H$6="Eilean Siar Local Authority",0,new_ci(5,B223,C223,D223,$C$1,G223+H223,1,F223,E223*F223)))</f>
        <v>75.653122684732708</v>
      </c>
      <c r="M223" s="180">
        <f>IF('III Tool Overview'!$H$6="Western Isles Health Board",0,IF('III Tool Overview'!$H$6="Eilean Siar Local Authority",0,new_ci(10,B223,C223,D223,$C$1,G223,1,F223,E223*F223)))</f>
        <v>203.8002148571328</v>
      </c>
      <c r="N223" s="180">
        <f>IF('III Tool Overview'!$H$6="Western Isles Health Board",0,IF('III Tool Overview'!$H$6="Eilean Siar Local Authority",0,new_ci(10,B223,C223,D223,$C$1,G223+H223,1,F223,E223*F223)))</f>
        <v>203.75691105074202</v>
      </c>
      <c r="O223" s="180">
        <f>IF('III Tool Overview'!$H$6="Western Isles Health Board",0,IF('III Tool Overview'!$H$6="Eilean Siar Local Authority",0,new_ci(20,B223,C223,D223,$C$1,G223,1,F223,E223*F223)))</f>
        <v>631.88459529602278</v>
      </c>
      <c r="P223" s="180">
        <f>IF('III Tool Overview'!$H$6="Western Isles Health Board",0,IF('III Tool Overview'!$H$6="Eilean Siar Local Authority",0,new_ci(20,B223,C223,D223,$C$1,G223+H223,1,F223,E223*F223)))</f>
        <v>631.75599428250257</v>
      </c>
      <c r="Q223" s="181">
        <f>IF('III Tool Overview'!$H$6="Western Isles Health Board",0,IF('III Tool Overview'!$H$6="Eilean Siar Local Authority",0,new_yll(2,B223,C223,D223,$C$1,G223,1,F223,E223*F223)))</f>
        <v>1142.6521294363615</v>
      </c>
      <c r="R223" s="181">
        <f>IF('III Tool Overview'!$H$6="Western Isles Health Board",0,IF('III Tool Overview'!$H$6="Eilean Siar Local Authority",0,new_yll(2,B223,C223,D223,$C$1,G223+H223,1,F223,E223*F223)))</f>
        <v>1142.4033253623115</v>
      </c>
      <c r="S223" s="181">
        <f t="shared" si="787"/>
        <v>0.2488040740499855</v>
      </c>
      <c r="T223" s="181">
        <f>IF('III Tool Overview'!$H$6="Western Isles Health Board",0,IF('III Tool Overview'!$H$6="Eilean Siar Local Authority",0,new_yll(5,B223,C223,D223,$C$1,G223,1,F223,E223*F223)))</f>
        <v>4950.0005454901475</v>
      </c>
      <c r="U223" s="181">
        <f>IF('III Tool Overview'!$H$6="Western Isles Health Board",0,IF('III Tool Overview'!$H$6="Eilean Siar Local Authority",0,new_yll(5,B223,C223,D223,$C$1,G223+H223,1,F223,E223*F223)))</f>
        <v>4948.931574573091</v>
      </c>
      <c r="V223" s="181">
        <f t="shared" si="788"/>
        <v>1.0689709170565038</v>
      </c>
      <c r="W223" s="181">
        <f>IF('III Tool Overview'!$H$6="Western Isles Health Board",0,IF('III Tool Overview'!$H$6="Eilean Siar Local Authority",0,new_yll(10,B223,C223,D223,$C$1,G223,1,F223,E223*F223)))</f>
        <v>12748.852907427725</v>
      </c>
      <c r="X223" s="181">
        <f>IF('III Tool Overview'!$H$6="Western Isles Health Board",0,IF('III Tool Overview'!$H$6="Eilean Siar Local Authority",0,new_yll(10,B223,C223,D223,$C$1,G223+H223,1,F223,E223*F223)))</f>
        <v>12746.142393107677</v>
      </c>
      <c r="Y223" s="181">
        <f t="shared" si="789"/>
        <v>2.7105143200478778</v>
      </c>
      <c r="Z223" s="181">
        <f>IF('III Tool Overview'!$H$6="Western Isles Health Board",0,IF('III Tool Overview'!$H$6="Eilean Siar Local Authority",0,new_yll(20,B223,C223,D223,$C$1,G223,1,F223,E223*F223)))</f>
        <v>35419.053287770745</v>
      </c>
      <c r="AA223" s="181">
        <f>IF('III Tool Overview'!$H$6="Western Isles Health Board",0,IF('III Tool Overview'!$H$6="Eilean Siar Local Authority",0,new_yll(20,B223,C223,D223,$C$1,G223+H223,1,F223,E223*F223)))</f>
        <v>35411.820324789813</v>
      </c>
      <c r="AB223" s="181">
        <f t="shared" si="790"/>
        <v>7.2329629809319158</v>
      </c>
      <c r="AC223" s="181">
        <f>IF('III Tool Overview'!$H$6="Western Isles Health Board",0,IF('III Tool Overview'!$H$6="Eilean Siar Local Authority",0,hosp_count(2,B223,C223,D223,$C$1,G223,1,F223,E223*F223)))</f>
        <v>3727.0435657024659</v>
      </c>
      <c r="AD223" s="181">
        <f>IF('III Tool Overview'!$H$6="Western Isles Health Board",0,IF('III Tool Overview'!$H$6="Eilean Siar Local Authority",0,hosp_count(2,B223,C223,D223,$C$1,G223+H223,1,F223,E223*F223)))</f>
        <v>3726.5508886848302</v>
      </c>
      <c r="AE223" s="180">
        <f t="shared" si="791"/>
        <v>0.49267701763574223</v>
      </c>
      <c r="AF223" s="181">
        <f>IF('III Tool Overview'!$H$6="Western Isles Health Board",0,IF('III Tool Overview'!$H$6="Eilean Siar Local Authority",0,hosp_count(5,B223,C223,D223,$C$1,G223,1,F223,E223*F223)))</f>
        <v>15499.256017527245</v>
      </c>
      <c r="AG223" s="181">
        <f>IF('III Tool Overview'!$H$6="Western Isles Health Board",0,IF('III Tool Overview'!$H$6="Eilean Siar Local Authority",0,hosp_count(5,B223,C223,D223,$C$1,G223+H223,1,F223,E223*F223)))</f>
        <v>15497.225839651239</v>
      </c>
      <c r="AH223" s="180">
        <f t="shared" si="792"/>
        <v>2.0301778760058369</v>
      </c>
      <c r="AI223" s="181">
        <f>IF('III Tool Overview'!$H$6="Western Isles Health Board",0,IF('III Tool Overview'!$H$6="Eilean Siar Local Authority",0,hosp_count(10,B223,C223,D223,$C$1,G223,1,F223,E223*F223)))</f>
        <v>37235.785793628886</v>
      </c>
      <c r="AJ223" s="181">
        <f>IF('III Tool Overview'!$H$6="Western Isles Health Board",0,IF('III Tool Overview'!$H$6="Eilean Siar Local Authority",0,hosp_count(10,B223,C223,D223,$C$1,G223+H223,1,F223,E223*F223)))</f>
        <v>37230.989756736577</v>
      </c>
      <c r="AK223" s="180">
        <f t="shared" si="793"/>
        <v>4.7960368923086207</v>
      </c>
      <c r="AL223" s="181">
        <f>IF('III Tool Overview'!$H$6="Western Isles Health Board",0,IF('III Tool Overview'!$H$6="Eilean Siar Local Authority",0,hosp_count(20,B223,C223,D223,$C$1,G223,1,F223,E223*F223)))</f>
        <v>89807.389504880426</v>
      </c>
      <c r="AM223" s="181">
        <f>IF('III Tool Overview'!$H$6="Western Isles Health Board",0,IF('III Tool Overview'!$H$6="Eilean Siar Local Authority",0,hosp_count(20,B223,C223,D223,$C$1,G223+H223,1,F223,E223*F223)))</f>
        <v>89796.292737311931</v>
      </c>
      <c r="AN223" s="180">
        <f t="shared" si="794"/>
        <v>11.096767568495125</v>
      </c>
    </row>
    <row r="224" spans="1:44" x14ac:dyDescent="0.2">
      <c r="A224" s="176" t="s">
        <v>47</v>
      </c>
      <c r="B224" s="156">
        <v>37.5</v>
      </c>
      <c r="C224" s="159" t="s">
        <v>164</v>
      </c>
      <c r="D224" s="159">
        <v>4</v>
      </c>
      <c r="E224" s="179">
        <f>HLOOKUP('III Tool Overview'!$H$6,Prevalence!$B$2:$AV$268,Prevalence!AW213,FALSE)</f>
        <v>0.21</v>
      </c>
      <c r="F224" s="178">
        <f>HLOOKUP('III Tool Overview'!$H$6,LookUpData_Pop!$B$1:$AV$269,LookUpData_Pop!BB218,FALSE)/5</f>
        <v>37438.400000000001</v>
      </c>
      <c r="G224" s="167">
        <f>'III Tool Overview'!$H$9/110</f>
        <v>0</v>
      </c>
      <c r="H224" s="244">
        <f>IF('III Tool Overview'!$H$10="Even distribution",Targeting!C222,IF('III Tool Overview'!$H$10="Targeting to Q1",Targeting!D222,IF('III Tool Overview'!$H$10="Targeting to Q1 &amp; Q2",Targeting!E222,IF('III Tool Overview'!$H$10="Proportionate to need",Targeting!F222))))</f>
        <v>367.31103536351361</v>
      </c>
      <c r="I224" s="173">
        <f>IF('III Tool Overview'!$H$6="Western Isles Health Board",0,IF('III Tool Overview'!$H$6="Eilean Siar Local Authority",0,new_ci(2,B224,C224,D224,$C$1,G224,1,F224,E224*F224)))</f>
        <v>35.085298331047873</v>
      </c>
      <c r="J224" s="180">
        <f>IF('III Tool Overview'!$H$6="Western Isles Health Board",0,IF('III Tool Overview'!$H$6="Eilean Siar Local Authority",0,new_ci(2,B224,C224,D224,$C$1,G224+H224,1,F224,E224*F224)))</f>
        <v>35.076136770913337</v>
      </c>
      <c r="K224" s="180">
        <f>IF('III Tool Overview'!$H$6="Western Isles Health Board",0,IF('III Tool Overview'!$H$6="Eilean Siar Local Authority",0,new_ci(5,B224,C224,D224,$C$1,G224,1,F224,E224*F224)))</f>
        <v>155.55286621529902</v>
      </c>
      <c r="L224" s="180">
        <f>IF('III Tool Overview'!$H$6="Western Isles Health Board",0,IF('III Tool Overview'!$H$6="Eilean Siar Local Authority",0,new_ci(5,B224,C224,D224,$C$1,G224+H224,1,F224,E224*F224)))</f>
        <v>155.51263427882415</v>
      </c>
      <c r="M224" s="180">
        <f>IF('III Tool Overview'!$H$6="Western Isles Health Board",0,IF('III Tool Overview'!$H$6="Eilean Siar Local Authority",0,new_ci(10,B224,C224,D224,$C$1,G224,1,F224,E224*F224)))</f>
        <v>418.25690420688568</v>
      </c>
      <c r="N224" s="180">
        <f>IF('III Tool Overview'!$H$6="Western Isles Health Board",0,IF('III Tool Overview'!$H$6="Eilean Siar Local Authority",0,new_ci(10,B224,C224,D224,$C$1,G224+H224,1,F224,E224*F224)))</f>
        <v>418.15073757407021</v>
      </c>
      <c r="O224" s="180">
        <f>IF('III Tool Overview'!$H$6="Western Isles Health Board",0,IF('III Tool Overview'!$H$6="Eilean Siar Local Authority",0,new_ci(20,B224,C224,D224,$C$1,G224,1,F224,E224*F224)))</f>
        <v>1289.6386887561516</v>
      </c>
      <c r="P224" s="180">
        <f>IF('III Tool Overview'!$H$6="Western Isles Health Board",0,IF('III Tool Overview'!$H$6="Eilean Siar Local Authority",0,new_ci(20,B224,C224,D224,$C$1,G224+H224,1,F224,E224*F224)))</f>
        <v>1289.3279581934214</v>
      </c>
      <c r="Q224" s="181">
        <f>IF('III Tool Overview'!$H$6="Western Isles Health Board",0,IF('III Tool Overview'!$H$6="Eilean Siar Local Authority",0,new_yll(2,B224,C224,D224,$C$1,G224,1,F224,E224*F224)))</f>
        <v>2140.2031981939203</v>
      </c>
      <c r="R224" s="181">
        <f>IF('III Tool Overview'!$H$6="Western Isles Health Board",0,IF('III Tool Overview'!$H$6="Eilean Siar Local Authority",0,new_yll(2,B224,C224,D224,$C$1,G224+H224,1,F224,E224*F224)))</f>
        <v>2139.6443430257136</v>
      </c>
      <c r="S224" s="181">
        <f t="shared" si="787"/>
        <v>0.5588551682067191</v>
      </c>
      <c r="T224" s="181">
        <f>IF('III Tool Overview'!$H$6="Western Isles Health Board",0,IF('III Tool Overview'!$H$6="Eilean Siar Local Authority",0,new_yll(5,B224,C224,D224,$C$1,G224,1,F224,E224*F224)))</f>
        <v>9242.4382197390896</v>
      </c>
      <c r="U224" s="181">
        <f>IF('III Tool Overview'!$H$6="Western Isles Health Board",0,IF('III Tool Overview'!$H$6="Eilean Siar Local Authority",0,new_yll(5,B224,C224,D224,$C$1,G224+H224,1,F224,E224*F224)))</f>
        <v>9240.0474644376318</v>
      </c>
      <c r="V224" s="181">
        <f t="shared" si="788"/>
        <v>2.3907553014578298</v>
      </c>
      <c r="W224" s="181">
        <f>IF('III Tool Overview'!$H$6="Western Isles Health Board",0,IF('III Tool Overview'!$H$6="Eilean Siar Local Authority",0,new_yll(10,B224,C224,D224,$C$1,G224,1,F224,E224*F224)))</f>
        <v>23656.399158465279</v>
      </c>
      <c r="X224" s="181">
        <f>IF('III Tool Overview'!$H$6="Western Isles Health Board",0,IF('III Tool Overview'!$H$6="Eilean Siar Local Authority",0,new_yll(10,B224,C224,D224,$C$1,G224+H224,1,F224,E224*F224)))</f>
        <v>23650.389790616551</v>
      </c>
      <c r="Y224" s="181">
        <f t="shared" si="789"/>
        <v>6.0093678487282887</v>
      </c>
      <c r="Z224" s="181">
        <f>IF('III Tool Overview'!$H$6="Western Isles Health Board",0,IF('III Tool Overview'!$H$6="Eilean Siar Local Authority",0,new_yll(20,B224,C224,D224,$C$1,G224,1,F224,E224*F224)))</f>
        <v>64582.039704165843</v>
      </c>
      <c r="AA224" s="181">
        <f>IF('III Tool Overview'!$H$6="Western Isles Health Board",0,IF('III Tool Overview'!$H$6="Eilean Siar Local Authority",0,new_yll(20,B224,C224,D224,$C$1,G224+H224,1,F224,E224*F224)))</f>
        <v>64566.40664721885</v>
      </c>
      <c r="AB224" s="181">
        <f t="shared" si="790"/>
        <v>15.633056946993747</v>
      </c>
      <c r="AC224" s="181">
        <f>IF('III Tool Overview'!$H$6="Western Isles Health Board",0,IF('III Tool Overview'!$H$6="Eilean Siar Local Authority",0,hosp_count(2,B224,C224,D224,$C$1,G224,1,F224,E224*F224)))</f>
        <v>5438.5513099673017</v>
      </c>
      <c r="AD224" s="181">
        <f>IF('III Tool Overview'!$H$6="Western Isles Health Board",0,IF('III Tool Overview'!$H$6="Eilean Siar Local Authority",0,hosp_count(2,B224,C224,D224,$C$1,G224+H224,1,F224,E224*F224)))</f>
        <v>5437.6541953028591</v>
      </c>
      <c r="AE224" s="180">
        <f t="shared" si="791"/>
        <v>0.89711466444259713</v>
      </c>
      <c r="AF224" s="181">
        <f>IF('III Tool Overview'!$H$6="Western Isles Health Board",0,IF('III Tool Overview'!$H$6="Eilean Siar Local Authority",0,hosp_count(5,B224,C224,D224,$C$1,G224,1,F224,E224*F224)))</f>
        <v>22602.16266826561</v>
      </c>
      <c r="AG224" s="181">
        <f>IF('III Tool Overview'!$H$6="Western Isles Health Board",0,IF('III Tool Overview'!$H$6="Eilean Siar Local Authority",0,hosp_count(5,B224,C224,D224,$C$1,G224+H224,1,F224,E224*F224)))</f>
        <v>22598.473416806053</v>
      </c>
      <c r="AH224" s="180">
        <f t="shared" si="792"/>
        <v>3.6892514595565444</v>
      </c>
      <c r="AI224" s="181">
        <f>IF('III Tool Overview'!$H$6="Western Isles Health Board",0,IF('III Tool Overview'!$H$6="Eilean Siar Local Authority",0,hosp_count(10,B224,C224,D224,$C$1,G224,1,F224,E224*F224)))</f>
        <v>54227.368174439958</v>
      </c>
      <c r="AJ224" s="181">
        <f>IF('III Tool Overview'!$H$6="Western Isles Health Board",0,IF('III Tool Overview'!$H$6="Eilean Siar Local Authority",0,hosp_count(10,B224,C224,D224,$C$1,G224+H224,1,F224,E224*F224)))</f>
        <v>54218.689610111993</v>
      </c>
      <c r="AK224" s="180">
        <f t="shared" si="793"/>
        <v>8.6785643279654323</v>
      </c>
      <c r="AL224" s="181">
        <f>IF('III Tool Overview'!$H$6="Western Isles Health Board",0,IF('III Tool Overview'!$H$6="Eilean Siar Local Authority",0,hosp_count(20,B224,C224,D224,$C$1,G224,1,F224,E224*F224)))</f>
        <v>130252.55822580059</v>
      </c>
      <c r="AM224" s="181">
        <f>IF('III Tool Overview'!$H$6="Western Isles Health Board",0,IF('III Tool Overview'!$H$6="Eilean Siar Local Authority",0,hosp_count(20,B224,C224,D224,$C$1,G224+H224,1,F224,E224*F224)))</f>
        <v>130232.73926261335</v>
      </c>
      <c r="AN224" s="180">
        <f t="shared" si="794"/>
        <v>19.818963187237387</v>
      </c>
    </row>
    <row r="225" spans="1:48" x14ac:dyDescent="0.2">
      <c r="A225" s="176" t="s">
        <v>48</v>
      </c>
      <c r="B225" s="156">
        <v>42.5</v>
      </c>
      <c r="C225" s="159" t="s">
        <v>164</v>
      </c>
      <c r="D225" s="159">
        <v>4</v>
      </c>
      <c r="E225" s="179">
        <f>HLOOKUP('III Tool Overview'!$H$6,Prevalence!$B$2:$AV$268,Prevalence!AW214,FALSE)</f>
        <v>0.21</v>
      </c>
      <c r="F225" s="178">
        <f>HLOOKUP('III Tool Overview'!$H$6,LookUpData_Pop!$B$1:$AV$269,LookUpData_Pop!BB219,FALSE)/5</f>
        <v>42822</v>
      </c>
      <c r="G225" s="167">
        <f>'III Tool Overview'!$H$9/110</f>
        <v>0</v>
      </c>
      <c r="H225" s="244">
        <f>IF('III Tool Overview'!$H$10="Even distribution",Targeting!C223,IF('III Tool Overview'!$H$10="Targeting to Q1",Targeting!D223,IF('III Tool Overview'!$H$10="Targeting to Q1 &amp; Q2",Targeting!E223,IF('III Tool Overview'!$H$10="Proportionate to need",Targeting!F223))))</f>
        <v>457.22114218493078</v>
      </c>
      <c r="I225" s="173">
        <f>IF('III Tool Overview'!$H$6="Western Isles Health Board",0,IF('III Tool Overview'!$H$6="Eilean Siar Local Authority",0,new_ci(2,B225,C225,D225,$C$1,G225,1,F225,E225*F225)))</f>
        <v>55.680797190276749</v>
      </c>
      <c r="J225" s="180">
        <f>IF('III Tool Overview'!$H$6="Western Isles Health Board",0,IF('III Tool Overview'!$H$6="Eilean Siar Local Authority",0,new_ci(2,B225,C225,D225,$C$1,G225+H225,1,F225,E225*F225)))</f>
        <v>55.664975357765357</v>
      </c>
      <c r="K225" s="180">
        <f>IF('III Tool Overview'!$H$6="Western Isles Health Board",0,IF('III Tool Overview'!$H$6="Eilean Siar Local Authority",0,new_ci(5,B225,C225,D225,$C$1,G225,1,F225,E225*F225)))</f>
        <v>246.68448538634135</v>
      </c>
      <c r="L225" s="180">
        <f>IF('III Tool Overview'!$H$6="Western Isles Health Board",0,IF('III Tool Overview'!$H$6="Eilean Siar Local Authority",0,new_ci(5,B225,C225,D225,$C$1,G225+H225,1,F225,E225*F225)))</f>
        <v>246.61516013095263</v>
      </c>
      <c r="M225" s="180">
        <f>IF('III Tool Overview'!$H$6="Western Isles Health Board",0,IF('III Tool Overview'!$H$6="Eilean Siar Local Authority",0,new_ci(10,B225,C225,D225,$C$1,G225,1,F225,E225*F225)))</f>
        <v>662.24013804555773</v>
      </c>
      <c r="N225" s="180">
        <f>IF('III Tool Overview'!$H$6="Western Isles Health Board",0,IF('III Tool Overview'!$H$6="Eilean Siar Local Authority",0,new_ci(10,B225,C225,D225,$C$1,G225+H225,1,F225,E225*F225)))</f>
        <v>662.05808944583612</v>
      </c>
      <c r="O225" s="180">
        <f>IF('III Tool Overview'!$H$6="Western Isles Health Board",0,IF('III Tool Overview'!$H$6="Eilean Siar Local Authority",0,new_ci(20,B225,C225,D225,$C$1,G225,1,F225,E225*F225)))</f>
        <v>2031.1105774517175</v>
      </c>
      <c r="P225" s="180">
        <f>IF('III Tool Overview'!$H$6="Western Isles Health Board",0,IF('III Tool Overview'!$H$6="Eilean Siar Local Authority",0,new_ci(20,B225,C225,D225,$C$1,G225+H225,1,F225,E225*F225)))</f>
        <v>2030.5864728352478</v>
      </c>
      <c r="Q225" s="181">
        <f>IF('III Tool Overview'!$H$6="Western Isles Health Board",0,IF('III Tool Overview'!$H$6="Eilean Siar Local Authority",0,new_yll(2,B225,C225,D225,$C$1,G225,1,F225,E225*F225)))</f>
        <v>3173.8054398457748</v>
      </c>
      <c r="R225" s="181">
        <f>IF('III Tool Overview'!$H$6="Western Isles Health Board",0,IF('III Tool Overview'!$H$6="Eilean Siar Local Authority",0,new_yll(2,B225,C225,D225,$C$1,G225+H225,1,F225,E225*F225)))</f>
        <v>3172.9035953926254</v>
      </c>
      <c r="S225" s="181">
        <f t="shared" si="787"/>
        <v>0.90184445314935147</v>
      </c>
      <c r="T225" s="181">
        <f>IF('III Tool Overview'!$H$6="Western Isles Health Board",0,IF('III Tool Overview'!$H$6="Eilean Siar Local Authority",0,new_yll(5,B225,C225,D225,$C$1,G225,1,F225,E225*F225)))</f>
        <v>13670.585197338809</v>
      </c>
      <c r="U225" s="181">
        <f>IF('III Tool Overview'!$H$6="Western Isles Health Board",0,IF('III Tool Overview'!$H$6="Eilean Siar Local Authority",0,new_yll(5,B225,C225,D225,$C$1,G225+H225,1,F225,E225*F225)))</f>
        <v>13666.742767337832</v>
      </c>
      <c r="V225" s="181">
        <f t="shared" si="788"/>
        <v>3.8424300009774015</v>
      </c>
      <c r="W225" s="181">
        <f>IF('III Tool Overview'!$H$6="Western Isles Health Board",0,IF('III Tool Overview'!$H$6="Eilean Siar Local Authority",0,new_yll(10,B225,C225,D225,$C$1,G225,1,F225,E225*F225)))</f>
        <v>34809.46520538778</v>
      </c>
      <c r="X225" s="181">
        <f>IF('III Tool Overview'!$H$6="Western Isles Health Board",0,IF('III Tool Overview'!$H$6="Eilean Siar Local Authority",0,new_yll(10,B225,C225,D225,$C$1,G225+H225,1,F225,E225*F225)))</f>
        <v>34799.886761921305</v>
      </c>
      <c r="Y225" s="181">
        <f t="shared" si="789"/>
        <v>9.5784434664747096</v>
      </c>
      <c r="Z225" s="181">
        <f>IF('III Tool Overview'!$H$6="Western Isles Health Board",0,IF('III Tool Overview'!$H$6="Eilean Siar Local Authority",0,new_yll(20,B225,C225,D225,$C$1,G225,1,F225,E225*F225)))</f>
        <v>93636.764077639455</v>
      </c>
      <c r="AA225" s="181">
        <f>IF('III Tool Overview'!$H$6="Western Isles Health Board",0,IF('III Tool Overview'!$H$6="Eilean Siar Local Authority",0,new_yll(20,B225,C225,D225,$C$1,G225+H225,1,F225,E225*F225)))</f>
        <v>93612.452006428401</v>
      </c>
      <c r="AB225" s="181">
        <f t="shared" si="790"/>
        <v>24.31207121105399</v>
      </c>
      <c r="AC225" s="181">
        <f>IF('III Tool Overview'!$H$6="Western Isles Health Board",0,IF('III Tool Overview'!$H$6="Eilean Siar Local Authority",0,hosp_count(2,B225,C225,D225,$C$1,G225,1,F225,E225*F225)))</f>
        <v>6865.1035690373192</v>
      </c>
      <c r="AD225" s="181">
        <f>IF('III Tool Overview'!$H$6="Western Isles Health Board",0,IF('III Tool Overview'!$H$6="Eilean Siar Local Authority",0,hosp_count(2,B225,C225,D225,$C$1,G225+H225,1,F225,E225*F225)))</f>
        <v>6863.8707193394575</v>
      </c>
      <c r="AE225" s="180">
        <f t="shared" si="791"/>
        <v>1.2328496978616386</v>
      </c>
      <c r="AF225" s="181">
        <f>IF('III Tool Overview'!$H$6="Western Isles Health Board",0,IF('III Tool Overview'!$H$6="Eilean Siar Local Authority",0,hosp_count(5,B225,C225,D225,$C$1,G225,1,F225,E225*F225)))</f>
        <v>28512.860133378425</v>
      </c>
      <c r="AG225" s="181">
        <f>IF('III Tool Overview'!$H$6="Western Isles Health Board",0,IF('III Tool Overview'!$H$6="Eilean Siar Local Authority",0,hosp_count(5,B225,C225,D225,$C$1,G225+H225,1,F225,E225*F225)))</f>
        <v>28507.801867824954</v>
      </c>
      <c r="AH225" s="180">
        <f t="shared" si="792"/>
        <v>5.0582655534708465</v>
      </c>
      <c r="AI225" s="181">
        <f>IF('III Tool Overview'!$H$6="Western Isles Health Board",0,IF('III Tool Overview'!$H$6="Eilean Siar Local Authority",0,hosp_count(10,B225,C225,D225,$C$1,G225,1,F225,E225*F225)))</f>
        <v>68319.151491372919</v>
      </c>
      <c r="AJ225" s="181">
        <f>IF('III Tool Overview'!$H$6="Western Isles Health Board",0,IF('III Tool Overview'!$H$6="Eilean Siar Local Authority",0,hosp_count(10,B225,C225,D225,$C$1,G225+H225,1,F225,E225*F225)))</f>
        <v>68307.309427129003</v>
      </c>
      <c r="AK225" s="180">
        <f t="shared" si="793"/>
        <v>11.842064243915956</v>
      </c>
      <c r="AL225" s="181">
        <f>IF('III Tool Overview'!$H$6="Western Isles Health Board",0,IF('III Tool Overview'!$H$6="Eilean Siar Local Authority",0,hosp_count(20,B225,C225,D225,$C$1,G225,1,F225,E225*F225)))</f>
        <v>163447.02277347597</v>
      </c>
      <c r="AM225" s="181">
        <f>IF('III Tool Overview'!$H$6="Western Isles Health Board",0,IF('III Tool Overview'!$H$6="Eilean Siar Local Authority",0,hosp_count(20,B225,C225,D225,$C$1,G225+H225,1,F225,E225*F225)))</f>
        <v>163420.37708823837</v>
      </c>
      <c r="AN225" s="180">
        <f t="shared" si="794"/>
        <v>26.645685237599537</v>
      </c>
    </row>
    <row r="226" spans="1:48" x14ac:dyDescent="0.2">
      <c r="A226" s="176" t="s">
        <v>49</v>
      </c>
      <c r="B226" s="156">
        <v>47.5</v>
      </c>
      <c r="C226" s="159" t="s">
        <v>164</v>
      </c>
      <c r="D226" s="159">
        <v>4</v>
      </c>
      <c r="E226" s="179">
        <f>HLOOKUP('III Tool Overview'!$H$6,Prevalence!$B$2:$AV$268,Prevalence!AW215,FALSE)</f>
        <v>0.2</v>
      </c>
      <c r="F226" s="178">
        <f>HLOOKUP('III Tool Overview'!$H$6,LookUpData_Pop!$B$1:$AV$269,LookUpData_Pop!BB220,FALSE)/5</f>
        <v>42634.2</v>
      </c>
      <c r="G226" s="167">
        <f>'III Tool Overview'!$H$9/110</f>
        <v>0</v>
      </c>
      <c r="H226" s="244">
        <f>IF('III Tool Overview'!$H$10="Even distribution",Targeting!C224,IF('III Tool Overview'!$H$10="Targeting to Q1",Targeting!D224,IF('III Tool Overview'!$H$10="Targeting to Q1 &amp; Q2",Targeting!E224,IF('III Tool Overview'!$H$10="Proportionate to need",Targeting!F224))))</f>
        <v>465.60716986675226</v>
      </c>
      <c r="I226" s="173">
        <f>IF('III Tool Overview'!$H$6="Western Isles Health Board",0,IF('III Tool Overview'!$H$6="Eilean Siar Local Authority",0,new_ci(2,B226,C226,D226,$C$1,G226,1,F226,E226*F226)))</f>
        <v>90.588421511642622</v>
      </c>
      <c r="J226" s="180">
        <f>IF('III Tool Overview'!$H$6="Western Isles Health Board",0,IF('III Tool Overview'!$H$6="Eilean Siar Local Authority",0,new_ci(2,B226,C226,D226,$C$1,G226+H226,1,F226,E226*F226)))</f>
        <v>90.561818294691165</v>
      </c>
      <c r="K226" s="180">
        <f>IF('III Tool Overview'!$H$6="Western Isles Health Board",0,IF('III Tool Overview'!$H$6="Eilean Siar Local Authority",0,new_ci(5,B226,C226,D226,$C$1,G226,1,F226,E226*F226)))</f>
        <v>400.6776176174161</v>
      </c>
      <c r="L226" s="180">
        <f>IF('III Tool Overview'!$H$6="Western Isles Health Board",0,IF('III Tool Overview'!$H$6="Eilean Siar Local Authority",0,new_ci(5,B226,C226,D226,$C$1,G226+H226,1,F226,E226*F226)))</f>
        <v>400.56165584359798</v>
      </c>
      <c r="M226" s="180">
        <f>IF('III Tool Overview'!$H$6="Western Isles Health Board",0,IF('III Tool Overview'!$H$6="Eilean Siar Local Authority",0,new_ci(10,B226,C226,D226,$C$1,G226,1,F226,E226*F226)))</f>
        <v>1071.7958434809827</v>
      </c>
      <c r="N226" s="180">
        <f>IF('III Tool Overview'!$H$6="Western Isles Health Board",0,IF('III Tool Overview'!$H$6="Eilean Siar Local Authority",0,new_ci(10,B226,C226,D226,$C$1,G226+H226,1,F226,E226*F226)))</f>
        <v>1071.4947750158756</v>
      </c>
      <c r="O226" s="180">
        <f>IF('III Tool Overview'!$H$6="Western Isles Health Board",0,IF('III Tool Overview'!$H$6="Eilean Siar Local Authority",0,new_ci(20,B226,C226,D226,$C$1,G226,1,F226,E226*F226)))</f>
        <v>3248.4058726401772</v>
      </c>
      <c r="P226" s="180">
        <f>IF('III Tool Overview'!$H$6="Western Isles Health Board",0,IF('III Tool Overview'!$H$6="Eilean Siar Local Authority",0,new_ci(20,B226,C226,D226,$C$1,G226+H226,1,F226,E226*F226)))</f>
        <v>3247.5718250487166</v>
      </c>
      <c r="Q226" s="181">
        <f>IF('III Tool Overview'!$H$6="Western Isles Health Board",0,IF('III Tool Overview'!$H$6="Eilean Siar Local Authority",0,new_yll(2,B226,C226,D226,$C$1,G226,1,F226,E226*F226)))</f>
        <v>4620.0094970937735</v>
      </c>
      <c r="R226" s="181">
        <f>IF('III Tool Overview'!$H$6="Western Isles Health Board",0,IF('III Tool Overview'!$H$6="Eilean Siar Local Authority",0,new_yll(2,B226,C226,D226,$C$1,G226+H226,1,F226,E226*F226)))</f>
        <v>4618.6527330292492</v>
      </c>
      <c r="S226" s="181">
        <f t="shared" si="787"/>
        <v>1.3567640645242136</v>
      </c>
      <c r="T226" s="181">
        <f>IF('III Tool Overview'!$H$6="Western Isles Health Board",0,IF('III Tool Overview'!$H$6="Eilean Siar Local Authority",0,new_yll(5,B226,C226,D226,$C$1,G226,1,F226,E226*F226)))</f>
        <v>19800.931877120111</v>
      </c>
      <c r="U226" s="181">
        <f>IF('III Tool Overview'!$H$6="Western Isles Health Board",0,IF('III Tool Overview'!$H$6="Eilean Siar Local Authority",0,new_yll(5,B226,C226,D226,$C$1,G226+H226,1,F226,E226*F226)))</f>
        <v>19795.199847180676</v>
      </c>
      <c r="V226" s="181">
        <f t="shared" si="788"/>
        <v>5.7320299394341419</v>
      </c>
      <c r="W226" s="181">
        <f>IF('III Tool Overview'!$H$6="Western Isles Health Board",0,IF('III Tool Overview'!$H$6="Eilean Siar Local Authority",0,new_yll(10,B226,C226,D226,$C$1,G226,1,F226,E226*F226)))</f>
        <v>49915.22576434294</v>
      </c>
      <c r="X226" s="181">
        <f>IF('III Tool Overview'!$H$6="Western Isles Health Board",0,IF('III Tool Overview'!$H$6="Eilean Siar Local Authority",0,new_yll(10,B226,C226,D226,$C$1,G226+H226,1,F226,E226*F226)))</f>
        <v>49901.18333728789</v>
      </c>
      <c r="Y226" s="181">
        <f t="shared" si="789"/>
        <v>14.042427055050211</v>
      </c>
      <c r="Z226" s="181">
        <f>IF('III Tool Overview'!$H$6="Western Isles Health Board",0,IF('III Tool Overview'!$H$6="Eilean Siar Local Authority",0,new_yll(20,B226,C226,D226,$C$1,G226,1,F226,E226*F226)))</f>
        <v>130438.03466954848</v>
      </c>
      <c r="AA226" s="181">
        <f>IF('III Tool Overview'!$H$6="Western Isles Health Board",0,IF('III Tool Overview'!$H$6="Eilean Siar Local Authority",0,new_yll(20,B226,C226,D226,$C$1,G226+H226,1,F226,E226*F226)))</f>
        <v>130404.19574761264</v>
      </c>
      <c r="AB226" s="181">
        <f t="shared" si="790"/>
        <v>33.83892193583597</v>
      </c>
      <c r="AC226" s="181">
        <f>IF('III Tool Overview'!$H$6="Western Isles Health Board",0,IF('III Tool Overview'!$H$6="Eilean Siar Local Authority",0,hosp_count(2,B226,C226,D226,$C$1,G226,1,F226,E226*F226)))</f>
        <v>7924.2753689720976</v>
      </c>
      <c r="AD226" s="181">
        <f>IF('III Tool Overview'!$H$6="Western Isles Health Board",0,IF('III Tool Overview'!$H$6="Eilean Siar Local Authority",0,hosp_count(2,B226,C226,D226,$C$1,G226+H226,1,F226,E226*F226)))</f>
        <v>7922.8110254491639</v>
      </c>
      <c r="AE226" s="180">
        <f t="shared" si="791"/>
        <v>1.4643435229336319</v>
      </c>
      <c r="AF226" s="181">
        <f>IF('III Tool Overview'!$H$6="Western Isles Health Board",0,IF('III Tool Overview'!$H$6="Eilean Siar Local Authority",0,hosp_count(5,B226,C226,D226,$C$1,G226,1,F226,E226*F226)))</f>
        <v>32865.162887354163</v>
      </c>
      <c r="AG226" s="181">
        <f>IF('III Tool Overview'!$H$6="Western Isles Health Board",0,IF('III Tool Overview'!$H$6="Eilean Siar Local Authority",0,hosp_count(5,B226,C226,D226,$C$1,G226+H226,1,F226,E226*F226)))</f>
        <v>32859.186941508618</v>
      </c>
      <c r="AH226" s="180">
        <f t="shared" si="792"/>
        <v>5.9759458455446293</v>
      </c>
      <c r="AI226" s="181">
        <f>IF('III Tool Overview'!$H$6="Western Isles Health Board",0,IF('III Tool Overview'!$H$6="Eilean Siar Local Authority",0,hosp_count(10,B226,C226,D226,$C$1,G226,1,F226,E226*F226)))</f>
        <v>78516.032648709239</v>
      </c>
      <c r="AJ226" s="181">
        <f>IF('III Tool Overview'!$H$6="Western Isles Health Board",0,IF('III Tool Overview'!$H$6="Eilean Siar Local Authority",0,hosp_count(10,B226,C226,D226,$C$1,G226+H226,1,F226,E226*F226)))</f>
        <v>78502.197793498621</v>
      </c>
      <c r="AK226" s="180">
        <f t="shared" si="793"/>
        <v>13.834855210618116</v>
      </c>
      <c r="AL226" s="181">
        <f>IF('III Tool Overview'!$H$6="Western Isles Health Board",0,IF('III Tool Overview'!$H$6="Eilean Siar Local Authority",0,hosp_count(20,B226,C226,D226,$C$1,G226,1,F226,E226*F226)))</f>
        <v>186168.82728635124</v>
      </c>
      <c r="AM226" s="181">
        <f>IF('III Tool Overview'!$H$6="Western Isles Health Board",0,IF('III Tool Overview'!$H$6="Eilean Siar Local Authority",0,hosp_count(20,B226,C226,D226,$C$1,G226+H226,1,F226,E226*F226)))</f>
        <v>186138.75303151953</v>
      </c>
      <c r="AN226" s="180">
        <f t="shared" si="794"/>
        <v>30.074254831706639</v>
      </c>
    </row>
    <row r="227" spans="1:48" x14ac:dyDescent="0.2">
      <c r="A227" s="176" t="s">
        <v>50</v>
      </c>
      <c r="B227" s="156">
        <v>52.5</v>
      </c>
      <c r="C227" s="159" t="s">
        <v>164</v>
      </c>
      <c r="D227" s="159">
        <v>4</v>
      </c>
      <c r="E227" s="179">
        <f>HLOOKUP('III Tool Overview'!$H$6,Prevalence!$B$2:$AV$268,Prevalence!AW216,FALSE)</f>
        <v>0.2</v>
      </c>
      <c r="F227" s="178">
        <f>HLOOKUP('III Tool Overview'!$H$6,LookUpData_Pop!$B$1:$AV$269,LookUpData_Pop!BB221,FALSE)/5</f>
        <v>38614.400000000001</v>
      </c>
      <c r="G227" s="167">
        <f>'III Tool Overview'!$H$9/110</f>
        <v>0</v>
      </c>
      <c r="H227" s="244">
        <f>IF('III Tool Overview'!$H$10="Even distribution",Targeting!C225,IF('III Tool Overview'!$H$10="Targeting to Q1",Targeting!D225,IF('III Tool Overview'!$H$10="Targeting to Q1 &amp; Q2",Targeting!E225,IF('III Tool Overview'!$H$10="Proportionate to need",Targeting!F225))))</f>
        <v>428.71771676594329</v>
      </c>
      <c r="I227" s="173">
        <f>IF('III Tool Overview'!$H$6="Western Isles Health Board",0,IF('III Tool Overview'!$H$6="Eilean Siar Local Authority",0,new_ci(2,B227,C227,D227,$C$1,G227,1,F227,E227*F227)))</f>
        <v>113.80941553872194</v>
      </c>
      <c r="J227" s="180">
        <f>IF('III Tool Overview'!$H$6="Western Isles Health Board",0,IF('III Tool Overview'!$H$6="Eilean Siar Local Authority",0,new_ci(2,B227,C227,D227,$C$1,G227+H227,1,F227,E227*F227)))</f>
        <v>113.77547765430829</v>
      </c>
      <c r="K227" s="180">
        <f>IF('III Tool Overview'!$H$6="Western Isles Health Board",0,IF('III Tool Overview'!$H$6="Eilean Siar Local Authority",0,new_ci(5,B227,C227,D227,$C$1,G227,1,F227,E227*F227)))</f>
        <v>502.5578530062877</v>
      </c>
      <c r="L227" s="180">
        <f>IF('III Tool Overview'!$H$6="Western Isles Health Board",0,IF('III Tool Overview'!$H$6="Eilean Siar Local Authority",0,new_ci(5,B227,C227,D227,$C$1,G227+H227,1,F227,E227*F227)))</f>
        <v>502.41067272522196</v>
      </c>
      <c r="M227" s="180">
        <f>IF('III Tool Overview'!$H$6="Western Isles Health Board",0,IF('III Tool Overview'!$H$6="Eilean Siar Local Authority",0,new_ci(10,B227,C227,D227,$C$1,G227,1,F227,E227*F227)))</f>
        <v>1339.5220302409002</v>
      </c>
      <c r="N227" s="180">
        <f>IF('III Tool Overview'!$H$6="Western Isles Health Board",0,IF('III Tool Overview'!$H$6="Eilean Siar Local Authority",0,new_ci(10,B227,C227,D227,$C$1,G227+H227,1,F227,E227*F227)))</f>
        <v>1339.1441637777559</v>
      </c>
      <c r="O227" s="180">
        <f>IF('III Tool Overview'!$H$6="Western Isles Health Board",0,IF('III Tool Overview'!$H$6="Eilean Siar Local Authority",0,new_ci(20,B227,C227,D227,$C$1,G227,1,F227,E227*F227)))</f>
        <v>4012.410573475081</v>
      </c>
      <c r="P227" s="180">
        <f>IF('III Tool Overview'!$H$6="Western Isles Health Board",0,IF('III Tool Overview'!$H$6="Eilean Siar Local Authority",0,new_ci(20,B227,C227,D227,$C$1,G227+H227,1,F227,E227*F227)))</f>
        <v>4011.4026170935754</v>
      </c>
      <c r="Q227" s="181">
        <f>IF('III Tool Overview'!$H$6="Western Isles Health Board",0,IF('III Tool Overview'!$H$6="Eilean Siar Local Authority",0,new_yll(2,B227,C227,D227,$C$1,G227,1,F227,E227*F227)))</f>
        <v>5349.0425303199308</v>
      </c>
      <c r="R227" s="181">
        <f>IF('III Tool Overview'!$H$6="Western Isles Health Board",0,IF('III Tool Overview'!$H$6="Eilean Siar Local Authority",0,new_yll(2,B227,C227,D227,$C$1,G227+H227,1,F227,E227*F227)))</f>
        <v>5347.4474497524898</v>
      </c>
      <c r="S227" s="181">
        <f t="shared" si="787"/>
        <v>1.5950805674410731</v>
      </c>
      <c r="T227" s="181">
        <f>IF('III Tool Overview'!$H$6="Western Isles Health Board",0,IF('III Tool Overview'!$H$6="Eilean Siar Local Authority",0,new_yll(5,B227,C227,D227,$C$1,G227,1,F227,E227*F227)))</f>
        <v>22826.14686851541</v>
      </c>
      <c r="U227" s="181">
        <f>IF('III Tool Overview'!$H$6="Western Isles Health Board",0,IF('III Tool Overview'!$H$6="Eilean Siar Local Authority",0,new_yll(5,B227,C227,D227,$C$1,G227+H227,1,F227,E227*F227)))</f>
        <v>22819.459805690378</v>
      </c>
      <c r="V227" s="181">
        <f t="shared" si="788"/>
        <v>6.6870628250326263</v>
      </c>
      <c r="W227" s="181">
        <f>IF('III Tool Overview'!$H$6="Western Isles Health Board",0,IF('III Tool Overview'!$H$6="Eilean Siar Local Authority",0,new_yll(10,B227,C227,D227,$C$1,G227,1,F227,E227*F227)))</f>
        <v>57036.790721475598</v>
      </c>
      <c r="X227" s="181">
        <f>IF('III Tool Overview'!$H$6="Western Isles Health Board",0,IF('III Tool Overview'!$H$6="Eilean Siar Local Authority",0,new_yll(10,B227,C227,D227,$C$1,G227+H227,1,F227,E227*F227)))</f>
        <v>57020.667544242271</v>
      </c>
      <c r="Y227" s="181">
        <f t="shared" si="789"/>
        <v>16.123177233326714</v>
      </c>
      <c r="Z227" s="181">
        <f>IF('III Tool Overview'!$H$6="Western Isles Health Board",0,IF('III Tool Overview'!$H$6="Eilean Siar Local Authority",0,new_yll(20,B227,C227,D227,$C$1,G227,1,F227,E227*F227)))</f>
        <v>145279.5856497589</v>
      </c>
      <c r="AA227" s="181">
        <f>IF('III Tool Overview'!$H$6="Western Isles Health Board",0,IF('III Tool Overview'!$H$6="Eilean Siar Local Authority",0,new_yll(20,B227,C227,D227,$C$1,G227+H227,1,F227,E227*F227)))</f>
        <v>145242.53435782492</v>
      </c>
      <c r="AB227" s="181">
        <f t="shared" si="790"/>
        <v>37.051291933981702</v>
      </c>
      <c r="AC227" s="181">
        <f>IF('III Tool Overview'!$H$6="Western Isles Health Board",0,IF('III Tool Overview'!$H$6="Eilean Siar Local Authority",0,hosp_count(2,B227,C227,D227,$C$1,G227,1,F227,E227*F227)))</f>
        <v>7920.7248672614614</v>
      </c>
      <c r="AD227" s="181">
        <f>IF('III Tool Overview'!$H$6="Western Isles Health Board",0,IF('III Tool Overview'!$H$6="Eilean Siar Local Authority",0,hosp_count(2,B227,C227,D227,$C$1,G227+H227,1,F227,E227*F227)))</f>
        <v>7919.2371216622587</v>
      </c>
      <c r="AE227" s="180">
        <f t="shared" si="791"/>
        <v>1.4877455992027535</v>
      </c>
      <c r="AF227" s="181">
        <f>IF('III Tool Overview'!$H$6="Western Isles Health Board",0,IF('III Tool Overview'!$H$6="Eilean Siar Local Authority",0,hosp_count(5,B227,C227,D227,$C$1,G227,1,F227,E227*F227)))</f>
        <v>32803.773343576933</v>
      </c>
      <c r="AG227" s="181">
        <f>IF('III Tool Overview'!$H$6="Western Isles Health Board",0,IF('III Tool Overview'!$H$6="Eilean Siar Local Authority",0,hosp_count(5,B227,C227,D227,$C$1,G227+H227,1,F227,E227*F227)))</f>
        <v>32797.733786730889</v>
      </c>
      <c r="AH227" s="180">
        <f t="shared" si="792"/>
        <v>6.0395568460444338</v>
      </c>
      <c r="AI227" s="181">
        <f>IF('III Tool Overview'!$H$6="Western Isles Health Board",0,IF('III Tool Overview'!$H$6="Eilean Siar Local Authority",0,hosp_count(10,B227,C227,D227,$C$1,G227,1,F227,E227*F227)))</f>
        <v>78139.580942846413</v>
      </c>
      <c r="AJ227" s="181">
        <f>IF('III Tool Overview'!$H$6="Western Isles Health Board",0,IF('III Tool Overview'!$H$6="Eilean Siar Local Authority",0,hosp_count(10,B227,C227,D227,$C$1,G227+H227,1,F227,E227*F227)))</f>
        <v>78125.751709773293</v>
      </c>
      <c r="AK227" s="180">
        <f t="shared" si="793"/>
        <v>13.829233073120122</v>
      </c>
      <c r="AL227" s="181">
        <f>IF('III Tool Overview'!$H$6="Western Isles Health Board",0,IF('III Tool Overview'!$H$6="Eilean Siar Local Authority",0,hosp_count(20,B227,C227,D227,$C$1,G227,1,F227,E227*F227)))</f>
        <v>183645.37240875268</v>
      </c>
      <c r="AM227" s="181">
        <f>IF('III Tool Overview'!$H$6="Western Isles Health Board",0,IF('III Tool Overview'!$H$6="Eilean Siar Local Authority",0,hosp_count(20,B227,C227,D227,$C$1,G227+H227,1,F227,E227*F227)))</f>
        <v>183616.31073301513</v>
      </c>
      <c r="AN227" s="180">
        <f t="shared" si="794"/>
        <v>29.061675737553742</v>
      </c>
    </row>
    <row r="228" spans="1:48" x14ac:dyDescent="0.2">
      <c r="A228" s="176" t="s">
        <v>51</v>
      </c>
      <c r="B228" s="156">
        <v>57.5</v>
      </c>
      <c r="C228" s="159" t="s">
        <v>164</v>
      </c>
      <c r="D228" s="159">
        <v>4</v>
      </c>
      <c r="E228" s="179">
        <f>HLOOKUP('III Tool Overview'!$H$6,Prevalence!$B$2:$AV$268,Prevalence!AW217,FALSE)</f>
        <v>0.14000000000000001</v>
      </c>
      <c r="F228" s="178">
        <f>HLOOKUP('III Tool Overview'!$H$6,LookUpData_Pop!$B$1:$AV$269,LookUpData_Pop!BB222,FALSE)/5</f>
        <v>35589.599999999999</v>
      </c>
      <c r="G228" s="167">
        <f>'III Tool Overview'!$H$9/110</f>
        <v>0</v>
      </c>
      <c r="H228" s="244">
        <f>IF('III Tool Overview'!$H$10="Even distribution",Targeting!C226,IF('III Tool Overview'!$H$10="Targeting to Q1",Targeting!D226,IF('III Tool Overview'!$H$10="Targeting to Q1 &amp; Q2",Targeting!E226,IF('III Tool Overview'!$H$10="Proportionate to need",Targeting!F226))))</f>
        <v>270.7319079098184</v>
      </c>
      <c r="I228" s="173">
        <f>IF('III Tool Overview'!$H$6="Western Isles Health Board",0,IF('III Tool Overview'!$H$6="Eilean Siar Local Authority",0,new_ci(2,B228,C228,D228,$C$1,G228,1,F228,E228*F228)))</f>
        <v>171.31211674083576</v>
      </c>
      <c r="J228" s="180">
        <f>IF('III Tool Overview'!$H$6="Western Isles Health Board",0,IF('III Tool Overview'!$H$6="Eilean Siar Local Authority",0,new_ci(2,B228,C228,D228,$C$1,G228+H228,1,F228,E228*F228)))</f>
        <v>171.2749464537053</v>
      </c>
      <c r="K228" s="180">
        <f>IF('III Tool Overview'!$H$6="Western Isles Health Board",0,IF('III Tool Overview'!$H$6="Eilean Siar Local Authority",0,new_ci(5,B228,C228,D228,$C$1,G228,1,F228,E228*F228)))</f>
        <v>753.81149725894863</v>
      </c>
      <c r="L228" s="180">
        <f>IF('III Tool Overview'!$H$6="Western Isles Health Board",0,IF('III Tool Overview'!$H$6="Eilean Siar Local Authority",0,new_ci(5,B228,C228,D228,$C$1,G228+H228,1,F228,E228*F228)))</f>
        <v>753.65246408933706</v>
      </c>
      <c r="M228" s="180">
        <f>IF('III Tool Overview'!$H$6="Western Isles Health Board",0,IF('III Tool Overview'!$H$6="Eilean Siar Local Authority",0,new_ci(10,B228,C228,D228,$C$1,G228,1,F228,E228*F228)))</f>
        <v>1993.9281483896987</v>
      </c>
      <c r="N228" s="180">
        <f>IF('III Tool Overview'!$H$6="Western Isles Health Board",0,IF('III Tool Overview'!$H$6="Eilean Siar Local Authority",0,new_ci(10,B228,C228,D228,$C$1,G228+H228,1,F228,E228*F228)))</f>
        <v>1993.531787758081</v>
      </c>
      <c r="O228" s="180">
        <f>IF('III Tool Overview'!$H$6="Western Isles Health Board",0,IF('III Tool Overview'!$H$6="Eilean Siar Local Authority",0,new_ci(20,B228,C228,D228,$C$1,G228,1,F228,E228*F228)))</f>
        <v>5826.6276034500552</v>
      </c>
      <c r="P228" s="180">
        <f>IF('III Tool Overview'!$H$6="Western Isles Health Board",0,IF('III Tool Overview'!$H$6="Eilean Siar Local Authority",0,new_ci(20,B228,C228,D228,$C$1,G228+H228,1,F228,E228*F228)))</f>
        <v>5825.6711429975039</v>
      </c>
      <c r="Q228" s="181">
        <f>IF('III Tool Overview'!$H$6="Western Isles Health Board",0,IF('III Tool Overview'!$H$6="Eilean Siar Local Authority",0,new_yll(2,B228,C228,D228,$C$1,G228,1,F228,E228*F228)))</f>
        <v>7023.796786374266</v>
      </c>
      <c r="R228" s="181">
        <f>IF('III Tool Overview'!$H$6="Western Isles Health Board",0,IF('III Tool Overview'!$H$6="Eilean Siar Local Authority",0,new_yll(2,B228,C228,D228,$C$1,G228+H228,1,F228,E228*F228)))</f>
        <v>7022.2728046019174</v>
      </c>
      <c r="S228" s="181">
        <f t="shared" si="787"/>
        <v>1.523981772348634</v>
      </c>
      <c r="T228" s="181">
        <f>IF('III Tool Overview'!$H$6="Western Isles Health Board",0,IF('III Tool Overview'!$H$6="Eilean Siar Local Authority",0,new_yll(5,B228,C228,D228,$C$1,G228,1,F228,E228*F228)))</f>
        <v>29717.350952857782</v>
      </c>
      <c r="U228" s="181">
        <f>IF('III Tool Overview'!$H$6="Western Isles Health Board",0,IF('III Tool Overview'!$H$6="Eilean Siar Local Authority",0,new_yll(5,B228,C228,D228,$C$1,G228+H228,1,F228,E228*F228)))</f>
        <v>29711.077793573259</v>
      </c>
      <c r="V228" s="181">
        <f t="shared" si="788"/>
        <v>6.2731592845229898</v>
      </c>
      <c r="W228" s="181">
        <f>IF('III Tool Overview'!$H$6="Western Isles Health Board",0,IF('III Tool Overview'!$H$6="Eilean Siar Local Authority",0,new_yll(10,B228,C228,D228,$C$1,G228,1,F228,E228*F228)))</f>
        <v>72973.632027911401</v>
      </c>
      <c r="X228" s="181">
        <f>IF('III Tool Overview'!$H$6="Western Isles Health Board",0,IF('III Tool Overview'!$H$6="Eilean Siar Local Authority",0,new_yll(10,B228,C228,D228,$C$1,G228+H228,1,F228,E228*F228)))</f>
        <v>72959.069013004177</v>
      </c>
      <c r="Y228" s="181">
        <f t="shared" si="789"/>
        <v>14.563014907223987</v>
      </c>
      <c r="Z228" s="181">
        <f>IF('III Tool Overview'!$H$6="Western Isles Health Board",0,IF('III Tool Overview'!$H$6="Eilean Siar Local Authority",0,new_yll(20,B228,C228,D228,$C$1,G228,1,F228,E228*F228)))</f>
        <v>176668.48418052954</v>
      </c>
      <c r="AA228" s="181">
        <f>IF('III Tool Overview'!$H$6="Western Isles Health Board",0,IF('III Tool Overview'!$H$6="Eilean Siar Local Authority",0,new_yll(20,B228,C228,D228,$C$1,G228+H228,1,F228,E228*F228)))</f>
        <v>176638.56212201304</v>
      </c>
      <c r="AB228" s="181">
        <f t="shared" si="790"/>
        <v>29.922058516502148</v>
      </c>
      <c r="AC228" s="181">
        <f>IF('III Tool Overview'!$H$6="Western Isles Health Board",0,IF('III Tool Overview'!$H$6="Eilean Siar Local Authority",0,hosp_count(2,B228,C228,D228,$C$1,G228,1,F228,E228*F228)))</f>
        <v>8463.6956535326353</v>
      </c>
      <c r="AD228" s="181">
        <f>IF('III Tool Overview'!$H$6="Western Isles Health Board",0,IF('III Tool Overview'!$H$6="Eilean Siar Local Authority",0,hosp_count(2,B228,C228,D228,$C$1,G228+H228,1,F228,E228*F228)))</f>
        <v>8462.5743835022276</v>
      </c>
      <c r="AE228" s="180">
        <f t="shared" si="791"/>
        <v>1.1212700304076861</v>
      </c>
      <c r="AF228" s="181">
        <f>IF('III Tool Overview'!$H$6="Western Isles Health Board",0,IF('III Tool Overview'!$H$6="Eilean Siar Local Authority",0,hosp_count(5,B228,C228,D228,$C$1,G228,1,F228,E228*F228)))</f>
        <v>34943.264195932039</v>
      </c>
      <c r="AG228" s="181">
        <f>IF('III Tool Overview'!$H$6="Western Isles Health Board",0,IF('III Tool Overview'!$H$6="Eilean Siar Local Authority",0,hosp_count(5,B228,C228,D228,$C$1,G228+H228,1,F228,E228*F228)))</f>
        <v>34938.775403377302</v>
      </c>
      <c r="AH228" s="180">
        <f t="shared" si="792"/>
        <v>4.4887925547373015</v>
      </c>
      <c r="AI228" s="181">
        <f>IF('III Tool Overview'!$H$6="Western Isles Health Board",0,IF('III Tool Overview'!$H$6="Eilean Siar Local Authority",0,hosp_count(10,B228,C228,D228,$C$1,G228,1,F228,E228*F228)))</f>
        <v>82703.076913175391</v>
      </c>
      <c r="AJ228" s="181">
        <f>IF('III Tool Overview'!$H$6="Western Isles Health Board",0,IF('III Tool Overview'!$H$6="Eilean Siar Local Authority",0,hosp_count(10,B228,C228,D228,$C$1,G228+H228,1,F228,E228*F228)))</f>
        <v>82693.093712453119</v>
      </c>
      <c r="AK228" s="180">
        <f t="shared" si="793"/>
        <v>9.9832007222721586</v>
      </c>
      <c r="AL228" s="181">
        <f>IF('III Tool Overview'!$H$6="Western Isles Health Board",0,IF('III Tool Overview'!$H$6="Eilean Siar Local Authority",0,hosp_count(20,B228,C228,D228,$C$1,G228,1,F228,E228*F228)))</f>
        <v>190693.08538437673</v>
      </c>
      <c r="AM228" s="181">
        <f>IF('III Tool Overview'!$H$6="Western Isles Health Board",0,IF('III Tool Overview'!$H$6="Eilean Siar Local Authority",0,hosp_count(20,B228,C228,D228,$C$1,G228+H228,1,F228,E228*F228)))</f>
        <v>190673.89975500459</v>
      </c>
      <c r="AN228" s="180">
        <f t="shared" si="794"/>
        <v>19.185629372135736</v>
      </c>
    </row>
    <row r="229" spans="1:48" x14ac:dyDescent="0.2">
      <c r="A229" s="176" t="s">
        <v>52</v>
      </c>
      <c r="B229" s="156">
        <v>62.5</v>
      </c>
      <c r="C229" s="159" t="s">
        <v>164</v>
      </c>
      <c r="D229" s="159">
        <v>4</v>
      </c>
      <c r="E229" s="179">
        <f>HLOOKUP('III Tool Overview'!$H$6,Prevalence!$B$2:$AV$268,Prevalence!AW218,FALSE)</f>
        <v>0.14000000000000001</v>
      </c>
      <c r="F229" s="178">
        <f>HLOOKUP('III Tool Overview'!$H$6,LookUpData_Pop!$B$1:$AV$269,LookUpData_Pop!BB223,FALSE)/5</f>
        <v>34812.6</v>
      </c>
      <c r="G229" s="167">
        <f>'III Tool Overview'!$H$9/110</f>
        <v>0</v>
      </c>
      <c r="H229" s="244">
        <f>IF('III Tool Overview'!$H$10="Even distribution",Targeting!C227,IF('III Tool Overview'!$H$10="Targeting to Q1",Targeting!D227,IF('III Tool Overview'!$H$10="Targeting to Q1 &amp; Q2",Targeting!E227,IF('III Tool Overview'!$H$10="Proportionate to need",Targeting!F227))))</f>
        <v>260.88531583931564</v>
      </c>
      <c r="I229" s="173">
        <f>IF('III Tool Overview'!$H$6="Western Isles Health Board",0,IF('III Tool Overview'!$H$6="Eilean Siar Local Authority",0,new_ci(2,B229,C229,D229,$C$1,G229,1,F229,E229*F229)))</f>
        <v>232.30665335288941</v>
      </c>
      <c r="J229" s="180">
        <f>IF('III Tool Overview'!$H$6="Western Isles Health Board",0,IF('III Tool Overview'!$H$6="Eilean Siar Local Authority",0,new_ci(2,B229,C229,D229,$C$1,G229+H229,1,F229,E229*F229)))</f>
        <v>232.25714966207826</v>
      </c>
      <c r="K229" s="180">
        <f>IF('III Tool Overview'!$H$6="Western Isles Health Board",0,IF('III Tool Overview'!$H$6="Eilean Siar Local Authority",0,new_ci(5,B229,C229,D229,$C$1,G229,1,F229,E229*F229)))</f>
        <v>1018.4920041710384</v>
      </c>
      <c r="L229" s="180">
        <f>IF('III Tool Overview'!$H$6="Western Isles Health Board",0,IF('III Tool Overview'!$H$6="Eilean Siar Local Authority",0,new_ci(5,B229,C229,D229,$C$1,G229+H229,1,F229,E229*F229)))</f>
        <v>1018.2827969529528</v>
      </c>
      <c r="M229" s="180">
        <f>IF('III Tool Overview'!$H$6="Western Isles Health Board",0,IF('III Tool Overview'!$H$6="Eilean Siar Local Authority",0,new_ci(10,B229,C229,D229,$C$1,G229,1,F229,E229*F229)))</f>
        <v>2673.073723123101</v>
      </c>
      <c r="N229" s="180">
        <f>IF('III Tool Overview'!$H$6="Western Isles Health Board",0,IF('III Tool Overview'!$H$6="Eilean Siar Local Authority",0,new_ci(10,B229,C229,D229,$C$1,G229+H229,1,F229,E229*F229)))</f>
        <v>2672.5662240772258</v>
      </c>
      <c r="O229" s="180">
        <f>IF('III Tool Overview'!$H$6="Western Isles Health Board",0,IF('III Tool Overview'!$H$6="Eilean Siar Local Authority",0,new_ci(20,B229,C229,D229,$C$1,G229,1,F229,E229*F229)))</f>
        <v>7619.5895584685495</v>
      </c>
      <c r="P229" s="180">
        <f>IF('III Tool Overview'!$H$6="Western Isles Health Board",0,IF('III Tool Overview'!$H$6="Eilean Siar Local Authority",0,new_ci(20,B229,C229,D229,$C$1,G229+H229,1,F229,E229*F229)))</f>
        <v>7618.4718168713061</v>
      </c>
      <c r="Q229" s="181">
        <f>IF('III Tool Overview'!$H$6="Western Isles Health Board",0,IF('III Tool Overview'!$H$6="Eilean Siar Local Authority",0,new_yll(2,B229,C229,D229,$C$1,G229,1,F229,E229*F229)))</f>
        <v>8595.3461740569091</v>
      </c>
      <c r="R229" s="181">
        <f>IF('III Tool Overview'!$H$6="Western Isles Health Board",0,IF('III Tool Overview'!$H$6="Eilean Siar Local Authority",0,new_yll(2,B229,C229,D229,$C$1,G229+H229,1,F229,E229*F229)))</f>
        <v>8593.5145374968961</v>
      </c>
      <c r="S229" s="181">
        <f t="shared" si="787"/>
        <v>1.8316365600130666</v>
      </c>
      <c r="T229" s="181">
        <f>IF('III Tool Overview'!$H$6="Western Isles Health Board",0,IF('III Tool Overview'!$H$6="Eilean Siar Local Authority",0,new_yll(5,B229,C229,D229,$C$1,G229,1,F229,E229*F229)))</f>
        <v>36080.819924582029</v>
      </c>
      <c r="U229" s="181">
        <f>IF('III Tool Overview'!$H$6="Western Isles Health Board",0,IF('III Tool Overview'!$H$6="Eilean Siar Local Authority",0,new_yll(5,B229,C229,D229,$C$1,G229+H229,1,F229,E229*F229)))</f>
        <v>36073.402313521889</v>
      </c>
      <c r="V229" s="181">
        <f t="shared" si="788"/>
        <v>7.4176110601401888</v>
      </c>
      <c r="W229" s="181">
        <f>IF('III Tool Overview'!$H$6="Western Isles Health Board",0,IF('III Tool Overview'!$H$6="Eilean Siar Local Authority",0,new_yll(10,B229,C229,D229,$C$1,G229,1,F229,E229*F229)))</f>
        <v>87186.08025180432</v>
      </c>
      <c r="X229" s="181">
        <f>IF('III Tool Overview'!$H$6="Western Isles Health Board",0,IF('III Tool Overview'!$H$6="Eilean Siar Local Authority",0,new_yll(10,B229,C229,D229,$C$1,G229+H229,1,F229,E229*F229)))</f>
        <v>87169.429282418248</v>
      </c>
      <c r="Y229" s="181">
        <f t="shared" si="789"/>
        <v>16.650969386071665</v>
      </c>
      <c r="Z229" s="181">
        <f>IF('III Tool Overview'!$H$6="Western Isles Health Board",0,IF('III Tool Overview'!$H$6="Eilean Siar Local Authority",0,new_yll(20,B229,C229,D229,$C$1,G229,1,F229,E229*F229)))</f>
        <v>201437.03759388468</v>
      </c>
      <c r="AA229" s="181">
        <f>IF('III Tool Overview'!$H$6="Western Isles Health Board",0,IF('III Tool Overview'!$H$6="Eilean Siar Local Authority",0,new_yll(20,B229,C229,D229,$C$1,G229+H229,1,F229,E229*F229)))</f>
        <v>201405.96012478965</v>
      </c>
      <c r="AB229" s="181">
        <f t="shared" si="790"/>
        <v>31.077469095034758</v>
      </c>
      <c r="AC229" s="181">
        <f>IF('III Tool Overview'!$H$6="Western Isles Health Board",0,IF('III Tool Overview'!$H$6="Eilean Siar Local Authority",0,hosp_count(2,B229,C229,D229,$C$1,G229,1,F229,E229*F229)))</f>
        <v>9136.6626001047225</v>
      </c>
      <c r="AD229" s="181">
        <f>IF('III Tool Overview'!$H$6="Western Isles Health Board",0,IF('III Tool Overview'!$H$6="Eilean Siar Local Authority",0,hosp_count(2,B229,C229,D229,$C$1,G229+H229,1,F229,E229*F229)))</f>
        <v>9135.4708178978981</v>
      </c>
      <c r="AE229" s="180">
        <f t="shared" si="791"/>
        <v>1.1917822068244277</v>
      </c>
      <c r="AF229" s="181">
        <f>IF('III Tool Overview'!$H$6="Western Isles Health Board",0,IF('III Tool Overview'!$H$6="Eilean Siar Local Authority",0,hosp_count(5,B229,C229,D229,$C$1,G229,1,F229,E229*F229)))</f>
        <v>37602.242079307689</v>
      </c>
      <c r="AG229" s="181">
        <f>IF('III Tool Overview'!$H$6="Western Isles Health Board",0,IF('III Tool Overview'!$H$6="Eilean Siar Local Authority",0,hosp_count(5,B229,C229,D229,$C$1,G229+H229,1,F229,E229*F229)))</f>
        <v>37597.531192407849</v>
      </c>
      <c r="AH229" s="180">
        <f t="shared" si="792"/>
        <v>4.7108868998402613</v>
      </c>
      <c r="AI229" s="181">
        <f>IF('III Tool Overview'!$H$6="Western Isles Health Board",0,IF('III Tool Overview'!$H$6="Eilean Siar Local Authority",0,hosp_count(10,B229,C229,D229,$C$1,G229,1,F229,E229*F229)))</f>
        <v>88421.067719051396</v>
      </c>
      <c r="AJ229" s="181">
        <f>IF('III Tool Overview'!$H$6="Western Isles Health Board",0,IF('III Tool Overview'!$H$6="Eilean Siar Local Authority",0,hosp_count(10,B229,C229,D229,$C$1,G229+H229,1,F229,E229*F229)))</f>
        <v>88410.865003815532</v>
      </c>
      <c r="AK229" s="180">
        <f t="shared" si="793"/>
        <v>10.202715235864162</v>
      </c>
      <c r="AL229" s="181">
        <f>IF('III Tool Overview'!$H$6="Western Isles Health Board",0,IF('III Tool Overview'!$H$6="Eilean Siar Local Authority",0,hosp_count(20,B229,C229,D229,$C$1,G229,1,F229,E229*F229)))</f>
        <v>200057.95380087427</v>
      </c>
      <c r="AM229" s="181">
        <f>IF('III Tool Overview'!$H$6="Western Isles Health Board",0,IF('III Tool Overview'!$H$6="Eilean Siar Local Authority",0,hosp_count(20,B229,C229,D229,$C$1,G229+H229,1,F229,E229*F229)))</f>
        <v>200039.87237128019</v>
      </c>
      <c r="AN229" s="180">
        <f t="shared" si="794"/>
        <v>18.081429594079964</v>
      </c>
    </row>
    <row r="230" spans="1:48" x14ac:dyDescent="0.2">
      <c r="A230" s="176" t="s">
        <v>53</v>
      </c>
      <c r="B230" s="156">
        <v>67.5</v>
      </c>
      <c r="C230" s="159" t="s">
        <v>164</v>
      </c>
      <c r="D230" s="159">
        <v>4</v>
      </c>
      <c r="E230" s="179">
        <f>HLOOKUP('III Tool Overview'!$H$6,Prevalence!$B$2:$AV$268,Prevalence!AW219,FALSE)</f>
        <v>0.12</v>
      </c>
      <c r="F230" s="178">
        <f>HLOOKUP('III Tool Overview'!$H$6,LookUpData_Pop!$B$1:$AV$269,LookUpData_Pop!BB224,FALSE)/5</f>
        <v>27270.400000000001</v>
      </c>
      <c r="G230" s="167">
        <f>'III Tool Overview'!$H$9/110</f>
        <v>0</v>
      </c>
      <c r="H230" s="244">
        <f>IF('III Tool Overview'!$H$10="Even distribution",Targeting!C228,IF('III Tool Overview'!$H$10="Targeting to Q1",Targeting!D228,IF('III Tool Overview'!$H$10="Targeting to Q1 &amp; Q2",Targeting!E228,IF('III Tool Overview'!$H$10="Proportionate to need",Targeting!F228))))</f>
        <v>199.98295487602707</v>
      </c>
      <c r="I230" s="173">
        <f>IF('III Tool Overview'!$H$6="Western Isles Health Board",0,IF('III Tool Overview'!$H$6="Eilean Siar Local Authority",0,new_ci(2,B230,C230,D230,$C$1,G230,1,F230,E230*F230)))</f>
        <v>296.81018012106813</v>
      </c>
      <c r="J230" s="180">
        <f>IF('III Tool Overview'!$H$6="Western Isles Health Board",0,IF('III Tool Overview'!$H$6="Eilean Siar Local Authority",0,new_ci(2,B230,C230,D230,$C$1,G230+H230,1,F230,E230*F230)))</f>
        <v>296.74733717421941</v>
      </c>
      <c r="K230" s="180">
        <f>IF('III Tool Overview'!$H$6="Western Isles Health Board",0,IF('III Tool Overview'!$H$6="Eilean Siar Local Authority",0,new_ci(5,B230,C230,D230,$C$1,G230,1,F230,E230*F230)))</f>
        <v>1290.9236956092611</v>
      </c>
      <c r="L230" s="180">
        <f>IF('III Tool Overview'!$H$6="Western Isles Health Board",0,IF('III Tool Overview'!$H$6="Eilean Siar Local Authority",0,new_ci(5,B230,C230,D230,$C$1,G230+H230,1,F230,E230*F230)))</f>
        <v>1290.6658598407892</v>
      </c>
      <c r="M230" s="180">
        <f>IF('III Tool Overview'!$H$6="Western Isles Health Board",0,IF('III Tool Overview'!$H$6="Eilean Siar Local Authority",0,new_ci(10,B230,C230,D230,$C$1,G230,1,F230,E230*F230)))</f>
        <v>3330.8898123786626</v>
      </c>
      <c r="N230" s="180">
        <f>IF('III Tool Overview'!$H$6="Western Isles Health Board",0,IF('III Tool Overview'!$H$6="Eilean Siar Local Authority",0,new_ci(10,B230,C230,D230,$C$1,G230+H230,1,F230,E230*F230)))</f>
        <v>3330.3036707631859</v>
      </c>
      <c r="O230" s="180">
        <f>IF('III Tool Overview'!$H$6="Western Isles Health Board",0,IF('III Tool Overview'!$H$6="Eilean Siar Local Authority",0,new_ci(20,B230,C230,D230,$C$1,G230,1,F230,E230*F230)))</f>
        <v>9008.1582519532312</v>
      </c>
      <c r="P230" s="180">
        <f>IF('III Tool Overview'!$H$6="Western Isles Health Board",0,IF('III Tool Overview'!$H$6="Eilean Siar Local Authority",0,new_ci(20,B230,C230,D230,$C$1,G230+H230,1,F230,E230*F230)))</f>
        <v>9007.1215442735538</v>
      </c>
      <c r="Q230" s="181">
        <f>IF('III Tool Overview'!$H$6="Western Isles Health Board",0,IF('III Tool Overview'!$H$6="Eilean Siar Local Authority",0,new_yll(2,B230,C230,D230,$C$1,G230,1,F230,E230*F230)))</f>
        <v>9201.1155837531114</v>
      </c>
      <c r="R230" s="181">
        <f>IF('III Tool Overview'!$H$6="Western Isles Health Board",0,IF('III Tool Overview'!$H$6="Eilean Siar Local Authority",0,new_yll(2,B230,C230,D230,$C$1,G230+H230,1,F230,E230*F230)))</f>
        <v>9199.1674524008013</v>
      </c>
      <c r="S230" s="181">
        <f t="shared" si="787"/>
        <v>1.9481313523101562</v>
      </c>
      <c r="T230" s="181">
        <f>IF('III Tool Overview'!$H$6="Western Isles Health Board",0,IF('III Tool Overview'!$H$6="Eilean Siar Local Authority",0,new_yll(5,B230,C230,D230,$C$1,G230,1,F230,E230*F230)))</f>
        <v>37994.74199072014</v>
      </c>
      <c r="U230" s="181">
        <f>IF('III Tool Overview'!$H$6="Western Isles Health Board",0,IF('III Tool Overview'!$H$6="Eilean Siar Local Authority",0,new_yll(5,B230,C230,D230,$C$1,G230+H230,1,F230,E230*F230)))</f>
        <v>37987.140821787718</v>
      </c>
      <c r="V230" s="181">
        <f t="shared" si="788"/>
        <v>7.6011689324222971</v>
      </c>
      <c r="W230" s="181">
        <f>IF('III Tool Overview'!$H$6="Western Isles Health Board",0,IF('III Tool Overview'!$H$6="Eilean Siar Local Authority",0,new_yll(10,B230,C230,D230,$C$1,G230,1,F230,E230*F230)))</f>
        <v>88791.820661645455</v>
      </c>
      <c r="X230" s="181">
        <f>IF('III Tool Overview'!$H$6="Western Isles Health Board",0,IF('III Tool Overview'!$H$6="Eilean Siar Local Authority",0,new_yll(10,B230,C230,D230,$C$1,G230+H230,1,F230,E230*F230)))</f>
        <v>88776.006680910737</v>
      </c>
      <c r="Y230" s="181">
        <f t="shared" si="789"/>
        <v>15.813980734717916</v>
      </c>
      <c r="Z230" s="181">
        <f>IF('III Tool Overview'!$H$6="Western Isles Health Board",0,IF('III Tool Overview'!$H$6="Eilean Siar Local Authority",0,new_yll(20,B230,C230,D230,$C$1,G230,1,F230,E230*F230)))</f>
        <v>186373.23615806142</v>
      </c>
      <c r="AA230" s="181">
        <f>IF('III Tool Overview'!$H$6="Western Isles Health Board",0,IF('III Tool Overview'!$H$6="Eilean Siar Local Authority",0,new_yll(20,B230,C230,D230,$C$1,G230+H230,1,F230,E230*F230)))</f>
        <v>186349.1494292045</v>
      </c>
      <c r="AB230" s="181">
        <f t="shared" si="790"/>
        <v>24.086728856927948</v>
      </c>
      <c r="AC230" s="181">
        <f>IF('III Tool Overview'!$H$6="Western Isles Health Board",0,IF('III Tool Overview'!$H$6="Eilean Siar Local Authority",0,hosp_count(2,B230,C230,D230,$C$1,G230,1,F230,E230*F230)))</f>
        <v>8297.8184774413912</v>
      </c>
      <c r="AD230" s="181">
        <f>IF('III Tool Overview'!$H$6="Western Isles Health Board",0,IF('III Tool Overview'!$H$6="Eilean Siar Local Authority",0,hosp_count(2,B230,C230,D230,$C$1,G230+H230,1,F230,E230*F230)))</f>
        <v>8296.7493159655369</v>
      </c>
      <c r="AE230" s="180">
        <f t="shared" si="791"/>
        <v>1.0691614758543437</v>
      </c>
      <c r="AF230" s="181">
        <f>IF('III Tool Overview'!$H$6="Western Isles Health Board",0,IF('III Tool Overview'!$H$6="Eilean Siar Local Authority",0,hosp_count(5,B230,C230,D230,$C$1,G230,1,F230,E230*F230)))</f>
        <v>33909.232837968622</v>
      </c>
      <c r="AG230" s="181">
        <f>IF('III Tool Overview'!$H$6="Western Isles Health Board",0,IF('III Tool Overview'!$H$6="Eilean Siar Local Authority",0,hosp_count(5,B230,C230,D230,$C$1,G230+H230,1,F230,E230*F230)))</f>
        <v>33905.1332713464</v>
      </c>
      <c r="AH230" s="180">
        <f t="shared" si="792"/>
        <v>4.0995666222224827</v>
      </c>
      <c r="AI230" s="181">
        <f>IF('III Tool Overview'!$H$6="Western Isles Health Board",0,IF('III Tool Overview'!$H$6="Eilean Siar Local Authority",0,hosp_count(10,B230,C230,D230,$C$1,G230,1,F230,E230*F230)))</f>
        <v>78602.060769945412</v>
      </c>
      <c r="AJ230" s="181">
        <f>IF('III Tool Overview'!$H$6="Western Isles Health Board",0,IF('III Tool Overview'!$H$6="Eilean Siar Local Authority",0,hosp_count(10,B230,C230,D230,$C$1,G230+H230,1,F230,E230*F230)))</f>
        <v>78593.729826647672</v>
      </c>
      <c r="AK230" s="180">
        <f t="shared" si="793"/>
        <v>8.3309432977403048</v>
      </c>
      <c r="AL230" s="181">
        <f>IF('III Tool Overview'!$H$6="Western Isles Health Board",0,IF('III Tool Overview'!$H$6="Eilean Siar Local Authority",0,hosp_count(20,B230,C230,D230,$C$1,G230,1,F230,E230*F230)))</f>
        <v>170751.52890821561</v>
      </c>
      <c r="AM230" s="181">
        <f>IF('III Tool Overview'!$H$6="Western Isles Health Board",0,IF('III Tool Overview'!$H$6="Eilean Siar Local Authority",0,hosp_count(20,B230,C230,D230,$C$1,G230+H230,1,F230,E230*F230)))</f>
        <v>170739.35209174588</v>
      </c>
      <c r="AN230" s="180">
        <f t="shared" si="794"/>
        <v>12.176816469727783</v>
      </c>
    </row>
    <row r="231" spans="1:48" x14ac:dyDescent="0.2">
      <c r="A231" s="176" t="s">
        <v>54</v>
      </c>
      <c r="B231" s="156">
        <v>72.5</v>
      </c>
      <c r="C231" s="159" t="s">
        <v>164</v>
      </c>
      <c r="D231" s="159">
        <v>4</v>
      </c>
      <c r="E231" s="179">
        <f>HLOOKUP('III Tool Overview'!$H$6,Prevalence!$B$2:$AV$268,Prevalence!AW220,FALSE)</f>
        <v>0.12</v>
      </c>
      <c r="F231" s="178">
        <f>HLOOKUP('III Tool Overview'!$H$6,LookUpData_Pop!$B$1:$AV$269,LookUpData_Pop!BB225,FALSE)/5</f>
        <v>23021.4</v>
      </c>
      <c r="G231" s="167">
        <f>'III Tool Overview'!$H$9/110</f>
        <v>0</v>
      </c>
      <c r="H231" s="244">
        <f>IF('III Tool Overview'!$H$10="Even distribution",Targeting!C229,IF('III Tool Overview'!$H$10="Targeting to Q1",Targeting!D229,IF('III Tool Overview'!$H$10="Targeting to Q1 &amp; Q2",Targeting!E229,IF('III Tool Overview'!$H$10="Proportionate to need",Targeting!F229))))</f>
        <v>153.50889434842503</v>
      </c>
      <c r="I231" s="173">
        <f>IF('III Tool Overview'!$H$6="Western Isles Health Board",0,IF('III Tool Overview'!$H$6="Eilean Siar Local Authority",0,new_ci(2,B231,C231,D231,$C$1,G231,1,F231,E231*F231)))</f>
        <v>346.90096408527569</v>
      </c>
      <c r="J231" s="180">
        <f>IF('III Tool Overview'!$H$6="Western Isles Health Board",0,IF('III Tool Overview'!$H$6="Eilean Siar Local Authority",0,new_ci(2,B231,C231,D231,$C$1,G231+H231,1,F231,E231*F231)))</f>
        <v>346.83436817083106</v>
      </c>
      <c r="K231" s="180">
        <f>IF('III Tool Overview'!$H$6="Western Isles Health Board",0,IF('III Tool Overview'!$H$6="Eilean Siar Local Authority",0,new_ci(5,B231,C231,D231,$C$1,G231,1,F231,E231*F231)))</f>
        <v>1496.6684240492475</v>
      </c>
      <c r="L231" s="180">
        <f>IF('III Tool Overview'!$H$6="Western Isles Health Board",0,IF('III Tool Overview'!$H$6="Eilean Siar Local Authority",0,new_ci(5,B231,C231,D231,$C$1,G231+H231,1,F231,E231*F231)))</f>
        <v>1496.402887910923</v>
      </c>
      <c r="M231" s="180">
        <f>IF('III Tool Overview'!$H$6="Western Isles Health Board",0,IF('III Tool Overview'!$H$6="Eilean Siar Local Authority",0,new_ci(10,B231,C231,D231,$C$1,G231,1,F231,E231*F231)))</f>
        <v>3797.002560603898</v>
      </c>
      <c r="N231" s="180">
        <f>IF('III Tool Overview'!$H$6="Western Isles Health Board",0,IF('III Tool Overview'!$H$6="Eilean Siar Local Authority",0,new_ci(10,B231,C231,D231,$C$1,G231+H231,1,F231,E231*F231)))</f>
        <v>3796.4355992867445</v>
      </c>
      <c r="O231" s="180">
        <f>IF('III Tool Overview'!$H$6="Western Isles Health Board",0,IF('III Tool Overview'!$H$6="Eilean Siar Local Authority",0,new_ci(20,B231,C231,D231,$C$1,G231,1,F231,E231*F231)))</f>
        <v>9766.5728781957696</v>
      </c>
      <c r="P231" s="180">
        <f>IF('III Tool Overview'!$H$6="Western Isles Health Board",0,IF('III Tool Overview'!$H$6="Eilean Siar Local Authority",0,new_ci(20,B231,C231,D231,$C$1,G231+H231,1,F231,E231*F231)))</f>
        <v>9765.7614870418038</v>
      </c>
      <c r="Q231" s="181">
        <f>IF('III Tool Overview'!$H$6="Western Isles Health Board",0,IF('III Tool Overview'!$H$6="Eilean Siar Local Authority",0,new_yll(2,B231,C231,D231,$C$1,G231,1,F231,E231*F231)))</f>
        <v>9366.3260303024435</v>
      </c>
      <c r="R231" s="181">
        <f>IF('III Tool Overview'!$H$6="Western Isles Health Board",0,IF('III Tool Overview'!$H$6="Eilean Siar Local Authority",0,new_yll(2,B231,C231,D231,$C$1,G231+H231,1,F231,E231*F231)))</f>
        <v>9364.5279406124391</v>
      </c>
      <c r="S231" s="181">
        <f t="shared" ref="S231:S234" si="795">Q231-R231</f>
        <v>1.7980896900044172</v>
      </c>
      <c r="T231" s="181">
        <f>IF('III Tool Overview'!$H$6="Western Isles Health Board",0,IF('III Tool Overview'!$H$6="Eilean Siar Local Authority",0,new_yll(5,B231,C231,D231,$C$1,G231,1,F231,E231*F231)))</f>
        <v>38073.413644169792</v>
      </c>
      <c r="U231" s="181">
        <f>IF('III Tool Overview'!$H$6="Western Isles Health Board",0,IF('III Tool Overview'!$H$6="Eilean Siar Local Authority",0,new_yll(5,B231,C231,D231,$C$1,G231+H231,1,F231,E231*F231)))</f>
        <v>38066.641109201446</v>
      </c>
      <c r="V231" s="181">
        <f t="shared" ref="V231:V234" si="796">T231-U231</f>
        <v>6.7725349683460081</v>
      </c>
      <c r="W231" s="181">
        <f>IF('III Tool Overview'!$H$6="Western Isles Health Board",0,IF('III Tool Overview'!$H$6="Eilean Siar Local Authority",0,new_yll(10,B231,C231,D231,$C$1,G231,1,F231,E231*F231)))</f>
        <v>86184.439189332101</v>
      </c>
      <c r="X231" s="181">
        <f>IF('III Tool Overview'!$H$6="Western Isles Health Board",0,IF('III Tool Overview'!$H$6="Eilean Siar Local Authority",0,new_yll(10,B231,C231,D231,$C$1,G231+H231,1,F231,E231*F231)))</f>
        <v>86171.312208780582</v>
      </c>
      <c r="Y231" s="181">
        <f t="shared" ref="Y231:Y234" si="797">W231-X231</f>
        <v>13.1269805515185</v>
      </c>
      <c r="Z231" s="181">
        <f>IF('III Tool Overview'!$H$6="Western Isles Health Board",0,IF('III Tool Overview'!$H$6="Eilean Siar Local Authority",0,new_yll(20,B231,C231,D231,$C$1,G231,1,F231,E231*F231)))</f>
        <v>165443.49374359875</v>
      </c>
      <c r="AA231" s="181">
        <f>IF('III Tool Overview'!$H$6="Western Isles Health Board",0,IF('III Tool Overview'!$H$6="Eilean Siar Local Authority",0,new_yll(20,B231,C231,D231,$C$1,G231+H231,1,F231,E231*F231)))</f>
        <v>165426.530880073</v>
      </c>
      <c r="AB231" s="181">
        <f t="shared" ref="AB231:AB234" si="798">Z231-AA231</f>
        <v>16.962863525754074</v>
      </c>
      <c r="AC231" s="181">
        <f>IF('III Tool Overview'!$H$6="Western Isles Health Board",0,IF('III Tool Overview'!$H$6="Eilean Siar Local Authority",0,hosp_count(2,B231,C231,D231,$C$1,G231,1,F231,E231*F231)))</f>
        <v>7730.6916096204968</v>
      </c>
      <c r="AD231" s="181">
        <f>IF('III Tool Overview'!$H$6="Western Isles Health Board",0,IF('III Tool Overview'!$H$6="Eilean Siar Local Authority",0,hosp_count(2,B231,C231,D231,$C$1,G231+H231,1,F231,E231*F231)))</f>
        <v>7729.7830765457411</v>
      </c>
      <c r="AE231" s="180">
        <f t="shared" ref="AE231:AE234" si="799">AC231-AD231</f>
        <v>0.90853307475572365</v>
      </c>
      <c r="AF231" s="181">
        <f>IF('III Tool Overview'!$H$6="Western Isles Health Board",0,IF('III Tool Overview'!$H$6="Eilean Siar Local Authority",0,hosp_count(5,B231,C231,D231,$C$1,G231,1,F231,E231*F231)))</f>
        <v>31368.584862403732</v>
      </c>
      <c r="AG231" s="181">
        <f>IF('III Tool Overview'!$H$6="Western Isles Health Board",0,IF('III Tool Overview'!$H$6="Eilean Siar Local Authority",0,hosp_count(5,B231,C231,D231,$C$1,G231+H231,1,F231,E231*F231)))</f>
        <v>31365.201749478263</v>
      </c>
      <c r="AH231" s="180">
        <f t="shared" ref="AH231:AH234" si="800">AF231-AG231</f>
        <v>3.3831129254685948</v>
      </c>
      <c r="AI231" s="181">
        <f>IF('III Tool Overview'!$H$6="Western Isles Health Board",0,IF('III Tool Overview'!$H$6="Eilean Siar Local Authority",0,hosp_count(10,B231,C231,D231,$C$1,G231,1,F231,E231*F231)))</f>
        <v>71690.046115970792</v>
      </c>
      <c r="AJ231" s="181">
        <f>IF('III Tool Overview'!$H$6="Western Isles Health Board",0,IF('III Tool Overview'!$H$6="Eilean Siar Local Authority",0,hosp_count(10,B231,C231,D231,$C$1,G231+H231,1,F231,E231*F231)))</f>
        <v>71683.580623457907</v>
      </c>
      <c r="AK231" s="180">
        <f t="shared" ref="AK231:AK234" si="801">AI231-AJ231</f>
        <v>6.4654925128852483</v>
      </c>
      <c r="AL231" s="181">
        <f>IF('III Tool Overview'!$H$6="Western Isles Health Board",0,IF('III Tool Overview'!$H$6="Eilean Siar Local Authority",0,hosp_count(20,B231,C231,D231,$C$1,G231,1,F231,E231*F231)))</f>
        <v>149843.4967928855</v>
      </c>
      <c r="AM231" s="181">
        <f>IF('III Tool Overview'!$H$6="Western Isles Health Board",0,IF('III Tool Overview'!$H$6="Eilean Siar Local Authority",0,hosp_count(20,B231,C231,D231,$C$1,G231+H231,1,F231,E231*F231)))</f>
        <v>149835.62820322032</v>
      </c>
      <c r="AN231" s="180">
        <f t="shared" ref="AN231:AN234" si="802">AL231-AM231</f>
        <v>7.8685896651877556</v>
      </c>
    </row>
    <row r="232" spans="1:48" x14ac:dyDescent="0.2">
      <c r="A232" s="176" t="s">
        <v>55</v>
      </c>
      <c r="B232" s="156">
        <v>77.5</v>
      </c>
      <c r="C232" s="159" t="s">
        <v>164</v>
      </c>
      <c r="D232" s="159">
        <v>4</v>
      </c>
      <c r="E232" s="179">
        <f>HLOOKUP('III Tool Overview'!$H$6,Prevalence!$B$2:$AV$268,Prevalence!AW221,FALSE)</f>
        <v>0.05</v>
      </c>
      <c r="F232" s="178">
        <f>HLOOKUP('III Tool Overview'!$H$6,LookUpData_Pop!$B$1:$AV$269,LookUpData_Pop!BB226,FALSE)/5</f>
        <v>19274</v>
      </c>
      <c r="G232" s="167">
        <f>'III Tool Overview'!$H$9/110</f>
        <v>0</v>
      </c>
      <c r="H232" s="244">
        <f>IF('III Tool Overview'!$H$10="Even distribution",Targeting!C230,IF('III Tool Overview'!$H$10="Targeting to Q1",Targeting!D230,IF('III Tool Overview'!$H$10="Targeting to Q1 &amp; Q2",Targeting!E230,IF('III Tool Overview'!$H$10="Proportionate to need",Targeting!F230))))</f>
        <v>52.97379877471397</v>
      </c>
      <c r="I232" s="173">
        <f>IF('III Tool Overview'!$H$6="Western Isles Health Board",0,IF('III Tool Overview'!$H$6="Eilean Siar Local Authority",0,new_ci(2,B232,C232,D232,$C$1,G232,1,F232,E232*F232)))</f>
        <v>472.60897441634762</v>
      </c>
      <c r="J232" s="180">
        <f>IF('III Tool Overview'!$H$6="Western Isles Health Board",0,IF('III Tool Overview'!$H$6="Eilean Siar Local Authority",0,new_ci(2,B232,C232,D232,$C$1,G232+H232,1,F232,E232*F232)))</f>
        <v>472.56929209335158</v>
      </c>
      <c r="K232" s="180">
        <f>IF('III Tool Overview'!$H$6="Western Isles Health Board",0,IF('III Tool Overview'!$H$6="Eilean Siar Local Authority",0,new_ci(5,B232,C232,D232,$C$1,G232,1,F232,E232*F232)))</f>
        <v>2007.1919759138623</v>
      </c>
      <c r="L232" s="180">
        <f>IF('III Tool Overview'!$H$6="Western Isles Health Board",0,IF('III Tool Overview'!$H$6="Eilean Siar Local Authority",0,new_ci(5,B232,C232,D232,$C$1,G232+H232,1,F232,E232*F232)))</f>
        <v>2007.0457573606759</v>
      </c>
      <c r="M232" s="180">
        <f>IF('III Tool Overview'!$H$6="Western Isles Health Board",0,IF('III Tool Overview'!$H$6="Eilean Siar Local Authority",0,new_ci(10,B232,C232,D232,$C$1,G232,1,F232,E232*F232)))</f>
        <v>4927.8822706828832</v>
      </c>
      <c r="N232" s="180">
        <f>IF('III Tool Overview'!$H$6="Western Isles Health Board",0,IF('III Tool Overview'!$H$6="Eilean Siar Local Authority",0,new_ci(10,B232,C232,D232,$C$1,G232+H232,1,F232,E232*F232)))</f>
        <v>4927.6197034720453</v>
      </c>
      <c r="O232" s="180">
        <f>IF('III Tool Overview'!$H$6="Western Isles Health Board",0,IF('III Tool Overview'!$H$6="Eilean Siar Local Authority",0,new_ci(20,B232,C232,D232,$C$1,G232,1,F232,E232*F232)))</f>
        <v>11516.660474841203</v>
      </c>
      <c r="P232" s="180">
        <f>IF('III Tool Overview'!$H$6="Western Isles Health Board",0,IF('III Tool Overview'!$H$6="Eilean Siar Local Authority",0,new_ci(20,B232,C232,D232,$C$1,G232+H232,1,F232,E232*F232)))</f>
        <v>11516.451095147891</v>
      </c>
      <c r="Q232" s="181">
        <f>IF('III Tool Overview'!$H$6="Western Isles Health Board",0,IF('III Tool Overview'!$H$6="Eilean Siar Local Authority",0,new_yll(2,B232,C232,D232,$C$1,G232,1,F232,E232*F232)))</f>
        <v>9924.7884627432995</v>
      </c>
      <c r="R232" s="181">
        <f>IF('III Tool Overview'!$H$6="Western Isles Health Board",0,IF('III Tool Overview'!$H$6="Eilean Siar Local Authority",0,new_yll(2,B232,C232,D232,$C$1,G232+H232,1,F232,E232*F232)))</f>
        <v>9923.9551339603822</v>
      </c>
      <c r="S232" s="181">
        <f t="shared" si="795"/>
        <v>0.83332878291730594</v>
      </c>
      <c r="T232" s="181">
        <f>IF('III Tool Overview'!$H$6="Western Isles Health Board",0,IF('III Tool Overview'!$H$6="Eilean Siar Local Authority",0,new_yll(5,B232,C232,D232,$C$1,G232,1,F232,E232*F232)))</f>
        <v>39043.249762775136</v>
      </c>
      <c r="U232" s="181">
        <f>IF('III Tool Overview'!$H$6="Western Isles Health Board",0,IF('III Tool Overview'!$H$6="Eilean Siar Local Authority",0,new_yll(5,B232,C232,D232,$C$1,G232+H232,1,F232,E232*F232)))</f>
        <v>39040.387501275138</v>
      </c>
      <c r="V232" s="181">
        <f t="shared" si="796"/>
        <v>2.8622614999985672</v>
      </c>
      <c r="W232" s="181">
        <f>IF('III Tool Overview'!$H$6="Western Isles Health Board",0,IF('III Tool Overview'!$H$6="Eilean Siar Local Authority",0,new_yll(10,B232,C232,D232,$C$1,G232,1,F232,E232*F232)))</f>
        <v>82685.299509553413</v>
      </c>
      <c r="X232" s="181">
        <f>IF('III Tool Overview'!$H$6="Western Isles Health Board",0,IF('III Tool Overview'!$H$6="Eilean Siar Local Authority",0,new_yll(10,B232,C232,D232,$C$1,G232+H232,1,F232,E232*F232)))</f>
        <v>82680.656054083767</v>
      </c>
      <c r="Y232" s="181">
        <f t="shared" si="797"/>
        <v>4.6434554696461419</v>
      </c>
      <c r="Z232" s="181">
        <f>IF('III Tool Overview'!$H$6="Western Isles Health Board",0,IF('III Tool Overview'!$H$6="Eilean Siar Local Authority",0,new_yll(20,B232,C232,D232,$C$1,G232,1,F232,E232*F232)))</f>
        <v>131854.38736419787</v>
      </c>
      <c r="AA232" s="181">
        <f>IF('III Tool Overview'!$H$6="Western Isles Health Board",0,IF('III Tool Overview'!$H$6="Eilean Siar Local Authority",0,new_yll(20,B232,C232,D232,$C$1,G232+H232,1,F232,E232*F232)))</f>
        <v>131849.85567060718</v>
      </c>
      <c r="AB232" s="181">
        <f t="shared" si="798"/>
        <v>4.5316935906885192</v>
      </c>
      <c r="AC232" s="181">
        <f>IF('III Tool Overview'!$H$6="Western Isles Health Board",0,IF('III Tool Overview'!$H$6="Eilean Siar Local Authority",0,hosp_count(2,B232,C232,D232,$C$1,G232,1,F232,E232*F232)))</f>
        <v>7503.7743732629388</v>
      </c>
      <c r="AD232" s="181">
        <f>IF('III Tool Overview'!$H$6="Western Isles Health Board",0,IF('III Tool Overview'!$H$6="Eilean Siar Local Authority",0,hosp_count(2,B232,C232,D232,$C$1,G232+H232,1,F232,E232*F232)))</f>
        <v>7503.399004223128</v>
      </c>
      <c r="AE232" s="180">
        <f t="shared" si="799"/>
        <v>0.37536903981072101</v>
      </c>
      <c r="AF232" s="181">
        <f>IF('III Tool Overview'!$H$6="Western Isles Health Board",0,IF('III Tool Overview'!$H$6="Eilean Siar Local Authority",0,hosp_count(5,B232,C232,D232,$C$1,G232,1,F232,E232*F232)))</f>
        <v>29996.354011574378</v>
      </c>
      <c r="AG232" s="181">
        <f>IF('III Tool Overview'!$H$6="Western Isles Health Board",0,IF('III Tool Overview'!$H$6="Eilean Siar Local Authority",0,hosp_count(5,B232,C232,D232,$C$1,G232+H232,1,F232,E232*F232)))</f>
        <v>29995.064223627138</v>
      </c>
      <c r="AH232" s="180">
        <f t="shared" si="800"/>
        <v>1.2897879472402565</v>
      </c>
      <c r="AI232" s="181">
        <f>IF('III Tool Overview'!$H$6="Western Isles Health Board",0,IF('III Tool Overview'!$H$6="Eilean Siar Local Authority",0,hosp_count(10,B232,C232,D232,$C$1,G232,1,F232,E232*F232)))</f>
        <v>66549.337771567705</v>
      </c>
      <c r="AJ232" s="181">
        <f>IF('III Tool Overview'!$H$6="Western Isles Health Board",0,IF('III Tool Overview'!$H$6="Eilean Siar Local Authority",0,hosp_count(10,B232,C232,D232,$C$1,G232+H232,1,F232,E232*F232)))</f>
        <v>66547.256125280837</v>
      </c>
      <c r="AK232" s="180">
        <f t="shared" si="801"/>
        <v>2.0816462868679082</v>
      </c>
      <c r="AL232" s="181">
        <f>IF('III Tool Overview'!$H$6="Western Isles Health Board",0,IF('III Tool Overview'!$H$6="Eilean Siar Local Authority",0,hosp_count(20,B232,C232,D232,$C$1,G232,1,F232,E232*F232)))</f>
        <v>128543.45380173704</v>
      </c>
      <c r="AM232" s="181">
        <f>IF('III Tool Overview'!$H$6="Western Isles Health Board",0,IF('III Tool Overview'!$H$6="Eilean Siar Local Authority",0,hosp_count(20,B232,C232,D232,$C$1,G232+H232,1,F232,E232*F232)))</f>
        <v>128541.89606696468</v>
      </c>
      <c r="AN232" s="180">
        <f t="shared" si="802"/>
        <v>1.5577347723592538</v>
      </c>
    </row>
    <row r="233" spans="1:48" x14ac:dyDescent="0.2">
      <c r="A233" s="176" t="s">
        <v>56</v>
      </c>
      <c r="B233" s="156">
        <v>82.5</v>
      </c>
      <c r="C233" s="159" t="s">
        <v>164</v>
      </c>
      <c r="D233" s="159">
        <v>4</v>
      </c>
      <c r="E233" s="179">
        <f>HLOOKUP('III Tool Overview'!$H$6,Prevalence!$B$2:$AV$268,Prevalence!AW222,FALSE)</f>
        <v>0.05</v>
      </c>
      <c r="F233" s="178">
        <f>HLOOKUP('III Tool Overview'!$H$6,LookUpData_Pop!$B$1:$AV$269,LookUpData_Pop!BB227,FALSE)/5</f>
        <v>14473.6</v>
      </c>
      <c r="G233" s="167">
        <f>'III Tool Overview'!$H$9/110</f>
        <v>0</v>
      </c>
      <c r="H233" s="244">
        <f>IF('III Tool Overview'!$H$10="Even distribution",Targeting!C231,IF('III Tool Overview'!$H$10="Targeting to Q1",Targeting!D231,IF('III Tool Overview'!$H$10="Targeting to Q1 &amp; Q2",Targeting!E231,IF('III Tool Overview'!$H$10="Proportionate to need",Targeting!F231))))</f>
        <v>40.537085447843324</v>
      </c>
      <c r="I233" s="173">
        <f>IF('III Tool Overview'!$H$6="Western Isles Health Board",0,IF('III Tool Overview'!$H$6="Eilean Siar Local Authority",0,new_ci(2,B233,C233,D233,$C$1,G233,1,F233,E233*F233)))</f>
        <v>490.01860772438772</v>
      </c>
      <c r="J233" s="180">
        <f>IF('III Tool Overview'!$H$6="Western Isles Health Board",0,IF('III Tool Overview'!$H$6="Eilean Siar Local Authority",0,new_ci(2,B233,C233,D233,$C$1,G233+H233,1,F233,E233*F233)))</f>
        <v>489.97686704832637</v>
      </c>
      <c r="K233" s="180">
        <f>IF('III Tool Overview'!$H$6="Western Isles Health Board",0,IF('III Tool Overview'!$H$6="Eilean Siar Local Authority",0,new_ci(5,B233,C233,D233,$C$1,G233,1,F233,E233*F233)))</f>
        <v>2046.0945691386298</v>
      </c>
      <c r="L233" s="180">
        <f>IF('III Tool Overview'!$H$6="Western Isles Health Board",0,IF('III Tool Overview'!$H$6="Eilean Siar Local Authority",0,new_ci(5,B233,C233,D233,$C$1,G233+H233,1,F233,E233*F233)))</f>
        <v>2045.9512014884181</v>
      </c>
      <c r="M233" s="180">
        <f>IF('III Tool Overview'!$H$6="Western Isles Health Board",0,IF('III Tool Overview'!$H$6="Eilean Siar Local Authority",0,new_ci(10,B233,C233,D233,$C$1,G233,1,F233,E233*F233)))</f>
        <v>4854.0255781946789</v>
      </c>
      <c r="N233" s="180">
        <f>IF('III Tool Overview'!$H$6="Western Isles Health Board",0,IF('III Tool Overview'!$H$6="Eilean Siar Local Authority",0,new_ci(10,B233,C233,D233,$C$1,G233+H233,1,F233,E233*F233)))</f>
        <v>4853.8049095464912</v>
      </c>
      <c r="O233" s="180">
        <f>IF('III Tool Overview'!$H$6="Western Isles Health Board",0,IF('III Tool Overview'!$H$6="Eilean Siar Local Authority",0,new_ci(20,B233,C233,D233,$C$1,G233,1,F233,E233*F233)))</f>
        <v>10350.74880552007</v>
      </c>
      <c r="P233" s="180">
        <f>IF('III Tool Overview'!$H$6="Western Isles Health Board",0,IF('III Tool Overview'!$H$6="Eilean Siar Local Authority",0,new_ci(20,B233,C233,D233,$C$1,G233+H233,1,F233,E233*F233)))</f>
        <v>10350.644261625661</v>
      </c>
      <c r="Q233" s="181">
        <f>IF('III Tool Overview'!$H$6="Western Isles Health Board",0,IF('III Tool Overview'!$H$6="Eilean Siar Local Authority",0,new_yll(2,B233,C233,D233,$C$1,G233,1,F233,E233*F233)))</f>
        <v>8330.3163313145906</v>
      </c>
      <c r="R233" s="181">
        <f>IF('III Tool Overview'!$H$6="Western Isles Health Board",0,IF('III Tool Overview'!$H$6="Eilean Siar Local Authority",0,new_yll(2,B233,C233,D233,$C$1,G233+H233,1,F233,E233*F233)))</f>
        <v>8329.6067398215491</v>
      </c>
      <c r="S233" s="181">
        <f t="shared" si="795"/>
        <v>0.70959149304144375</v>
      </c>
      <c r="T233" s="181">
        <f>IF('III Tool Overview'!$H$6="Western Isles Health Board",0,IF('III Tool Overview'!$H$6="Eilean Siar Local Authority",0,new_yll(5,B233,C233,D233,$C$1,G233,1,F233,E233*F233)))</f>
        <v>31644.294323129234</v>
      </c>
      <c r="U233" s="181">
        <f>IF('III Tool Overview'!$H$6="Western Isles Health Board",0,IF('III Tool Overview'!$H$6="Eilean Siar Local Authority",0,new_yll(5,B233,C233,D233,$C$1,G233+H233,1,F233,E233*F233)))</f>
        <v>31642.051925993357</v>
      </c>
      <c r="V233" s="181">
        <f t="shared" si="796"/>
        <v>2.2423971358766721</v>
      </c>
      <c r="W233" s="181">
        <f>IF('III Tool Overview'!$H$6="Western Isles Health Board",0,IF('III Tool Overview'!$H$6="Eilean Siar Local Authority",0,new_yll(10,B233,C233,D233,$C$1,G233,1,F233,E233*F233)))</f>
        <v>62452.204140326212</v>
      </c>
      <c r="X233" s="181">
        <f>IF('III Tool Overview'!$H$6="Western Isles Health Board",0,IF('III Tool Overview'!$H$6="Eilean Siar Local Authority",0,new_yll(10,B233,C233,D233,$C$1,G233+H233,1,F233,E233*F233)))</f>
        <v>62449.06345417093</v>
      </c>
      <c r="Y233" s="181">
        <f t="shared" si="797"/>
        <v>3.1406861552823102</v>
      </c>
      <c r="Z233" s="181">
        <f>IF('III Tool Overview'!$H$6="Western Isles Health Board",0,IF('III Tool Overview'!$H$6="Eilean Siar Local Authority",0,new_yll(20,B233,C233,D233,$C$1,G233,1,F233,E233*F233)))</f>
        <v>82521.825918991119</v>
      </c>
      <c r="AA233" s="181">
        <f>IF('III Tool Overview'!$H$6="Western Isles Health Board",0,IF('III Tool Overview'!$H$6="Eilean Siar Local Authority",0,new_yll(20,B233,C233,D233,$C$1,G233+H233,1,F233,E233*F233)))</f>
        <v>82518.915567015152</v>
      </c>
      <c r="AB233" s="181">
        <f t="shared" si="798"/>
        <v>2.9103519759664778</v>
      </c>
      <c r="AC233" s="181">
        <f>IF('III Tool Overview'!$H$6="Western Isles Health Board",0,IF('III Tool Overview'!$H$6="Eilean Siar Local Authority",0,hosp_count(2,B233,C233,D233,$C$1,G233,1,F233,E233*F233)))</f>
        <v>6218.6866602171922</v>
      </c>
      <c r="AD233" s="181">
        <f>IF('III Tool Overview'!$H$6="Western Isles Health Board",0,IF('III Tool Overview'!$H$6="Eilean Siar Local Authority",0,hosp_count(2,B233,C233,D233,$C$1,G233+H233,1,F233,E233*F233)))</f>
        <v>6218.3661962591495</v>
      </c>
      <c r="AE233" s="180">
        <f t="shared" si="799"/>
        <v>0.32046395804263739</v>
      </c>
      <c r="AF233" s="181">
        <f>IF('III Tool Overview'!$H$6="Western Isles Health Board",0,IF('III Tool Overview'!$H$6="Eilean Siar Local Authority",0,hosp_count(5,B233,C233,D233,$C$1,G233,1,F233,E233*F233)))</f>
        <v>24479.555321749936</v>
      </c>
      <c r="AG233" s="181">
        <f>IF('III Tool Overview'!$H$6="Western Isles Health Board",0,IF('III Tool Overview'!$H$6="Eilean Siar Local Authority",0,hosp_count(5,B233,C233,D233,$C$1,G233+H233,1,F233,E233*F233)))</f>
        <v>24478.529608376135</v>
      </c>
      <c r="AH233" s="180">
        <f t="shared" si="800"/>
        <v>1.025713373801409</v>
      </c>
      <c r="AI233" s="181">
        <f>IF('III Tool Overview'!$H$6="Western Isles Health Board",0,IF('III Tool Overview'!$H$6="Eilean Siar Local Authority",0,hosp_count(10,B233,C233,D233,$C$1,G233,1,F233,E233*F233)))</f>
        <v>52723.039423096081</v>
      </c>
      <c r="AJ233" s="181">
        <f>IF('III Tool Overview'!$H$6="Western Isles Health Board",0,IF('III Tool Overview'!$H$6="Eilean Siar Local Authority",0,hosp_count(10,B233,C233,D233,$C$1,G233+H233,1,F233,E233*F233)))</f>
        <v>52721.613727140641</v>
      </c>
      <c r="AK233" s="180">
        <f t="shared" si="801"/>
        <v>1.4256959554404602</v>
      </c>
      <c r="AL233" s="181">
        <f>IF('III Tool Overview'!$H$6="Western Isles Health Board",0,IF('III Tool Overview'!$H$6="Eilean Siar Local Authority",0,hosp_count(20,B233,C233,D233,$C$1,G233,1,F233,E233*F233)))</f>
        <v>94782.061276831504</v>
      </c>
      <c r="AM233" s="181">
        <f>IF('III Tool Overview'!$H$6="Western Isles Health Board",0,IF('III Tool Overview'!$H$6="Eilean Siar Local Authority",0,hosp_count(20,B233,C233,D233,$C$1,G233+H233,1,F233,E233*F233)))</f>
        <v>94781.34531091695</v>
      </c>
      <c r="AN233" s="180">
        <f t="shared" si="802"/>
        <v>0.71596591455454472</v>
      </c>
    </row>
    <row r="234" spans="1:48" x14ac:dyDescent="0.2">
      <c r="A234" s="206" t="s">
        <v>210</v>
      </c>
      <c r="B234" s="156">
        <v>87.5</v>
      </c>
      <c r="C234" s="159" t="s">
        <v>164</v>
      </c>
      <c r="D234" s="159">
        <v>4</v>
      </c>
      <c r="E234" s="179">
        <f>HLOOKUP('III Tool Overview'!$H$6,Prevalence!$B$2:$AV$268,Prevalence!AW223,FALSE)</f>
        <v>0.05</v>
      </c>
      <c r="F234" s="178">
        <f>HLOOKUP('III Tool Overview'!$H$6,LookUpData_Pop!$B$1:$AV$269,LookUpData_Pop!BB228,FALSE)/5</f>
        <v>9341</v>
      </c>
      <c r="G234" s="167">
        <f>'III Tool Overview'!$H$9/110</f>
        <v>0</v>
      </c>
      <c r="H234" s="244">
        <f>IF('III Tool Overview'!$H$10="Even distribution",Targeting!C232,IF('III Tool Overview'!$H$10="Targeting to Q1",Targeting!D232,IF('III Tool Overview'!$H$10="Targeting to Q1 &amp; Q2",Targeting!E232,IF('III Tool Overview'!$H$10="Proportionate to need",Targeting!F232))))</f>
        <v>25.540983678578389</v>
      </c>
      <c r="I234" s="173">
        <f>IF('III Tool Overview'!$H$6="Western Isles Health Board",0,IF('III Tool Overview'!$H$6="Eilean Siar Local Authority",0,new_ci(2,B234,C234,D234,$C$1,G234,1,F234,E234*F234)))</f>
        <v>511.09054951507005</v>
      </c>
      <c r="J234" s="180">
        <f>IF('III Tool Overview'!$H$6="Western Isles Health Board",0,IF('III Tool Overview'!$H$6="Eilean Siar Local Authority",0,new_ci(2,B234,C234,D234,$C$1,G234+H234,1,F234,E234*F234)))</f>
        <v>511.04923489894577</v>
      </c>
      <c r="K234" s="180">
        <f>IF('III Tool Overview'!$H$6="Western Isles Health Board",0,IF('III Tool Overview'!$H$6="Eilean Siar Local Authority",0,new_ci(5,B234,C234,D234,$C$1,G234,1,F234,E234*F234)))</f>
        <v>2055.0427083371696</v>
      </c>
      <c r="L234" s="180">
        <f>IF('III Tool Overview'!$H$6="Western Isles Health Board",0,IF('III Tool Overview'!$H$6="Eilean Siar Local Authority",0,new_ci(5,B234,C234,D234,$C$1,G234+H234,1,F234,E234*F234)))</f>
        <v>2054.9217432898363</v>
      </c>
      <c r="M234" s="180">
        <f>IF('III Tool Overview'!$H$6="Western Isles Health Board",0,IF('III Tool Overview'!$H$6="Eilean Siar Local Authority",0,new_ci(10,B234,C234,D234,$C$1,G234,1,F234,E234*F234)))</f>
        <v>4531.4527044776614</v>
      </c>
      <c r="N234" s="180">
        <f>IF('III Tool Overview'!$H$6="Western Isles Health Board",0,IF('III Tool Overview'!$H$6="Eilean Siar Local Authority",0,new_ci(10,B234,C234,D234,$C$1,G234+H234,1,F234,E234*F234)))</f>
        <v>4531.3215373780768</v>
      </c>
      <c r="O234" s="180">
        <f>IF('III Tool Overview'!$H$6="Western Isles Health Board",0,IF('III Tool Overview'!$H$6="Eilean Siar Local Authority",0,new_ci(20,B234,C234,D234,$C$1,G234,1,F234,E234*F234)))</f>
        <v>8119.7925088166403</v>
      </c>
      <c r="P234" s="180">
        <f>IF('III Tool Overview'!$H$6="Western Isles Health Board",0,IF('III Tool Overview'!$H$6="Eilean Siar Local Authority",0,new_ci(20,B234,C234,D234,$C$1,G234+H234,1,F234,E234*F234)))</f>
        <v>8119.7734738221225</v>
      </c>
      <c r="Q234" s="181">
        <f>IF('III Tool Overview'!$H$6="Western Isles Health Board",0,IF('III Tool Overview'!$H$6="Eilean Siar Local Authority",0,new_yll(2,B234,C234,D234,$C$1,G234,1,F234,E234*F234)))</f>
        <v>5621.9960446657706</v>
      </c>
      <c r="R234" s="181">
        <f>IF('III Tool Overview'!$H$6="Western Isles Health Board",0,IF('III Tool Overview'!$H$6="Eilean Siar Local Authority",0,new_yll(2,B234,C234,D234,$C$1,G234+H234,1,F234,E234*F234)))</f>
        <v>5621.5415838884037</v>
      </c>
      <c r="S234" s="181">
        <f t="shared" si="795"/>
        <v>0.45446077736687585</v>
      </c>
      <c r="T234" s="181">
        <f>IF('III Tool Overview'!$H$6="Western Isles Health Board",0,IF('III Tool Overview'!$H$6="Eilean Siar Local Authority",0,new_yll(5,B234,C234,D234,$C$1,G234,1,F234,E234*F234)))</f>
        <v>19517.397677041037</v>
      </c>
      <c r="U234" s="181">
        <f>IF('III Tool Overview'!$H$6="Western Isles Health Board",0,IF('III Tool Overview'!$H$6="Eilean Siar Local Authority",0,new_yll(5,B234,C234,D234,$C$1,G234+H234,1,F234,E234*F234)))</f>
        <v>19516.211927932025</v>
      </c>
      <c r="V234" s="181">
        <f t="shared" si="796"/>
        <v>1.1857491090122494</v>
      </c>
      <c r="W234" s="181">
        <f>IF('III Tool Overview'!$H$6="Western Isles Health Board",0,IF('III Tool Overview'!$H$6="Eilean Siar Local Authority",0,new_yll(10,B234,C234,D234,$C$1,G234,1,F234,E234*F234)))</f>
        <v>31991.010831133462</v>
      </c>
      <c r="X234" s="181">
        <f>IF('III Tool Overview'!$H$6="Western Isles Health Board",0,IF('III Tool Overview'!$H$6="Eilean Siar Local Authority",0,new_yll(10,B234,C234,D234,$C$1,G234+H234,1,F234,E234*F234)))</f>
        <v>31989.724353957816</v>
      </c>
      <c r="Y234" s="181">
        <f t="shared" si="797"/>
        <v>1.2864771756467235</v>
      </c>
      <c r="Z234" s="181">
        <f>IF('III Tool Overview'!$H$6="Western Isles Health Board",0,IF('III Tool Overview'!$H$6="Eilean Siar Local Authority",0,new_yll(20,B234,C234,D234,$C$1,G234,1,F234,E234*F234)))</f>
        <v>25030.936589068271</v>
      </c>
      <c r="AA234" s="181">
        <f>IF('III Tool Overview'!$H$6="Western Isles Health Board",0,IF('III Tool Overview'!$H$6="Eilean Siar Local Authority",0,new_yll(20,B234,C234,D234,$C$1,G234+H234,1,F234,E234*F234)))</f>
        <v>25029.406898598725</v>
      </c>
      <c r="AB234" s="181">
        <f t="shared" si="798"/>
        <v>1.5296904695460398</v>
      </c>
      <c r="AC234" s="181">
        <f>IF('III Tool Overview'!$H$6="Western Isles Health Board",0,IF('III Tool Overview'!$H$6="Eilean Siar Local Authority",0,hosp_count(2,B234,C234,D234,$C$1,G234,1,F234,E234*F234)))</f>
        <v>4653.0398823688893</v>
      </c>
      <c r="AD234" s="181">
        <f>IF('III Tool Overview'!$H$6="Western Isles Health Board",0,IF('III Tool Overview'!$H$6="Eilean Siar Local Authority",0,hosp_count(2,B234,C234,D234,$C$1,G234+H234,1,F234,E234*F234)))</f>
        <v>4652.8042711193248</v>
      </c>
      <c r="AE234" s="180">
        <f t="shared" si="799"/>
        <v>0.2356112495644993</v>
      </c>
      <c r="AF234" s="181">
        <f>IF('III Tool Overview'!$H$6="Western Isles Health Board",0,IF('III Tool Overview'!$H$6="Eilean Siar Local Authority",0,hosp_count(5,B234,C234,D234,$C$1,G234,1,F234,E234*F234)))</f>
        <v>17698.198889227799</v>
      </c>
      <c r="AG234" s="181">
        <f>IF('III Tool Overview'!$H$6="Western Isles Health Board",0,IF('III Tool Overview'!$H$6="Eilean Siar Local Authority",0,hosp_count(5,B234,C234,D234,$C$1,G234+H234,1,F234,E234*F234)))</f>
        <v>17697.555425017843</v>
      </c>
      <c r="AH234" s="180">
        <f t="shared" si="800"/>
        <v>0.64346420995570952</v>
      </c>
      <c r="AI234" s="181">
        <f>IF('III Tool Overview'!$H$6="Western Isles Health Board",0,IF('III Tool Overview'!$H$6="Eilean Siar Local Authority",0,hosp_count(10,B234,C234,D234,$C$1,G234,1,F234,E234*F234)))</f>
        <v>35771.392638486766</v>
      </c>
      <c r="AJ234" s="181">
        <f>IF('III Tool Overview'!$H$6="Western Isles Health Board",0,IF('III Tool Overview'!$H$6="Eilean Siar Local Authority",0,hosp_count(10,B234,C234,D234,$C$1,G234+H234,1,F234,E234*F234)))</f>
        <v>35770.751472836666</v>
      </c>
      <c r="AK234" s="180">
        <f t="shared" si="801"/>
        <v>0.64116565010044724</v>
      </c>
      <c r="AL234" s="181">
        <f>IF('III Tool Overview'!$H$6="Western Isles Health Board",0,IF('III Tool Overview'!$H$6="Eilean Siar Local Authority",0,hosp_count(20,B234,C234,D234,$C$1,G234,1,F234,E234*F234)))</f>
        <v>56151.887002557436</v>
      </c>
      <c r="AM234" s="181">
        <f>IF('III Tool Overview'!$H$6="Western Isles Health Board",0,IF('III Tool Overview'!$H$6="Eilean Siar Local Authority",0,hosp_count(20,B234,C234,D234,$C$1,G234+H234,1,F234,E234*F234)))</f>
        <v>56151.726763128987</v>
      </c>
      <c r="AN234" s="180">
        <f t="shared" si="802"/>
        <v>0.16023942844913108</v>
      </c>
    </row>
    <row r="235" spans="1:48" x14ac:dyDescent="0.2">
      <c r="A235" s="207" t="s">
        <v>211</v>
      </c>
      <c r="B235" s="208">
        <v>95</v>
      </c>
      <c r="C235" s="159" t="s">
        <v>164</v>
      </c>
      <c r="D235" s="159">
        <v>4</v>
      </c>
      <c r="E235" s="179">
        <f>HLOOKUP('III Tool Overview'!$H$6,Prevalence!$B$2:$AV$268,Prevalence!AW224,FALSE)</f>
        <v>0.05</v>
      </c>
      <c r="F235" s="178">
        <f>HLOOKUP('III Tool Overview'!$H$6,LookUpData_Pop!$B$1:$AV$269,LookUpData_Pop!BB229,FALSE)/5</f>
        <v>5174.6000000000004</v>
      </c>
      <c r="G235" s="167">
        <f>'III Tool Overview'!$H$9/110</f>
        <v>0</v>
      </c>
      <c r="H235" s="244">
        <f>IF('III Tool Overview'!$H$10="Even distribution",Targeting!C233,IF('III Tool Overview'!$H$10="Targeting to Q1",Targeting!D233,IF('III Tool Overview'!$H$10="Targeting to Q1 &amp; Q2",Targeting!E233,IF('III Tool Overview'!$H$10="Proportionate to need",Targeting!F233))))</f>
        <v>14.988544519927153</v>
      </c>
      <c r="I235" s="173">
        <f>IF('III Tool Overview'!$H$6="Western Isles Health Board",0,IF('III Tool Overview'!$H$6="Eilean Siar Local Authority",0,new_ci(2,B235,C235,D235,$C$1,G235,1,F235,E235*F235)))</f>
        <v>491.05055429478529</v>
      </c>
      <c r="J235" s="180">
        <f>IF('III Tool Overview'!$H$6="Western Isles Health Board",0,IF('III Tool Overview'!$H$6="Eilean Siar Local Authority",0,new_ci(2,B235,C235,D235,$C$1,G235+H235,1,F235,E235*F235)))</f>
        <v>491.01199824685574</v>
      </c>
      <c r="K235" s="180">
        <f>IF('III Tool Overview'!$H$6="Western Isles Health Board",0,IF('III Tool Overview'!$H$6="Eilean Siar Local Authority",0,new_ci(5,B235,C235,D235,$C$1,G235,1,F235,E235*F235)))</f>
        <v>1837.3171926374991</v>
      </c>
      <c r="L235" s="180">
        <f>IF('III Tool Overview'!$H$6="Western Isles Health Board",0,IF('III Tool Overview'!$H$6="Eilean Siar Local Authority",0,new_ci(5,B235,C235,D235,$C$1,G235+H235,1,F235,E235*F235)))</f>
        <v>1837.2350815030813</v>
      </c>
      <c r="M235" s="180">
        <f>IF('III Tool Overview'!$H$6="Western Isles Health Board",0,IF('III Tool Overview'!$H$6="Eilean Siar Local Authority",0,new_ci(10,B235,C235,D235,$C$1,G235,1,F235,E235*F235)))</f>
        <v>3563.4843222177551</v>
      </c>
      <c r="N235" s="180">
        <f>IF('III Tool Overview'!$H$6="Western Isles Health Board",0,IF('III Tool Overview'!$H$6="Eilean Siar Local Authority",0,new_ci(10,B235,C235,D235,$C$1,G235+H235,1,F235,E235*F235)))</f>
        <v>3563.4400375476907</v>
      </c>
      <c r="O235" s="180">
        <f>IF('III Tool Overview'!$H$6="Western Isles Health Board",0,IF('III Tool Overview'!$H$6="Eilean Siar Local Authority",0,new_ci(20,B235,C235,D235,$C$1,G235,1,F235,E235*F235)))</f>
        <v>5029.9533908990988</v>
      </c>
      <c r="P235" s="180">
        <f>IF('III Tool Overview'!$H$6="Western Isles Health Board",0,IF('III Tool Overview'!$H$6="Eilean Siar Local Authority",0,new_ci(20,B235,C235,D235,$C$1,G235+H235,1,F235,E235*F235)))</f>
        <v>5029.9527834368673</v>
      </c>
      <c r="Q235" s="181">
        <f>IF('III Tool Overview'!$H$6="Western Isles Health Board",0,IF('III Tool Overview'!$H$6="Eilean Siar Local Authority",0,new_yll(2,B235,C235,D235,$C$1,G235,1,F235,E235*F235)))</f>
        <v>1964.2022171791411</v>
      </c>
      <c r="R235" s="181">
        <f>IF('III Tool Overview'!$H$6="Western Isles Health Board",0,IF('III Tool Overview'!$H$6="Eilean Siar Local Authority",0,new_yll(2,B235,C235,D235,$C$1,G235+H235,1,F235,E235*F235)))</f>
        <v>1964.047992987423</v>
      </c>
      <c r="S235" s="181">
        <f t="shared" ref="S235" si="803">Q235-R235</f>
        <v>0.15422419171818547</v>
      </c>
      <c r="T235" s="181">
        <f>IF('III Tool Overview'!$H$6="Western Isles Health Board",0,IF('III Tool Overview'!$H$6="Eilean Siar Local Authority",0,new_yll(5,B235,C235,D235,$C$1,G235,1,F235,E235*F235)))</f>
        <v>4702.2870606018851</v>
      </c>
      <c r="U235" s="181">
        <f>IF('III Tool Overview'!$H$6="Western Isles Health Board",0,IF('III Tool Overview'!$H$6="Eilean Siar Local Authority",0,new_yll(5,B235,C235,D235,$C$1,G235+H235,1,F235,E235*F235)))</f>
        <v>4702.0256524590322</v>
      </c>
      <c r="V235" s="181">
        <f t="shared" ref="V235" si="804">T235-U235</f>
        <v>0.26140814285281522</v>
      </c>
      <c r="W235" s="181">
        <f>IF('III Tool Overview'!$H$6="Western Isles Health Board",0,IF('III Tool Overview'!$H$6="Eilean Siar Local Authority",0,new_yll(10,B235,C235,D235,$C$1,G235,1,F235,E235*F235)))</f>
        <v>1529.5957837341539</v>
      </c>
      <c r="X235" s="181">
        <f>IF('III Tool Overview'!$H$6="Western Isles Health Board",0,IF('III Tool Overview'!$H$6="Eilean Siar Local Authority",0,new_yll(10,B235,C235,D235,$C$1,G235+H235,1,F235,E235*F235)))</f>
        <v>1529.2372002145462</v>
      </c>
      <c r="Y235" s="181">
        <f t="shared" ref="Y235" si="805">W235-X235</f>
        <v>0.35858351960769141</v>
      </c>
      <c r="Z235" s="181">
        <f>IF('III Tool Overview'!$H$6="Western Isles Health Board",0,IF('III Tool Overview'!$H$6="Eilean Siar Local Authority",0,new_yll(20,B235,C235,D235,$C$1,G235,1,F235,E235*F235)))</f>
        <v>-10502.364487358383</v>
      </c>
      <c r="AA235" s="181">
        <f>IF('III Tool Overview'!$H$6="Western Isles Health Board",0,IF('III Tool Overview'!$H$6="Eilean Siar Local Authority",0,new_yll(20,B235,C235,D235,$C$1,G235+H235,1,F235,E235*F235)))</f>
        <v>-10503.049030738524</v>
      </c>
      <c r="AB235" s="181">
        <f t="shared" ref="AB235" si="806">Z235-AA235</f>
        <v>0.68454338014089444</v>
      </c>
      <c r="AC235" s="181">
        <f>IF('III Tool Overview'!$H$6="Western Isles Health Board",0,IF('III Tool Overview'!$H$6="Eilean Siar Local Authority",0,hosp_count(2,B235,C235,D235,$C$1,G235,1,F235,E235*F235)))</f>
        <v>3062.9861318746957</v>
      </c>
      <c r="AD235" s="181">
        <f>IF('III Tool Overview'!$H$6="Western Isles Health Board",0,IF('III Tool Overview'!$H$6="Eilean Siar Local Authority",0,hosp_count(2,B235,C235,D235,$C$1,G235+H235,1,F235,E235*F235)))</f>
        <v>3062.8246119460464</v>
      </c>
      <c r="AE235" s="180">
        <f t="shared" ref="AE235" si="807">AC235-AD235</f>
        <v>0.16151992864934073</v>
      </c>
      <c r="AF235" s="181">
        <f>IF('III Tool Overview'!$H$6="Western Isles Health Board",0,IF('III Tool Overview'!$H$6="Eilean Siar Local Authority",0,hosp_count(5,B235,C235,D235,$C$1,G235,1,F235,E235*F235)))</f>
        <v>10906.667072230379</v>
      </c>
      <c r="AG235" s="181">
        <f>IF('III Tool Overview'!$H$6="Western Isles Health Board",0,IF('III Tool Overview'!$H$6="Eilean Siar Local Authority",0,hosp_count(5,B235,C235,D235,$C$1,G235+H235,1,F235,E235*F235)))</f>
        <v>10906.341389780871</v>
      </c>
      <c r="AH235" s="180">
        <f t="shared" ref="AH235" si="808">AF235-AG235</f>
        <v>0.32568244950743974</v>
      </c>
      <c r="AI235" s="181">
        <f>IF('III Tool Overview'!$H$6="Western Isles Health Board",0,IF('III Tool Overview'!$H$6="Eilean Siar Local Authority",0,hosp_count(10,B235,C235,D235,$C$1,G235,1,F235,E235*F235)))</f>
        <v>19703.734032775101</v>
      </c>
      <c r="AJ235" s="181">
        <f>IF('III Tool Overview'!$H$6="Western Isles Health Board",0,IF('III Tool Overview'!$H$6="Eilean Siar Local Authority",0,hosp_count(10,B235,C235,D235,$C$1,G235+H235,1,F235,E235*F235)))</f>
        <v>19703.555818907334</v>
      </c>
      <c r="AK235" s="180">
        <f t="shared" ref="AK235" si="809">AI235-AJ235</f>
        <v>0.17821386776631698</v>
      </c>
      <c r="AL235" s="181">
        <f>IF('III Tool Overview'!$H$6="Western Isles Health Board",0,IF('III Tool Overview'!$H$6="Eilean Siar Local Authority",0,hosp_count(20,B235,C235,D235,$C$1,G235,1,F235,E235*F235)))</f>
        <v>25730.630850821901</v>
      </c>
      <c r="AM235" s="181">
        <f>IF('III Tool Overview'!$H$6="Western Isles Health Board",0,IF('III Tool Overview'!$H$6="Eilean Siar Local Authority",0,hosp_count(20,B235,C235,D235,$C$1,G235+H235,1,F235,E235*F235)))</f>
        <v>25730.59099977083</v>
      </c>
      <c r="AN235" s="180">
        <f t="shared" ref="AN235" si="810">AL235-AM235</f>
        <v>3.9851051071309485E-2</v>
      </c>
    </row>
    <row r="236" spans="1:48" ht="13.5" thickBot="1" x14ac:dyDescent="0.25">
      <c r="A236" s="161" t="s">
        <v>176</v>
      </c>
      <c r="B236" s="177"/>
      <c r="C236" s="163"/>
      <c r="D236" s="163"/>
      <c r="E236" s="182"/>
      <c r="F236" s="183">
        <f>SUM(F220:F235)</f>
        <v>448273</v>
      </c>
      <c r="G236" s="183">
        <f t="shared" ref="G236" si="811">SUM(G220:G235)</f>
        <v>0</v>
      </c>
      <c r="H236" s="183">
        <f t="shared" ref="H236" si="812">SUM(H220:H235)</f>
        <v>3528.6238073627742</v>
      </c>
      <c r="I236" s="183">
        <f t="shared" ref="I236" si="813">SUM(I220:I235)</f>
        <v>3349.0898437310311</v>
      </c>
      <c r="J236" s="183">
        <f t="shared" ref="J236" si="814">SUM(J220:J235)</f>
        <v>3348.6183467867349</v>
      </c>
      <c r="K236" s="183">
        <f t="shared" ref="K236" si="815">SUM(K220:K235)</f>
        <v>13996.655383308669</v>
      </c>
      <c r="L236" s="183">
        <f t="shared" ref="L236" si="816">SUM(L220:L235)</f>
        <v>13994.860684735406</v>
      </c>
      <c r="M236" s="183">
        <f t="shared" ref="M236" si="817">SUM(M220:M235)</f>
        <v>33663.870241825818</v>
      </c>
      <c r="N236" s="183">
        <f t="shared" ref="N236" si="818">SUM(N220:N235)</f>
        <v>33660.087261124347</v>
      </c>
      <c r="O236" s="183">
        <f t="shared" ref="O236" si="819">SUM(O220:O235)</f>
        <v>79374.369804719172</v>
      </c>
      <c r="P236" s="183">
        <f t="shared" ref="P236" si="820">SUM(P220:P235)</f>
        <v>79367.13756411006</v>
      </c>
      <c r="Q236" s="183">
        <f t="shared" ref="Q236" si="821">SUM(Q220:Q235)</f>
        <v>78311.493694918056</v>
      </c>
      <c r="R236" s="183">
        <f t="shared" ref="R236" si="822">SUM(R220:R235)</f>
        <v>78297.217715613369</v>
      </c>
      <c r="S236" s="183">
        <f t="shared" ref="S236" si="823">SUM(S220:S235)</f>
        <v>14.275979304689372</v>
      </c>
      <c r="T236" s="183">
        <f t="shared" ref="T236" si="824">SUM(T220:T235)</f>
        <v>315337.04663547745</v>
      </c>
      <c r="U236" s="183">
        <f t="shared" ref="U236" si="825">SUM(U220:U235)</f>
        <v>315281.15102247294</v>
      </c>
      <c r="V236" s="183">
        <f t="shared" ref="V236" si="826">SUM(V220:V235)</f>
        <v>55.89561300445007</v>
      </c>
      <c r="W236" s="183">
        <f t="shared" ref="W236" si="827">SUM(W220:W235)</f>
        <v>712880.86903299007</v>
      </c>
      <c r="X236" s="183">
        <f t="shared" ref="X236" si="828">SUM(X220:X235)</f>
        <v>712758.8381177861</v>
      </c>
      <c r="Y236" s="183">
        <f t="shared" ref="Y236" si="829">SUM(Y220:Y235)</f>
        <v>122.03091520388671</v>
      </c>
      <c r="Z236" s="183">
        <f t="shared" ref="Z236" si="830">SUM(Z220:Z235)</f>
        <v>1487281.5780675495</v>
      </c>
      <c r="AA236" s="183">
        <f t="shared" ref="AA236" si="831">SUM(AA220:AA235)</f>
        <v>1487040.9247596732</v>
      </c>
      <c r="AB236" s="183">
        <f t="shared" ref="AB236" si="832">SUM(AB220:AB235)</f>
        <v>240.65330787672974</v>
      </c>
      <c r="AC236" s="183">
        <f t="shared" ref="AC236" si="833">SUM(AC220:AC235)</f>
        <v>95742.631425776315</v>
      </c>
      <c r="AD236" s="183">
        <f t="shared" ref="AD236" si="834">SUM(AD220:AD235)</f>
        <v>95730.668919004354</v>
      </c>
      <c r="AE236" s="183">
        <f t="shared" ref="AE236" si="835">SUM(AE220:AE235)</f>
        <v>11.962506771973494</v>
      </c>
      <c r="AF236" s="183">
        <f t="shared" ref="AF236" si="836">SUM(AF220:AF235)</f>
        <v>389798.8633622285</v>
      </c>
      <c r="AG236" s="183">
        <f t="shared" ref="AG236" si="837">SUM(AG220:AG235)</f>
        <v>389751.95823385019</v>
      </c>
      <c r="AH236" s="183">
        <f t="shared" ref="AH236" si="838">SUM(AH220:AH235)</f>
        <v>46.90512837834649</v>
      </c>
      <c r="AI236" s="183">
        <f t="shared" ref="AI236" si="839">SUM(AI220:AI235)</f>
        <v>900646.6604147742</v>
      </c>
      <c r="AJ236" s="183">
        <f t="shared" ref="AJ236" si="840">SUM(AJ220:AJ235)</f>
        <v>900544.54183760693</v>
      </c>
      <c r="AK236" s="183">
        <f t="shared" ref="AK236" si="841">SUM(AK220:AK235)</f>
        <v>102.11857716727172</v>
      </c>
      <c r="AL236" s="183">
        <f t="shared" ref="AL236" si="842">SUM(AL220:AL235)</f>
        <v>1982886.6527360834</v>
      </c>
      <c r="AM236" s="183">
        <f t="shared" ref="AM236" si="843">SUM(AM220:AM235)</f>
        <v>1982687.1617844482</v>
      </c>
      <c r="AN236" s="183">
        <f t="shared" ref="AN236" si="844">SUM(AN220:AN235)</f>
        <v>199.49095163526363</v>
      </c>
      <c r="AO236" s="162"/>
      <c r="AP236" s="162"/>
      <c r="AQ236" s="162"/>
      <c r="AR236" s="162"/>
      <c r="AS236" s="153"/>
      <c r="AT236" s="153"/>
      <c r="AU236" s="153"/>
      <c r="AV236" s="153"/>
    </row>
    <row r="237" spans="1:48" s="48" customFormat="1" ht="13.5" thickBot="1" x14ac:dyDescent="0.25">
      <c r="A237" s="33" t="s">
        <v>62</v>
      </c>
      <c r="B237" s="155"/>
      <c r="C237" s="155"/>
      <c r="D237" s="155"/>
      <c r="E237" s="155"/>
      <c r="F237" s="155"/>
      <c r="G237" s="155"/>
      <c r="H237" s="243"/>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row>
    <row r="238" spans="1:48" x14ac:dyDescent="0.2">
      <c r="A238" s="176" t="s">
        <v>20</v>
      </c>
      <c r="B238" s="156">
        <v>0.5</v>
      </c>
      <c r="C238" s="156" t="s">
        <v>160</v>
      </c>
      <c r="D238" s="159">
        <v>5</v>
      </c>
      <c r="E238" s="156"/>
      <c r="F238" s="178">
        <f>HLOOKUP('III Tool Overview'!$H$6,LookUpData_Pop!$B$1:$AV$269,LookUpData_Pop!BB231,FALSE)/5</f>
        <v>5028.8</v>
      </c>
      <c r="G238" s="156"/>
      <c r="H238" s="181"/>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row>
    <row r="239" spans="1:48" x14ac:dyDescent="0.2">
      <c r="A239" s="176" t="s">
        <v>21</v>
      </c>
      <c r="B239" s="156">
        <v>2.5</v>
      </c>
      <c r="C239" s="156" t="s">
        <v>160</v>
      </c>
      <c r="D239" s="159">
        <v>5</v>
      </c>
      <c r="E239" s="156"/>
      <c r="F239" s="178">
        <f>HLOOKUP('III Tool Overview'!$H$6,LookUpData_Pop!$B$1:$AV$269,LookUpData_Pop!BB232,FALSE)/5</f>
        <v>21152.799999999999</v>
      </c>
      <c r="G239" s="156"/>
      <c r="H239" s="181"/>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row>
    <row r="240" spans="1:48" x14ac:dyDescent="0.2">
      <c r="A240" s="176" t="s">
        <v>22</v>
      </c>
      <c r="B240" s="156">
        <v>7.5</v>
      </c>
      <c r="C240" s="156" t="s">
        <v>160</v>
      </c>
      <c r="D240" s="159">
        <v>5</v>
      </c>
      <c r="E240" s="156"/>
      <c r="F240" s="178">
        <f>HLOOKUP('III Tool Overview'!$H$6,LookUpData_Pop!$B$1:$AV$269,LookUpData_Pop!BB233,FALSE)/5</f>
        <v>27838.400000000001</v>
      </c>
      <c r="G240" s="156"/>
      <c r="H240" s="181"/>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row>
    <row r="241" spans="1:40" x14ac:dyDescent="0.2">
      <c r="A241" s="176" t="s">
        <v>23</v>
      </c>
      <c r="B241" s="156">
        <v>12.5</v>
      </c>
      <c r="C241" s="156" t="s">
        <v>160</v>
      </c>
      <c r="D241" s="159">
        <v>5</v>
      </c>
      <c r="E241" s="156"/>
      <c r="F241" s="178">
        <f>HLOOKUP('III Tool Overview'!$H$6,LookUpData_Pop!$B$1:$AV$269,LookUpData_Pop!BB234,FALSE)/5</f>
        <v>31363.599999999999</v>
      </c>
      <c r="G241" s="156"/>
      <c r="H241" s="181"/>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row>
    <row r="242" spans="1:40" x14ac:dyDescent="0.2">
      <c r="A242" s="176" t="s">
        <v>24</v>
      </c>
      <c r="B242" s="156">
        <v>17.5</v>
      </c>
      <c r="C242" s="156" t="s">
        <v>160</v>
      </c>
      <c r="D242" s="159">
        <v>5</v>
      </c>
      <c r="E242" s="179">
        <f>HLOOKUP('III Tool Overview'!$H$6,Prevalence!$B$2:$AV$268,Prevalence!AW230,FALSE)</f>
        <v>0.09</v>
      </c>
      <c r="F242" s="178">
        <f>HLOOKUP('III Tool Overview'!$H$6,LookUpData_Pop!$B$1:$AV$269,LookUpData_Pop!BB235,FALSE)/5</f>
        <v>35726</v>
      </c>
      <c r="G242" s="167">
        <f>'III Tool Overview'!$H$9/110</f>
        <v>0</v>
      </c>
      <c r="H242" s="244">
        <f>IF('III Tool Overview'!$H$10="Even distribution",Targeting!C240,IF('III Tool Overview'!$H$10="Targeting to Q1",Targeting!D240,IF('III Tool Overview'!$H$10="Targeting to Q1 &amp; Q2",Targeting!E240,IF('III Tool Overview'!$H$10="Proportionate to need",Targeting!F240))))</f>
        <v>131.17419965555476</v>
      </c>
      <c r="I242" s="173">
        <f>IF('III Tool Overview'!$H$6="Western Isles Health Board",0,IF('III Tool Overview'!$H$6="Eilean Siar Local Authority",0,new_ci(2,B242,C242,D242,$C$1,G242,1,F242,E242*F242)))</f>
        <v>11.543347848051498</v>
      </c>
      <c r="J242" s="180">
        <f>IF('III Tool Overview'!$H$6="Western Isles Health Board",0,IF('III Tool Overview'!$H$6="Eilean Siar Local Authority",0,new_ci(2,B242,C242,D242,$C$1,G242+H242,1,F242,E242*F242)))</f>
        <v>11.542065305849755</v>
      </c>
      <c r="K242" s="180">
        <f>IF('III Tool Overview'!$H$6="Western Isles Health Board",0,IF('III Tool Overview'!$H$6="Eilean Siar Local Authority",0,new_ci(5,B242,C242,D242,$C$1,G242,1,F242,E242*F242)))</f>
        <v>50.478566414217013</v>
      </c>
      <c r="L242" s="180">
        <f>IF('III Tool Overview'!$H$6="Western Isles Health Board",0,IF('III Tool Overview'!$H$6="Eilean Siar Local Authority",0,new_ci(5,B242,C242,D242,$C$1,G242+H242,1,F242,E242*F242)))</f>
        <v>50.472998476619161</v>
      </c>
      <c r="M242" s="180">
        <f>IF('III Tool Overview'!$H$6="Western Isles Health Board",0,IF('III Tool Overview'!$H$6="Eilean Siar Local Authority",0,new_ci(10,B242,C242,D242,$C$1,G242,1,F242,E242*F242)))</f>
        <v>132.48245609736549</v>
      </c>
      <c r="N242" s="180">
        <f>IF('III Tool Overview'!$H$6="Western Isles Health Board",0,IF('III Tool Overview'!$H$6="Eilean Siar Local Authority",0,new_ci(10,B242,C242,D242,$C$1,G242+H242,1,F242,E242*F242)))</f>
        <v>132.46803863318095</v>
      </c>
      <c r="O242" s="180">
        <f>IF('III Tool Overview'!$H$6="Western Isles Health Board",0,IF('III Tool Overview'!$H$6="Eilean Siar Local Authority",0,new_ci(20,B242,C242,D242,$C$1,G242,1,F242,E242*F242)))</f>
        <v>388.02008353868541</v>
      </c>
      <c r="P242" s="180">
        <f>IF('III Tool Overview'!$H$6="Western Isles Health Board",0,IF('III Tool Overview'!$H$6="Eilean Siar Local Authority",0,new_ci(20,B242,C242,D242,$C$1,G242+H242,1,F242,E242*F242)))</f>
        <v>387.9792387954343</v>
      </c>
      <c r="Q242" s="181">
        <f>IF('III Tool Overview'!$H$6="Western Isles Health Board",0,IF('III Tool Overview'!$H$6="Eilean Siar Local Authority",0,new_yll(2,B242,C242,D242,$C$1,G242,1,F242,E242*F242)))</f>
        <v>935.01117569217138</v>
      </c>
      <c r="R242" s="181">
        <f>IF('III Tool Overview'!$H$6="Western Isles Health Board",0,IF('III Tool Overview'!$H$6="Eilean Siar Local Authority",0,new_yll(2,B242,C242,D242,$C$1,G242+H242,1,F242,E242*F242)))</f>
        <v>934.90728977383014</v>
      </c>
      <c r="S242" s="181">
        <f t="shared" ref="S242:S252" si="845">Q242-R242</f>
        <v>0.10388591834123417</v>
      </c>
      <c r="T242" s="181">
        <f>IF('III Tool Overview'!$H$6="Western Isles Health Board",0,IF('III Tool Overview'!$H$6="Eilean Siar Local Authority",0,new_yll(5,B242,C242,D242,$C$1,G242,1,F242,E242*F242)))</f>
        <v>4009.388557573563</v>
      </c>
      <c r="U242" s="181">
        <f>IF('III Tool Overview'!$H$6="Western Isles Health Board",0,IF('III Tool Overview'!$H$6="Eilean Siar Local Authority",0,new_yll(5,B242,C242,D242,$C$1,G242+H242,1,F242,E242*F242)))</f>
        <v>4008.9462777111266</v>
      </c>
      <c r="V242" s="181">
        <f>T242-U242</f>
        <v>0.44227986243640771</v>
      </c>
      <c r="W242" s="181">
        <f>IF('III Tool Overview'!$H$6="Western Isles Health Board",0,IF('III Tool Overview'!$H$6="Eilean Siar Local Authority",0,new_yll(10,B242,C242,D242,$C$1,G242,1,F242,E242*F242)))</f>
        <v>10150.197728148245</v>
      </c>
      <c r="X242" s="181">
        <f>IF('III Tool Overview'!$H$6="Western Isles Health Board",0,IF('III Tool Overview'!$H$6="Eilean Siar Local Authority",0,new_yll(10,B242,C242,D242,$C$1,G242+H242,1,F242,E242*F242)))</f>
        <v>10149.092669321808</v>
      </c>
      <c r="Y242" s="181">
        <f>W242-X242</f>
        <v>1.1050588264370163</v>
      </c>
      <c r="Z242" s="181">
        <f>IF('III Tool Overview'!$H$6="Western Isles Health Board",0,IF('III Tool Overview'!$H$6="Eilean Siar Local Authority",0,new_yll(20,B242,C242,D242,$C$1,G242,1,F242,E242*F242)))</f>
        <v>27278.206951746597</v>
      </c>
      <c r="AA242" s="181">
        <f>IF('III Tool Overview'!$H$6="Western Isles Health Board",0,IF('III Tool Overview'!$H$6="Eilean Siar Local Authority",0,new_yll(20,B242,C242,D242,$C$1,G242+H242,1,F242,E242*F242)))</f>
        <v>27275.329295185536</v>
      </c>
      <c r="AB242" s="181">
        <f>Z242-AA242</f>
        <v>2.8776565610605758</v>
      </c>
      <c r="AC242" s="181">
        <f>IF('III Tool Overview'!$H$6="Western Isles Health Board",0,IF('III Tool Overview'!$H$6="Eilean Siar Local Authority",0,hosp_count(2,B242,C242,D242,$C$1,G242,1,F242,E242*F242)))</f>
        <v>1942.9879396511885</v>
      </c>
      <c r="AD242" s="181">
        <f>IF('III Tool Overview'!$H$6="Western Isles Health Board",0,IF('III Tool Overview'!$H$6="Eilean Siar Local Authority",0,hosp_count(2,B242,C242,D242,$C$1,G242+H242,1,F242,E242*F242)))</f>
        <v>1942.8609054093204</v>
      </c>
      <c r="AE242" s="180">
        <f>AC242-AD242</f>
        <v>0.12703424186815937</v>
      </c>
      <c r="AF242" s="181">
        <f>IF('III Tool Overview'!$H$6="Western Isles Health Board",0,IF('III Tool Overview'!$H$6="Eilean Siar Local Authority",0,hosp_count(5,B242,C242,D242,$C$1,G242,1,F242,E242*F242)))</f>
        <v>8212.1125144463404</v>
      </c>
      <c r="AG242" s="181">
        <f>IF('III Tool Overview'!$H$6="Western Isles Health Board",0,IF('III Tool Overview'!$H$6="Eilean Siar Local Authority",0,hosp_count(5,B242,C242,D242,$C$1,G242+H242,1,F242,E242*F242)))</f>
        <v>8211.5799119578878</v>
      </c>
      <c r="AH242" s="180">
        <f>AF242-AG242</f>
        <v>0.53260248845253955</v>
      </c>
      <c r="AI242" s="181">
        <f>IF('III Tool Overview'!$H$6="Western Isles Health Board",0,IF('III Tool Overview'!$H$6="Eilean Siar Local Authority",0,hosp_count(10,B242,C242,D242,$C$1,G242,1,F242,E242*F242)))</f>
        <v>20294.815319759458</v>
      </c>
      <c r="AJ242" s="181">
        <f>IF('III Tool Overview'!$H$6="Western Isles Health Board",0,IF('III Tool Overview'!$H$6="Eilean Siar Local Authority",0,hosp_count(10,B242,C242,D242,$C$1,G242+H242,1,F242,E242*F242)))</f>
        <v>20293.518172135613</v>
      </c>
      <c r="AK242" s="180">
        <f>AI242-AJ242</f>
        <v>1.2971476238453761</v>
      </c>
      <c r="AL242" s="181">
        <f>IF('III Tool Overview'!$H$6="Western Isles Health Board",0,IF('III Tool Overview'!$H$6="Eilean Siar Local Authority",0,hosp_count(20,B242,C242,D242,$C$1,G242,1,F242,E242*F242)))</f>
        <v>52059.866388417897</v>
      </c>
      <c r="AM242" s="181">
        <f>IF('III Tool Overview'!$H$6="Western Isles Health Board",0,IF('III Tool Overview'!$H$6="Eilean Siar Local Authority",0,hosp_count(20,B242,C242,D242,$C$1,G242+H242,1,F242,E242*F242)))</f>
        <v>52056.652236524416</v>
      </c>
      <c r="AN242" s="180">
        <f>AL242-AM242</f>
        <v>3.2141518934804481</v>
      </c>
    </row>
    <row r="243" spans="1:40" x14ac:dyDescent="0.2">
      <c r="A243" s="176" t="s">
        <v>25</v>
      </c>
      <c r="B243" s="156">
        <v>22.5</v>
      </c>
      <c r="C243" s="156" t="s">
        <v>160</v>
      </c>
      <c r="D243" s="159">
        <v>5</v>
      </c>
      <c r="E243" s="179">
        <f>HLOOKUP('III Tool Overview'!$H$6,Prevalence!$B$2:$AV$268,Prevalence!AW231,FALSE)</f>
        <v>0.09</v>
      </c>
      <c r="F243" s="178">
        <f>HLOOKUP('III Tool Overview'!$H$6,LookUpData_Pop!$B$1:$AV$269,LookUpData_Pop!BB236,FALSE)/5</f>
        <v>37794</v>
      </c>
      <c r="G243" s="167">
        <f>'III Tool Overview'!$H$9/110</f>
        <v>0</v>
      </c>
      <c r="H243" s="244">
        <f>IF('III Tool Overview'!$H$10="Even distribution",Targeting!C241,IF('III Tool Overview'!$H$10="Targeting to Q1",Targeting!D241,IF('III Tool Overview'!$H$10="Targeting to Q1 &amp; Q2",Targeting!E241,IF('III Tool Overview'!$H$10="Proportionate to need",Targeting!F241))))</f>
        <v>176.04612332354776</v>
      </c>
      <c r="I243" s="173">
        <f>IF('III Tool Overview'!$H$6="Western Isles Health Board",0,IF('III Tool Overview'!$H$6="Eilean Siar Local Authority",0,new_ci(2,B243,C243,D243,$C$1,G243,1,F243,E243*F243)))</f>
        <v>16.312364161508995</v>
      </c>
      <c r="J243" s="180">
        <f>IF('III Tool Overview'!$H$6="Western Isles Health Board",0,IF('III Tool Overview'!$H$6="Eilean Siar Local Authority",0,new_ci(2,B243,C243,D243,$C$1,G243+H243,1,F243,E243*F243)))</f>
        <v>16.310062763346775</v>
      </c>
      <c r="K243" s="180">
        <f>IF('III Tool Overview'!$H$6="Western Isles Health Board",0,IF('III Tool Overview'!$H$6="Eilean Siar Local Authority",0,new_ci(5,B243,C243,D243,$C$1,G243,1,F243,E243*F243)))</f>
        <v>71.3188219153338</v>
      </c>
      <c r="L243" s="180">
        <f>IF('III Tool Overview'!$H$6="Western Isles Health Board",0,IF('III Tool Overview'!$H$6="Eilean Siar Local Authority",0,new_ci(5,B243,C243,D243,$C$1,G243+H243,1,F243,E243*F243)))</f>
        <v>71.308838189134349</v>
      </c>
      <c r="M243" s="180">
        <f>IF('III Tool Overview'!$H$6="Western Isles Health Board",0,IF('III Tool Overview'!$H$6="Eilean Siar Local Authority",0,new_ci(10,B243,C243,D243,$C$1,G243,1,F243,E243*F243)))</f>
        <v>187.09841079143257</v>
      </c>
      <c r="N243" s="180">
        <f>IF('III Tool Overview'!$H$6="Western Isles Health Board",0,IF('III Tool Overview'!$H$6="Eilean Siar Local Authority",0,new_ci(10,B243,C243,D243,$C$1,G243+H243,1,F243,E243*F243)))</f>
        <v>187.07259959798307</v>
      </c>
      <c r="O243" s="180">
        <f>IF('III Tool Overview'!$H$6="Western Isles Health Board",0,IF('III Tool Overview'!$H$6="Eilean Siar Local Authority",0,new_ci(20,B243,C243,D243,$C$1,G243,1,F243,E243*F243)))</f>
        <v>547.25158435465278</v>
      </c>
      <c r="P243" s="180">
        <f>IF('III Tool Overview'!$H$6="Western Isles Health Board",0,IF('III Tool Overview'!$H$6="Eilean Siar Local Authority",0,new_ci(20,B243,C243,D243,$C$1,G243+H243,1,F243,E243*F243)))</f>
        <v>547.17881850430092</v>
      </c>
      <c r="Q243" s="181">
        <f>IF('III Tool Overview'!$H$6="Western Isles Health Board",0,IF('III Tool Overview'!$H$6="Eilean Siar Local Authority",0,new_yll(2,B243,C243,D243,$C$1,G243,1,F243,E243*F243)))</f>
        <v>1256.0520404361926</v>
      </c>
      <c r="R243" s="181">
        <f>IF('III Tool Overview'!$H$6="Western Isles Health Board",0,IF('III Tool Overview'!$H$6="Eilean Siar Local Authority",0,new_yll(2,B243,C243,D243,$C$1,G243+H243,1,F243,E243*F243)))</f>
        <v>1255.8748327777016</v>
      </c>
      <c r="S243" s="181">
        <f t="shared" si="845"/>
        <v>0.17720765849094278</v>
      </c>
      <c r="T243" s="181">
        <f>IF('III Tool Overview'!$H$6="Western Isles Health Board",0,IF('III Tool Overview'!$H$6="Eilean Siar Local Authority",0,new_yll(5,B243,C243,D243,$C$1,G243,1,F243,E243*F243)))</f>
        <v>5379.4152644981805</v>
      </c>
      <c r="U243" s="181">
        <f>IF('III Tool Overview'!$H$6="Western Isles Health Board",0,IF('III Tool Overview'!$H$6="Eilean Siar Local Authority",0,new_yll(5,B243,C243,D243,$C$1,G243+H243,1,F243,E243*F243)))</f>
        <v>5378.6621527047</v>
      </c>
      <c r="V243" s="181">
        <f t="shared" ref="V243:V252" si="846">T243-U243</f>
        <v>0.75311179348045698</v>
      </c>
      <c r="W243" s="181">
        <f>IF('III Tool Overview'!$H$6="Western Isles Health Board",0,IF('III Tool Overview'!$H$6="Eilean Siar Local Authority",0,new_yll(10,B243,C243,D243,$C$1,G243,1,F243,E243*F243)))</f>
        <v>13586.417300189583</v>
      </c>
      <c r="X243" s="181">
        <f>IF('III Tool Overview'!$H$6="Western Isles Health Board",0,IF('III Tool Overview'!$H$6="Eilean Siar Local Authority",0,new_yll(10,B243,C243,D243,$C$1,G243+H243,1,F243,E243*F243)))</f>
        <v>13584.542091359866</v>
      </c>
      <c r="Y243" s="181">
        <f t="shared" ref="Y243:Y252" si="847">W243-X243</f>
        <v>1.8752088297169394</v>
      </c>
      <c r="Z243" s="181">
        <f>IF('III Tool Overview'!$H$6="Western Isles Health Board",0,IF('III Tool Overview'!$H$6="Eilean Siar Local Authority",0,new_yll(20,B243,C243,D243,$C$1,G243,1,F243,E243*F243)))</f>
        <v>36286.701113091833</v>
      </c>
      <c r="AA243" s="181">
        <f>IF('III Tool Overview'!$H$6="Western Isles Health Board",0,IF('III Tool Overview'!$H$6="Eilean Siar Local Authority",0,new_yll(20,B243,C243,D243,$C$1,G243+H243,1,F243,E243*F243)))</f>
        <v>36281.863870976507</v>
      </c>
      <c r="AB243" s="181">
        <f t="shared" ref="AB243:AB252" si="848">Z243-AA243</f>
        <v>4.8372421153253526</v>
      </c>
      <c r="AC243" s="181">
        <f>IF('III Tool Overview'!$H$6="Western Isles Health Board",0,IF('III Tool Overview'!$H$6="Eilean Siar Local Authority",0,hosp_count(2,B243,C243,D243,$C$1,G243,1,F243,E243*F243)))</f>
        <v>2363.3188195846237</v>
      </c>
      <c r="AD243" s="181">
        <f>IF('III Tool Overview'!$H$6="Western Isles Health Board",0,IF('III Tool Overview'!$H$6="Eilean Siar Local Authority",0,hosp_count(2,B243,C243,D243,$C$1,G243+H243,1,F243,E243*F243)))</f>
        <v>2363.1225845761055</v>
      </c>
      <c r="AE243" s="180">
        <f t="shared" ref="AE243:AE252" si="849">AC243-AD243</f>
        <v>0.19623500851821518</v>
      </c>
      <c r="AF243" s="181">
        <f>IF('III Tool Overview'!$H$6="Western Isles Health Board",0,IF('III Tool Overview'!$H$6="Eilean Siar Local Authority",0,hosp_count(5,B243,C243,D243,$C$1,G243,1,F243,E243*F243)))</f>
        <v>9986.8319631655395</v>
      </c>
      <c r="AG243" s="181">
        <f>IF('III Tool Overview'!$H$6="Western Isles Health Board",0,IF('III Tool Overview'!$H$6="Eilean Siar Local Authority",0,hosp_count(5,B243,C243,D243,$C$1,G243+H243,1,F243,E243*F243)))</f>
        <v>9986.0098735572301</v>
      </c>
      <c r="AH243" s="180">
        <f t="shared" ref="AH243:AH252" si="850">AF243-AG243</f>
        <v>0.82208960830939759</v>
      </c>
      <c r="AI243" s="181">
        <f>IF('III Tool Overview'!$H$6="Western Isles Health Board",0,IF('III Tool Overview'!$H$6="Eilean Siar Local Authority",0,hosp_count(10,B243,C243,D243,$C$1,G243,1,F243,E243*F243)))</f>
        <v>24671.473639482741</v>
      </c>
      <c r="AJ243" s="181">
        <f>IF('III Tool Overview'!$H$6="Western Isles Health Board",0,IF('III Tool Overview'!$H$6="Eilean Siar Local Authority",0,hosp_count(10,B243,C243,D243,$C$1,G243+H243,1,F243,E243*F243)))</f>
        <v>24669.474668841474</v>
      </c>
      <c r="AK243" s="180">
        <f t="shared" ref="AK243:AK252" si="851">AI243-AJ243</f>
        <v>1.9989706412670785</v>
      </c>
      <c r="AL243" s="181">
        <f>IF('III Tool Overview'!$H$6="Western Isles Health Board",0,IF('III Tool Overview'!$H$6="Eilean Siar Local Authority",0,hosp_count(20,B243,C243,D243,$C$1,G243,1,F243,E243*F243)))</f>
        <v>63215.932826131597</v>
      </c>
      <c r="AM243" s="181">
        <f>IF('III Tool Overview'!$H$6="Western Isles Health Board",0,IF('III Tool Overview'!$H$6="Eilean Siar Local Authority",0,hosp_count(20,B243,C243,D243,$C$1,G243+H243,1,F243,E243*F243)))</f>
        <v>63211.003517739329</v>
      </c>
      <c r="AN243" s="180">
        <f t="shared" ref="AN243:AN252" si="852">AL243-AM243</f>
        <v>4.9293083922675578</v>
      </c>
    </row>
    <row r="244" spans="1:40" x14ac:dyDescent="0.2">
      <c r="A244" s="176" t="s">
        <v>26</v>
      </c>
      <c r="B244" s="156">
        <v>27.5</v>
      </c>
      <c r="C244" s="156" t="s">
        <v>160</v>
      </c>
      <c r="D244" s="159">
        <v>5</v>
      </c>
      <c r="E244" s="179">
        <f>HLOOKUP('III Tool Overview'!$H$6,Prevalence!$B$2:$AV$268,Prevalence!AW232,FALSE)</f>
        <v>0.13</v>
      </c>
      <c r="F244" s="178">
        <f>HLOOKUP('III Tool Overview'!$H$6,LookUpData_Pop!$B$1:$AV$269,LookUpData_Pop!BB237,FALSE)/5</f>
        <v>30557.8</v>
      </c>
      <c r="G244" s="167">
        <f>'III Tool Overview'!$H$9/110</f>
        <v>0</v>
      </c>
      <c r="H244" s="244">
        <f>IF('III Tool Overview'!$H$10="Even distribution",Targeting!C242,IF('III Tool Overview'!$H$10="Targeting to Q1",Targeting!D242,IF('III Tool Overview'!$H$10="Targeting to Q1 &amp; Q2",Targeting!E242,IF('III Tool Overview'!$H$10="Proportionate to need",Targeting!F242))))</f>
        <v>187.52205835127552</v>
      </c>
      <c r="I244" s="173">
        <f>IF('III Tool Overview'!$H$6="Western Isles Health Board",0,IF('III Tool Overview'!$H$6="Eilean Siar Local Authority",0,new_ci(2,B244,C244,D244,$C$1,G244,1,F244,E244*F244)))</f>
        <v>20.361734311950769</v>
      </c>
      <c r="J244" s="180">
        <f>IF('III Tool Overview'!$H$6="Western Isles Health Board",0,IF('III Tool Overview'!$H$6="Eilean Siar Local Authority",0,new_ci(2,B244,C244,D244,$C$1,G244+H244,1,F244,E244*F244)))</f>
        <v>20.358105698473185</v>
      </c>
      <c r="K244" s="180">
        <f>IF('III Tool Overview'!$H$6="Western Isles Health Board",0,IF('III Tool Overview'!$H$6="Eilean Siar Local Authority",0,new_ci(5,B244,C244,D244,$C$1,G244,1,F244,E244*F244)))</f>
        <v>88.981157599443634</v>
      </c>
      <c r="L244" s="180">
        <f>IF('III Tool Overview'!$H$6="Western Isles Health Board",0,IF('III Tool Overview'!$H$6="Eilean Siar Local Authority",0,new_ci(5,B244,C244,D244,$C$1,G244+H244,1,F244,E244*F244)))</f>
        <v>88.965438358820265</v>
      </c>
      <c r="M244" s="180">
        <f>IF('III Tool Overview'!$H$6="Western Isles Health Board",0,IF('III Tool Overview'!$H$6="Eilean Siar Local Authority",0,new_ci(10,B244,C244,D244,$C$1,G244,1,F244,E244*F244)))</f>
        <v>233.2031443151414</v>
      </c>
      <c r="N244" s="180">
        <f>IF('III Tool Overview'!$H$6="Western Isles Health Board",0,IF('III Tool Overview'!$H$6="Eilean Siar Local Authority",0,new_ci(10,B244,C244,D244,$C$1,G244+H244,1,F244,E244*F244)))</f>
        <v>233.16262523526683</v>
      </c>
      <c r="O244" s="180">
        <f>IF('III Tool Overview'!$H$6="Western Isles Health Board",0,IF('III Tool Overview'!$H$6="Eilean Siar Local Authority",0,new_ci(20,B244,C244,D244,$C$1,G244,1,F244,E244*F244)))</f>
        <v>680.00588550522207</v>
      </c>
      <c r="P244" s="180">
        <f>IF('III Tool Overview'!$H$6="Western Isles Health Board",0,IF('III Tool Overview'!$H$6="Eilean Siar Local Authority",0,new_ci(20,B244,C244,D244,$C$1,G244+H244,1,F244,E244*F244)))</f>
        <v>679.89271184731831</v>
      </c>
      <c r="Q244" s="181">
        <f>IF('III Tool Overview'!$H$6="Western Isles Health Board",0,IF('III Tool Overview'!$H$6="Eilean Siar Local Authority",0,new_yll(2,B244,C244,D244,$C$1,G244,1,F244,E244*F244)))</f>
        <v>1445.6831361485047</v>
      </c>
      <c r="R244" s="181">
        <f>IF('III Tool Overview'!$H$6="Western Isles Health Board",0,IF('III Tool Overview'!$H$6="Eilean Siar Local Authority",0,new_yll(2,B244,C244,D244,$C$1,G244+H244,1,F244,E244*F244)))</f>
        <v>1445.4255045915961</v>
      </c>
      <c r="S244" s="181">
        <f t="shared" si="845"/>
        <v>0.25763155690856365</v>
      </c>
      <c r="T244" s="181">
        <f>IF('III Tool Overview'!$H$6="Western Isles Health Board",0,IF('III Tool Overview'!$H$6="Eilean Siar Local Authority",0,new_yll(5,B244,C244,D244,$C$1,G244,1,F244,E244*F244)))</f>
        <v>6177.7916132997079</v>
      </c>
      <c r="U244" s="181">
        <f>IF('III Tool Overview'!$H$6="Western Isles Health Board",0,IF('III Tool Overview'!$H$6="Eilean Siar Local Authority",0,new_yll(5,B244,C244,D244,$C$1,G244+H244,1,F244,E244*F244)))</f>
        <v>6176.7001465447556</v>
      </c>
      <c r="V244" s="181">
        <f t="shared" si="846"/>
        <v>1.0914667549523074</v>
      </c>
      <c r="W244" s="181">
        <f>IF('III Tool Overview'!$H$6="Western Isles Health Board",0,IF('III Tool Overview'!$H$6="Eilean Siar Local Authority",0,new_yll(10,B244,C244,D244,$C$1,G244,1,F244,E244*F244)))</f>
        <v>15535.706599592539</v>
      </c>
      <c r="X244" s="181">
        <f>IF('III Tool Overview'!$H$6="Western Isles Health Board",0,IF('III Tool Overview'!$H$6="Eilean Siar Local Authority",0,new_yll(10,B244,C244,D244,$C$1,G244+H244,1,F244,E244*F244)))</f>
        <v>15533.00567380262</v>
      </c>
      <c r="Y244" s="181">
        <f t="shared" si="847"/>
        <v>2.7009257899189834</v>
      </c>
      <c r="Z244" s="181">
        <f>IF('III Tool Overview'!$H$6="Western Isles Health Board",0,IF('III Tool Overview'!$H$6="Eilean Siar Local Authority",0,new_yll(20,B244,C244,D244,$C$1,G244,1,F244,E244*F244)))</f>
        <v>41018.908454370154</v>
      </c>
      <c r="AA244" s="181">
        <f>IF('III Tool Overview'!$H$6="Western Isles Health Board",0,IF('III Tool Overview'!$H$6="Eilean Siar Local Authority",0,new_yll(20,B244,C244,D244,$C$1,G244+H244,1,F244,E244*F244)))</f>
        <v>41012.059046605667</v>
      </c>
      <c r="AB244" s="181">
        <f t="shared" si="848"/>
        <v>6.8494077644863864</v>
      </c>
      <c r="AC244" s="181">
        <f>IF('III Tool Overview'!$H$6="Western Isles Health Board",0,IF('III Tool Overview'!$H$6="Eilean Siar Local Authority",0,hosp_count(2,B244,C244,D244,$C$1,G244,1,F244,E244*F244)))</f>
        <v>2355.8202697438846</v>
      </c>
      <c r="AD244" s="181">
        <f>IF('III Tool Overview'!$H$6="Western Isles Health Board",0,IF('III Tool Overview'!$H$6="Eilean Siar Local Authority",0,hosp_count(2,B244,C244,D244,$C$1,G244+H244,1,F244,E244*F244)))</f>
        <v>2355.5668785929229</v>
      </c>
      <c r="AE244" s="180">
        <f t="shared" si="849"/>
        <v>0.25339115096176101</v>
      </c>
      <c r="AF244" s="181">
        <f>IF('III Tool Overview'!$H$6="Western Isles Health Board",0,IF('III Tool Overview'!$H$6="Eilean Siar Local Authority",0,hosp_count(5,B244,C244,D244,$C$1,G244,1,F244,E244*F244)))</f>
        <v>9951.0647568031145</v>
      </c>
      <c r="AG244" s="181">
        <f>IF('III Tool Overview'!$H$6="Western Isles Health Board",0,IF('III Tool Overview'!$H$6="Eilean Siar Local Authority",0,hosp_count(5,B244,C244,D244,$C$1,G244+H244,1,F244,E244*F244)))</f>
        <v>9950.0047951808792</v>
      </c>
      <c r="AH244" s="180">
        <f t="shared" si="850"/>
        <v>1.0599616222352779</v>
      </c>
      <c r="AI244" s="181">
        <f>IF('III Tool Overview'!$H$6="Western Isles Health Board",0,IF('III Tool Overview'!$H$6="Eilean Siar Local Authority",0,hosp_count(10,B244,C244,D244,$C$1,G244,1,F244,E244*F244)))</f>
        <v>24562.454833705575</v>
      </c>
      <c r="AJ244" s="181">
        <f>IF('III Tool Overview'!$H$6="Western Isles Health Board",0,IF('III Tool Overview'!$H$6="Eilean Siar Local Authority",0,hosp_count(10,B244,C244,D244,$C$1,G244+H244,1,F244,E244*F244)))</f>
        <v>24559.885312203398</v>
      </c>
      <c r="AK244" s="180">
        <f t="shared" si="851"/>
        <v>2.56952150217694</v>
      </c>
      <c r="AL244" s="181">
        <f>IF('III Tool Overview'!$H$6="Western Isles Health Board",0,IF('III Tool Overview'!$H$6="Eilean Siar Local Authority",0,hosp_count(20,B244,C244,D244,$C$1,G244,1,F244,E244*F244)))</f>
        <v>62779.033713392404</v>
      </c>
      <c r="AM244" s="181">
        <f>IF('III Tool Overview'!$H$6="Western Isles Health Board",0,IF('III Tool Overview'!$H$6="Eilean Siar Local Authority",0,hosp_count(20,B244,C244,D244,$C$1,G244+H244,1,F244,E244*F244)))</f>
        <v>62772.755231013267</v>
      </c>
      <c r="AN244" s="180">
        <f t="shared" si="852"/>
        <v>6.2784823791371309</v>
      </c>
    </row>
    <row r="245" spans="1:40" x14ac:dyDescent="0.2">
      <c r="A245" s="176" t="s">
        <v>27</v>
      </c>
      <c r="B245" s="156">
        <v>32.5</v>
      </c>
      <c r="C245" s="156" t="s">
        <v>160</v>
      </c>
      <c r="D245" s="159">
        <v>5</v>
      </c>
      <c r="E245" s="179">
        <f>HLOOKUP('III Tool Overview'!$H$6,Prevalence!$B$2:$AV$268,Prevalence!AW233,FALSE)</f>
        <v>0.13</v>
      </c>
      <c r="F245" s="178">
        <f>HLOOKUP('III Tool Overview'!$H$6,LookUpData_Pop!$B$1:$AV$269,LookUpData_Pop!BB238,FALSE)/5</f>
        <v>26522.400000000001</v>
      </c>
      <c r="G245" s="167">
        <f>'III Tool Overview'!$H$9/110</f>
        <v>0</v>
      </c>
      <c r="H245" s="244">
        <f>IF('III Tool Overview'!$H$10="Even distribution",Targeting!C243,IF('III Tool Overview'!$H$10="Targeting to Q1",Targeting!D243,IF('III Tool Overview'!$H$10="Targeting to Q1 &amp; Q2",Targeting!E243,IF('III Tool Overview'!$H$10="Proportionate to need",Targeting!F243))))</f>
        <v>180.00964869290127</v>
      </c>
      <c r="I245" s="173">
        <f>IF('III Tool Overview'!$H$6="Western Isles Health Board",0,IF('III Tool Overview'!$H$6="Eilean Siar Local Authority",0,new_ci(2,B245,C245,D245,$C$1,G245,1,F245,E245*F245)))</f>
        <v>23.606037885202994</v>
      </c>
      <c r="J245" s="180">
        <f>IF('III Tool Overview'!$H$6="Western Isles Health Board",0,IF('III Tool Overview'!$H$6="Eilean Siar Local Authority",0,new_ci(2,B245,C245,D245,$C$1,G245+H245,1,F245,E245*F245)))</f>
        <v>23.601398654116306</v>
      </c>
      <c r="K245" s="180">
        <f>IF('III Tool Overview'!$H$6="Western Isles Health Board",0,IF('III Tool Overview'!$H$6="Eilean Siar Local Authority",0,new_ci(5,B245,C245,D245,$C$1,G245,1,F245,E245*F245)))</f>
        <v>103.11467112190174</v>
      </c>
      <c r="L245" s="180">
        <f>IF('III Tool Overview'!$H$6="Western Isles Health Board",0,IF('III Tool Overview'!$H$6="Eilean Siar Local Authority",0,new_ci(5,B245,C245,D245,$C$1,G245+H245,1,F245,E245*F245)))</f>
        <v>103.09460321716639</v>
      </c>
      <c r="M245" s="180">
        <f>IF('III Tool Overview'!$H$6="Western Isles Health Board",0,IF('III Tool Overview'!$H$6="Eilean Siar Local Authority",0,new_ci(10,B245,C245,D245,$C$1,G245,1,F245,E245*F245)))</f>
        <v>270.00109016424608</v>
      </c>
      <c r="N245" s="180">
        <f>IF('III Tool Overview'!$H$6="Western Isles Health Board",0,IF('III Tool Overview'!$H$6="Eilean Siar Local Authority",0,new_ci(10,B245,C245,D245,$C$1,G245+H245,1,F245,E245*F245)))</f>
        <v>269.94952097099798</v>
      </c>
      <c r="O245" s="180">
        <f>IF('III Tool Overview'!$H$6="Western Isles Health Board",0,IF('III Tool Overview'!$H$6="Eilean Siar Local Authority",0,new_ci(20,B245,C245,D245,$C$1,G245,1,F245,E245*F245)))</f>
        <v>785.10364483362832</v>
      </c>
      <c r="P245" s="180">
        <f>IF('III Tool Overview'!$H$6="Western Isles Health Board",0,IF('III Tool Overview'!$H$6="Eilean Siar Local Authority",0,new_ci(20,B245,C245,D245,$C$1,G245+H245,1,F245,E245*F245)))</f>
        <v>784.96099261850736</v>
      </c>
      <c r="Q245" s="181">
        <f>IF('III Tool Overview'!$H$6="Western Isles Health Board",0,IF('III Tool Overview'!$H$6="Eilean Siar Local Authority",0,new_yll(2,B245,C245,D245,$C$1,G245,1,F245,E245*F245)))</f>
        <v>1581.6045383086007</v>
      </c>
      <c r="R245" s="181">
        <f>IF('III Tool Overview'!$H$6="Western Isles Health Board",0,IF('III Tool Overview'!$H$6="Eilean Siar Local Authority",0,new_yll(2,B245,C245,D245,$C$1,G245+H245,1,F245,E245*F245)))</f>
        <v>1581.2937098257926</v>
      </c>
      <c r="S245" s="181">
        <f t="shared" si="845"/>
        <v>0.31082848280811959</v>
      </c>
      <c r="T245" s="181">
        <f>IF('III Tool Overview'!$H$6="Western Isles Health Board",0,IF('III Tool Overview'!$H$6="Eilean Siar Local Authority",0,new_yll(5,B245,C245,D245,$C$1,G245,1,F245,E245*F245)))</f>
        <v>6746.631454917806</v>
      </c>
      <c r="U245" s="181">
        <f>IF('III Tool Overview'!$H$6="Western Isles Health Board",0,IF('III Tool Overview'!$H$6="Eilean Siar Local Authority",0,new_yll(5,B245,C245,D245,$C$1,G245+H245,1,F245,E245*F245)))</f>
        <v>6745.31828605185</v>
      </c>
      <c r="V245" s="181">
        <f t="shared" si="846"/>
        <v>1.3131688659559586</v>
      </c>
      <c r="W245" s="181">
        <f>IF('III Tool Overview'!$H$6="Western Isles Health Board",0,IF('III Tool Overview'!$H$6="Eilean Siar Local Authority",0,new_yll(10,B245,C245,D245,$C$1,G245,1,F245,E245*F245)))</f>
        <v>16907.713767954177</v>
      </c>
      <c r="X245" s="181">
        <f>IF('III Tool Overview'!$H$6="Western Isles Health Board",0,IF('III Tool Overview'!$H$6="Eilean Siar Local Authority",0,new_yll(10,B245,C245,D245,$C$1,G245+H245,1,F245,E245*F245)))</f>
        <v>16904.482155528309</v>
      </c>
      <c r="Y245" s="181">
        <f t="shared" si="847"/>
        <v>3.2316124258686614</v>
      </c>
      <c r="Z245" s="181">
        <f>IF('III Tool Overview'!$H$6="Western Isles Health Board",0,IF('III Tool Overview'!$H$6="Eilean Siar Local Authority",0,new_yll(20,B245,C245,D245,$C$1,G245,1,F245,E245*F245)))</f>
        <v>44228.320766784862</v>
      </c>
      <c r="AA245" s="181">
        <f>IF('III Tool Overview'!$H$6="Western Isles Health Board",0,IF('III Tool Overview'!$H$6="Eilean Siar Local Authority",0,new_yll(20,B245,C245,D245,$C$1,G245+H245,1,F245,E245*F245)))</f>
        <v>44220.251245165469</v>
      </c>
      <c r="AB245" s="181">
        <f t="shared" si="848"/>
        <v>8.0695216193926171</v>
      </c>
      <c r="AC245" s="181">
        <f>IF('III Tool Overview'!$H$6="Western Isles Health Board",0,IF('III Tool Overview'!$H$6="Eilean Siar Local Authority",0,hosp_count(2,B245,C245,D245,$C$1,G245,1,F245,E245*F245)))</f>
        <v>2350.967547992168</v>
      </c>
      <c r="AD245" s="181">
        <f>IF('III Tool Overview'!$H$6="Western Isles Health Board",0,IF('III Tool Overview'!$H$6="Eilean Siar Local Authority",0,hosp_count(2,B245,C245,D245,$C$1,G245+H245,1,F245,E245*F245)))</f>
        <v>2350.6886004712519</v>
      </c>
      <c r="AE245" s="180">
        <f t="shared" si="849"/>
        <v>0.27894752091606279</v>
      </c>
      <c r="AF245" s="181">
        <f>IF('III Tool Overview'!$H$6="Western Isles Health Board",0,IF('III Tool Overview'!$H$6="Eilean Siar Local Authority",0,hosp_count(5,B245,C245,D245,$C$1,G245,1,F245,E245*F245)))</f>
        <v>9926.7777785920316</v>
      </c>
      <c r="AG245" s="181">
        <f>IF('III Tool Overview'!$H$6="Western Isles Health Board",0,IF('III Tool Overview'!$H$6="Eilean Siar Local Authority",0,hosp_count(5,B245,C245,D245,$C$1,G245+H245,1,F245,E245*F245)))</f>
        <v>9925.6127109158133</v>
      </c>
      <c r="AH245" s="180">
        <f t="shared" si="850"/>
        <v>1.1650676762183139</v>
      </c>
      <c r="AI245" s="181">
        <f>IF('III Tool Overview'!$H$6="Western Isles Health Board",0,IF('III Tool Overview'!$H$6="Eilean Siar Local Authority",0,hosp_count(10,B245,C245,D245,$C$1,G245,1,F245,E245*F245)))</f>
        <v>24483.349117031434</v>
      </c>
      <c r="AJ245" s="181">
        <f>IF('III Tool Overview'!$H$6="Western Isles Health Board",0,IF('III Tool Overview'!$H$6="Eilean Siar Local Authority",0,hosp_count(10,B245,C245,D245,$C$1,G245+H245,1,F245,E245*F245)))</f>
        <v>24480.53375544892</v>
      </c>
      <c r="AK245" s="180">
        <f t="shared" si="851"/>
        <v>2.815361582514015</v>
      </c>
      <c r="AL245" s="181">
        <f>IF('III Tool Overview'!$H$6="Western Isles Health Board",0,IF('III Tool Overview'!$H$6="Eilean Siar Local Authority",0,hosp_count(20,B245,C245,D245,$C$1,G245,1,F245,E245*F245)))</f>
        <v>62431.362001464178</v>
      </c>
      <c r="AM245" s="181">
        <f>IF('III Tool Overview'!$H$6="Western Isles Health Board",0,IF('III Tool Overview'!$H$6="Eilean Siar Local Authority",0,hosp_count(20,B245,C245,D245,$C$1,G245+H245,1,F245,E245*F245)))</f>
        <v>62424.548088469739</v>
      </c>
      <c r="AN245" s="180">
        <f t="shared" si="852"/>
        <v>6.8139129944393062</v>
      </c>
    </row>
    <row r="246" spans="1:40" x14ac:dyDescent="0.2">
      <c r="A246" s="176" t="s">
        <v>28</v>
      </c>
      <c r="B246" s="156">
        <v>37.5</v>
      </c>
      <c r="C246" s="156" t="s">
        <v>160</v>
      </c>
      <c r="D246" s="159">
        <v>5</v>
      </c>
      <c r="E246" s="179">
        <f>HLOOKUP('III Tool Overview'!$H$6,Prevalence!$B$2:$AV$268,Prevalence!AW234,FALSE)</f>
        <v>0.13</v>
      </c>
      <c r="F246" s="178">
        <f>HLOOKUP('III Tool Overview'!$H$6,LookUpData_Pop!$B$1:$AV$269,LookUpData_Pop!BB239,FALSE)/5</f>
        <v>32830.6</v>
      </c>
      <c r="G246" s="167">
        <f>'III Tool Overview'!$H$9/110</f>
        <v>0</v>
      </c>
      <c r="H246" s="244">
        <f>IF('III Tool Overview'!$H$10="Even distribution",Targeting!C244,IF('III Tool Overview'!$H$10="Targeting to Q1",Targeting!D244,IF('III Tool Overview'!$H$10="Targeting to Q1 &amp; Q2",Targeting!E244,IF('III Tool Overview'!$H$10="Proportionate to need",Targeting!F244))))</f>
        <v>199.27206962165334</v>
      </c>
      <c r="I246" s="173">
        <f>IF('III Tool Overview'!$H$6="Western Isles Health Board",0,IF('III Tool Overview'!$H$6="Eilean Siar Local Authority",0,new_ci(2,B246,C246,D246,$C$1,G246,1,F246,E246*F246)))</f>
        <v>45.105438530981658</v>
      </c>
      <c r="J246" s="180">
        <f>IF('III Tool Overview'!$H$6="Western Isles Health Board",0,IF('III Tool Overview'!$H$6="Eilean Siar Local Authority",0,new_ci(2,B246,C246,D246,$C$1,G246+H246,1,F246,E246*F246)))</f>
        <v>45.097526644385916</v>
      </c>
      <c r="K246" s="180">
        <f>IF('III Tool Overview'!$H$6="Western Isles Health Board",0,IF('III Tool Overview'!$H$6="Eilean Siar Local Authority",0,new_ci(5,B246,C246,D246,$C$1,G246,1,F246,E246*F246)))</f>
        <v>196.84492567626518</v>
      </c>
      <c r="L246" s="180">
        <f>IF('III Tool Overview'!$H$6="Western Isles Health Board",0,IF('III Tool Overview'!$H$6="Eilean Siar Local Authority",0,new_ci(5,B246,C246,D246,$C$1,G246+H246,1,F246,E246*F246)))</f>
        <v>196.81080932814814</v>
      </c>
      <c r="M246" s="180">
        <f>IF('III Tool Overview'!$H$6="Western Isles Health Board",0,IF('III Tool Overview'!$H$6="Eilean Siar Local Authority",0,new_ci(10,B246,C246,D246,$C$1,G246,1,F246,E246*F246)))</f>
        <v>514.4274618820848</v>
      </c>
      <c r="N246" s="180">
        <f>IF('III Tool Overview'!$H$6="Western Isles Health Board",0,IF('III Tool Overview'!$H$6="Eilean Siar Local Authority",0,new_ci(10,B246,C246,D246,$C$1,G246+H246,1,F246,E246*F246)))</f>
        <v>514.34037510918813</v>
      </c>
      <c r="O246" s="180">
        <f>IF('III Tool Overview'!$H$6="Western Isles Health Board",0,IF('III Tool Overview'!$H$6="Eilean Siar Local Authority",0,new_ci(20,B246,C246,D246,$C$1,G246,1,F246,E246*F246)))</f>
        <v>1486.8469140476286</v>
      </c>
      <c r="P246" s="180">
        <f>IF('III Tool Overview'!$H$6="Western Isles Health Board",0,IF('III Tool Overview'!$H$6="Eilean Siar Local Authority",0,new_ci(20,B246,C246,D246,$C$1,G246+H246,1,F246,E246*F246)))</f>
        <v>1486.6109975663492</v>
      </c>
      <c r="Q246" s="181">
        <f>IF('III Tool Overview'!$H$6="Western Isles Health Board",0,IF('III Tool Overview'!$H$6="Eilean Siar Local Authority",0,new_yll(2,B246,C246,D246,$C$1,G246,1,F246,E246*F246)))</f>
        <v>2751.431750389881</v>
      </c>
      <c r="R246" s="181">
        <f>IF('III Tool Overview'!$H$6="Western Isles Health Board",0,IF('III Tool Overview'!$H$6="Eilean Siar Local Authority",0,new_yll(2,B246,C246,D246,$C$1,G246+H246,1,F246,E246*F246)))</f>
        <v>2750.9491253075407</v>
      </c>
      <c r="S246" s="181">
        <f t="shared" si="845"/>
        <v>0.48262508234029156</v>
      </c>
      <c r="T246" s="181">
        <f>IF('III Tool Overview'!$H$6="Western Isles Health Board",0,IF('III Tool Overview'!$H$6="Eilean Siar Local Authority",0,new_yll(5,B246,C246,D246,$C$1,G246,1,F246,E246*F246)))</f>
        <v>11698.333135537068</v>
      </c>
      <c r="U246" s="181">
        <f>IF('III Tool Overview'!$H$6="Western Isles Health Board",0,IF('III Tool Overview'!$H$6="Eilean Siar Local Authority",0,new_yll(5,B246,C246,D246,$C$1,G246+H246,1,F246,E246*F246)))</f>
        <v>11696.305299018935</v>
      </c>
      <c r="V246" s="181">
        <f t="shared" si="846"/>
        <v>2.0278365181329718</v>
      </c>
      <c r="W246" s="181">
        <f>IF('III Tool Overview'!$H$6="Western Isles Health Board",0,IF('III Tool Overview'!$H$6="Eilean Siar Local Authority",0,new_yll(10,B246,C246,D246,$C$1,G246,1,F246,E246*F246)))</f>
        <v>29129.730319722988</v>
      </c>
      <c r="X246" s="181">
        <f>IF('III Tool Overview'!$H$6="Western Isles Health Board",0,IF('III Tool Overview'!$H$6="Eilean Siar Local Authority",0,new_yll(10,B246,C246,D246,$C$1,G246+H246,1,F246,E246*F246)))</f>
        <v>29124.794091416119</v>
      </c>
      <c r="Y246" s="181">
        <f t="shared" si="847"/>
        <v>4.9362283068694524</v>
      </c>
      <c r="Z246" s="181">
        <f>IF('III Tool Overview'!$H$6="Western Isles Health Board",0,IF('III Tool Overview'!$H$6="Eilean Siar Local Authority",0,new_yll(20,B246,C246,D246,$C$1,G246,1,F246,E246*F246)))</f>
        <v>74881.15659255418</v>
      </c>
      <c r="AA246" s="181">
        <f>IF('III Tool Overview'!$H$6="Western Isles Health Board",0,IF('III Tool Overview'!$H$6="Eilean Siar Local Authority",0,new_yll(20,B246,C246,D246,$C$1,G246+H246,1,F246,E246*F246)))</f>
        <v>74869.202729699886</v>
      </c>
      <c r="AB246" s="181">
        <f t="shared" si="848"/>
        <v>11.95386285429413</v>
      </c>
      <c r="AC246" s="181">
        <f>IF('III Tool Overview'!$H$6="Western Isles Health Board",0,IF('III Tool Overview'!$H$6="Eilean Siar Local Authority",0,hosp_count(2,B246,C246,D246,$C$1,G246,1,F246,E246*F246)))</f>
        <v>3587.8414995561056</v>
      </c>
      <c r="AD246" s="181">
        <f>IF('III Tool Overview'!$H$6="Western Isles Health Board",0,IF('III Tool Overview'!$H$6="Eilean Siar Local Authority",0,hosp_count(2,B246,C246,D246,$C$1,G246+H246,1,F246,E246*F246)))</f>
        <v>3587.4612889277423</v>
      </c>
      <c r="AE246" s="180">
        <f t="shared" si="849"/>
        <v>0.38021062836332931</v>
      </c>
      <c r="AF246" s="181">
        <f>IF('III Tool Overview'!$H$6="Western Isles Health Board",0,IF('III Tool Overview'!$H$6="Eilean Siar Local Authority",0,hosp_count(5,B246,C246,D246,$C$1,G246,1,F246,E246*F246)))</f>
        <v>15136.884054962653</v>
      </c>
      <c r="AG246" s="181">
        <f>IF('III Tool Overview'!$H$6="Western Isles Health Board",0,IF('III Tool Overview'!$H$6="Eilean Siar Local Authority",0,hosp_count(5,B246,C246,D246,$C$1,G246+H246,1,F246,E246*F246)))</f>
        <v>15135.301337342546</v>
      </c>
      <c r="AH246" s="180">
        <f t="shared" si="850"/>
        <v>1.5827176201073598</v>
      </c>
      <c r="AI246" s="181">
        <f>IF('III Tool Overview'!$H$6="Western Isles Health Board",0,IF('III Tool Overview'!$H$6="Eilean Siar Local Authority",0,hosp_count(10,B246,C246,D246,$C$1,G246,1,F246,E246*F246)))</f>
        <v>37270.494128120241</v>
      </c>
      <c r="AJ246" s="181">
        <f>IF('III Tool Overview'!$H$6="Western Isles Health Board",0,IF('III Tool Overview'!$H$6="Eilean Siar Local Authority",0,hosp_count(10,B246,C246,D246,$C$1,G246+H246,1,F246,E246*F246)))</f>
        <v>37266.695715013928</v>
      </c>
      <c r="AK246" s="180">
        <f t="shared" si="851"/>
        <v>3.7984131063130917</v>
      </c>
      <c r="AL246" s="181">
        <f>IF('III Tool Overview'!$H$6="Western Isles Health Board",0,IF('III Tool Overview'!$H$6="Eilean Siar Local Authority",0,hosp_count(20,B246,C246,D246,$C$1,G246,1,F246,E246*F246)))</f>
        <v>94562.741189090841</v>
      </c>
      <c r="AM246" s="181">
        <f>IF('III Tool Overview'!$H$6="Western Isles Health Board",0,IF('III Tool Overview'!$H$6="Eilean Siar Local Authority",0,hosp_count(20,B246,C246,D246,$C$1,G246+H246,1,F246,E246*F246)))</f>
        <v>94553.735801584451</v>
      </c>
      <c r="AN246" s="180">
        <f t="shared" si="852"/>
        <v>9.0053875063895248</v>
      </c>
    </row>
    <row r="247" spans="1:40" x14ac:dyDescent="0.2">
      <c r="A247" s="176" t="s">
        <v>29</v>
      </c>
      <c r="B247" s="156">
        <v>42.5</v>
      </c>
      <c r="C247" s="156" t="s">
        <v>160</v>
      </c>
      <c r="D247" s="159">
        <v>5</v>
      </c>
      <c r="E247" s="179">
        <f>HLOOKUP('III Tool Overview'!$H$6,Prevalence!$B$2:$AV$268,Prevalence!AW235,FALSE)</f>
        <v>0.13</v>
      </c>
      <c r="F247" s="178">
        <f>HLOOKUP('III Tool Overview'!$H$6,LookUpData_Pop!$B$1:$AV$269,LookUpData_Pop!BB240,FALSE)/5</f>
        <v>39463.800000000003</v>
      </c>
      <c r="G247" s="167">
        <f>'III Tool Overview'!$H$9/110</f>
        <v>0</v>
      </c>
      <c r="H247" s="244">
        <f>IF('III Tool Overview'!$H$10="Even distribution",Targeting!C245,IF('III Tool Overview'!$H$10="Targeting to Q1",Targeting!D245,IF('III Tool Overview'!$H$10="Targeting to Q1 &amp; Q2",Targeting!E245,IF('III Tool Overview'!$H$10="Proportionate to need",Targeting!F245))))</f>
        <v>244.54301605468109</v>
      </c>
      <c r="I247" s="173">
        <f>IF('III Tool Overview'!$H$6="Western Isles Health Board",0,IF('III Tool Overview'!$H$6="Eilean Siar Local Authority",0,new_ci(2,B247,C247,D247,$C$1,G247,1,F247,E247*F247)))</f>
        <v>72.411579878287384</v>
      </c>
      <c r="J247" s="180">
        <f>IF('III Tool Overview'!$H$6="Western Isles Health Board",0,IF('III Tool Overview'!$H$6="Eilean Siar Local Authority",0,new_ci(2,B247,C247,D247,$C$1,G247+H247,1,F247,E247*F247)))</f>
        <v>72.398578728903672</v>
      </c>
      <c r="K247" s="180">
        <f>IF('III Tool Overview'!$H$6="Western Isles Health Board",0,IF('III Tool Overview'!$H$6="Eilean Siar Local Authority",0,new_ci(5,B247,C247,D247,$C$1,G247,1,F247,E247*F247)))</f>
        <v>315.73329522948575</v>
      </c>
      <c r="L247" s="180">
        <f>IF('III Tool Overview'!$H$6="Western Isles Health Board",0,IF('III Tool Overview'!$H$6="Eilean Siar Local Authority",0,new_ci(5,B247,C247,D247,$C$1,G247+H247,1,F247,E247*F247)))</f>
        <v>315.677402568155</v>
      </c>
      <c r="M247" s="180">
        <f>IF('III Tool Overview'!$H$6="Western Isles Health Board",0,IF('III Tool Overview'!$H$6="Eilean Siar Local Authority",0,new_ci(10,B247,C247,D247,$C$1,G247,1,F247,E247*F247)))</f>
        <v>823.60045716316984</v>
      </c>
      <c r="N247" s="180">
        <f>IF('III Tool Overview'!$H$6="Western Isles Health Board",0,IF('III Tool Overview'!$H$6="Eilean Siar Local Authority",0,new_ci(10,B247,C247,D247,$C$1,G247+H247,1,F247,E247*F247)))</f>
        <v>823.45868822925706</v>
      </c>
      <c r="O247" s="180">
        <f>IF('III Tool Overview'!$H$6="Western Isles Health Board",0,IF('III Tool Overview'!$H$6="Eilean Siar Local Authority",0,new_ci(20,B247,C247,D247,$C$1,G247,1,F247,E247*F247)))</f>
        <v>2366.8934056963458</v>
      </c>
      <c r="P247" s="180">
        <f>IF('III Tool Overview'!$H$6="Western Isles Health Board",0,IF('III Tool Overview'!$H$6="Eilean Siar Local Authority",0,new_ci(20,B247,C247,D247,$C$1,G247+H247,1,F247,E247*F247)))</f>
        <v>2366.5169369775917</v>
      </c>
      <c r="Q247" s="181">
        <f>IF('III Tool Overview'!$H$6="Western Isles Health Board",0,IF('III Tool Overview'!$H$6="Eilean Siar Local Authority",0,new_yll(2,B247,C247,D247,$C$1,G247,1,F247,E247*F247)))</f>
        <v>4127.4600530623811</v>
      </c>
      <c r="R247" s="181">
        <f>IF('III Tool Overview'!$H$6="Western Isles Health Board",0,IF('III Tool Overview'!$H$6="Eilean Siar Local Authority",0,new_yll(2,B247,C247,D247,$C$1,G247+H247,1,F247,E247*F247)))</f>
        <v>4126.7189875475096</v>
      </c>
      <c r="S247" s="181">
        <f t="shared" si="845"/>
        <v>0.74106551487147954</v>
      </c>
      <c r="T247" s="181">
        <f>IF('III Tool Overview'!$H$6="Western Isles Health Board",0,IF('III Tool Overview'!$H$6="Eilean Siar Local Authority",0,new_yll(5,B247,C247,D247,$C$1,G247,1,F247,E247*F247)))</f>
        <v>17501.064028098153</v>
      </c>
      <c r="U247" s="181">
        <f>IF('III Tool Overview'!$H$6="Western Isles Health Board",0,IF('III Tool Overview'!$H$6="Eilean Siar Local Authority",0,new_yll(5,B247,C247,D247,$C$1,G247+H247,1,F247,E247*F247)))</f>
        <v>17497.965265497351</v>
      </c>
      <c r="V247" s="181">
        <f t="shared" si="846"/>
        <v>3.0987626008027291</v>
      </c>
      <c r="W247" s="181">
        <f>IF('III Tool Overview'!$H$6="Western Isles Health Board",0,IF('III Tool Overview'!$H$6="Eilean Siar Local Authority",0,new_yll(10,B247,C247,D247,$C$1,G247,1,F247,E247*F247)))</f>
        <v>43346.043290211725</v>
      </c>
      <c r="X247" s="181">
        <f>IF('III Tool Overview'!$H$6="Western Isles Health Board",0,IF('III Tool Overview'!$H$6="Eilean Siar Local Authority",0,new_yll(10,B247,C247,D247,$C$1,G247+H247,1,F247,E247*F247)))</f>
        <v>43338.572462039818</v>
      </c>
      <c r="Y247" s="181">
        <f t="shared" si="847"/>
        <v>7.47082817190676</v>
      </c>
      <c r="Z247" s="181">
        <f>IF('III Tool Overview'!$H$6="Western Isles Health Board",0,IF('III Tool Overview'!$H$6="Eilean Siar Local Authority",0,new_yll(20,B247,C247,D247,$C$1,G247,1,F247,E247*F247)))</f>
        <v>109797.87720427684</v>
      </c>
      <c r="AA247" s="181">
        <f>IF('III Tool Overview'!$H$6="Western Isles Health Board",0,IF('III Tool Overview'!$H$6="Eilean Siar Local Authority",0,new_yll(20,B247,C247,D247,$C$1,G247+H247,1,F247,E247*F247)))</f>
        <v>109780.27016554121</v>
      </c>
      <c r="AB247" s="181">
        <f t="shared" si="848"/>
        <v>17.60703873563034</v>
      </c>
      <c r="AC247" s="181">
        <f>IF('III Tool Overview'!$H$6="Western Isles Health Board",0,IF('III Tool Overview'!$H$6="Eilean Siar Local Authority",0,hosp_count(2,B247,C247,D247,$C$1,G247,1,F247,E247*F247)))</f>
        <v>4958.6913205539895</v>
      </c>
      <c r="AD247" s="181">
        <f>IF('III Tool Overview'!$H$6="Western Isles Health Board",0,IF('III Tool Overview'!$H$6="Eilean Siar Local Authority",0,hosp_count(2,B247,C247,D247,$C$1,G247+H247,1,F247,E247*F247)))</f>
        <v>4958.1531093650274</v>
      </c>
      <c r="AE247" s="180">
        <f t="shared" si="849"/>
        <v>0.53821118896212283</v>
      </c>
      <c r="AF247" s="181">
        <f>IF('III Tool Overview'!$H$6="Western Isles Health Board",0,IF('III Tool Overview'!$H$6="Eilean Siar Local Authority",0,hosp_count(5,B247,C247,D247,$C$1,G247,1,F247,E247*F247)))</f>
        <v>20903.973052937188</v>
      </c>
      <c r="AG247" s="181">
        <f>IF('III Tool Overview'!$H$6="Western Isles Health Board",0,IF('III Tool Overview'!$H$6="Eilean Siar Local Authority",0,hosp_count(5,B247,C247,D247,$C$1,G247+H247,1,F247,E247*F247)))</f>
        <v>20901.739735530216</v>
      </c>
      <c r="AH247" s="180">
        <f t="shared" si="850"/>
        <v>2.2333174069717643</v>
      </c>
      <c r="AI247" s="181">
        <f>IF('III Tool Overview'!$H$6="Western Isles Health Board",0,IF('III Tool Overview'!$H$6="Eilean Siar Local Authority",0,hosp_count(10,B247,C247,D247,$C$1,G247,1,F247,E247*F247)))</f>
        <v>51387.722156108583</v>
      </c>
      <c r="AJ247" s="181">
        <f>IF('III Tool Overview'!$H$6="Western Isles Health Board",0,IF('III Tool Overview'!$H$6="Eilean Siar Local Authority",0,hosp_count(10,B247,C247,D247,$C$1,G247+H247,1,F247,E247*F247)))</f>
        <v>51382.397351407599</v>
      </c>
      <c r="AK247" s="180">
        <f t="shared" si="851"/>
        <v>5.3248047009838047</v>
      </c>
      <c r="AL247" s="181">
        <f>IF('III Tool Overview'!$H$6="Western Isles Health Board",0,IF('III Tool Overview'!$H$6="Eilean Siar Local Authority",0,hosp_count(20,B247,C247,D247,$C$1,G247,1,F247,E247*F247)))</f>
        <v>129763.25544276556</v>
      </c>
      <c r="AM247" s="181">
        <f>IF('III Tool Overview'!$H$6="Western Isles Health Board",0,IF('III Tool Overview'!$H$6="Eilean Siar Local Authority",0,hosp_count(20,B247,C247,D247,$C$1,G247+H247,1,F247,E247*F247)))</f>
        <v>129750.87734608709</v>
      </c>
      <c r="AN247" s="180">
        <f t="shared" si="852"/>
        <v>12.378096678468864</v>
      </c>
    </row>
    <row r="248" spans="1:40" x14ac:dyDescent="0.2">
      <c r="A248" s="176" t="s">
        <v>30</v>
      </c>
      <c r="B248" s="156">
        <v>47.5</v>
      </c>
      <c r="C248" s="156" t="s">
        <v>160</v>
      </c>
      <c r="D248" s="159">
        <v>5</v>
      </c>
      <c r="E248" s="179">
        <f>HLOOKUP('III Tool Overview'!$H$6,Prevalence!$B$2:$AV$268,Prevalence!AW236,FALSE)</f>
        <v>0.11</v>
      </c>
      <c r="F248" s="178">
        <f>HLOOKUP('III Tool Overview'!$H$6,LookUpData_Pop!$B$1:$AV$269,LookUpData_Pop!BB241,FALSE)/5</f>
        <v>41195.199999999997</v>
      </c>
      <c r="G248" s="167">
        <f>'III Tool Overview'!$H$9/110</f>
        <v>0</v>
      </c>
      <c r="H248" s="244">
        <f>IF('III Tool Overview'!$H$10="Even distribution",Targeting!C246,IF('III Tool Overview'!$H$10="Targeting to Q1",Targeting!D246,IF('III Tool Overview'!$H$10="Targeting to Q1 &amp; Q2",Targeting!E246,IF('III Tool Overview'!$H$10="Proportionate to need",Targeting!F246))))</f>
        <v>230.59082232727459</v>
      </c>
      <c r="I248" s="173">
        <f>IF('III Tool Overview'!$H$6="Western Isles Health Board",0,IF('III Tool Overview'!$H$6="Eilean Siar Local Authority",0,new_ci(2,B248,C248,D248,$C$1,G248,1,F248,E248*F248)))</f>
        <v>116.64785497472391</v>
      </c>
      <c r="J248" s="180">
        <f>IF('III Tool Overview'!$H$6="Western Isles Health Board",0,IF('III Tool Overview'!$H$6="Eilean Siar Local Authority",0,new_ci(2,B248,C248,D248,$C$1,G248+H248,1,F248,E248*F248)))</f>
        <v>116.62854556243266</v>
      </c>
      <c r="K248" s="180">
        <f>IF('III Tool Overview'!$H$6="Western Isles Health Board",0,IF('III Tool Overview'!$H$6="Eilean Siar Local Authority",0,new_ci(5,B248,C248,D248,$C$1,G248,1,F248,E248*F248)))</f>
        <v>507.67758738150985</v>
      </c>
      <c r="L248" s="180">
        <f>IF('III Tool Overview'!$H$6="Western Isles Health Board",0,IF('III Tool Overview'!$H$6="Eilean Siar Local Authority",0,new_ci(5,B248,C248,D248,$C$1,G248+H248,1,F248,E248*F248)))</f>
        <v>507.59514895957165</v>
      </c>
      <c r="M248" s="180">
        <f>IF('III Tool Overview'!$H$6="Western Isles Health Board",0,IF('III Tool Overview'!$H$6="Eilean Siar Local Authority",0,new_ci(10,B248,C248,D248,$C$1,G248,1,F248,E248*F248)))</f>
        <v>1319.1875426503329</v>
      </c>
      <c r="N248" s="180">
        <f>IF('III Tool Overview'!$H$6="Western Isles Health Board",0,IF('III Tool Overview'!$H$6="Eilean Siar Local Authority",0,new_ci(10,B248,C248,D248,$C$1,G248+H248,1,F248,E248*F248)))</f>
        <v>1318.9814802770529</v>
      </c>
      <c r="O248" s="180">
        <f>IF('III Tool Overview'!$H$6="Western Isles Health Board",0,IF('III Tool Overview'!$H$6="Eilean Siar Local Authority",0,new_ci(20,B248,C248,D248,$C$1,G248,1,F248,E248*F248)))</f>
        <v>3746.4813752123614</v>
      </c>
      <c r="P248" s="180">
        <f>IF('III Tool Overview'!$H$6="Western Isles Health Board",0,IF('III Tool Overview'!$H$6="Eilean Siar Local Authority",0,new_ci(20,B248,C248,D248,$C$1,G248+H248,1,F248,E248*F248)))</f>
        <v>3745.9587048724675</v>
      </c>
      <c r="Q248" s="181">
        <f>IF('III Tool Overview'!$H$6="Western Isles Health Board",0,IF('III Tool Overview'!$H$6="Eilean Siar Local Authority",0,new_yll(2,B248,C248,D248,$C$1,G248,1,F248,E248*F248)))</f>
        <v>5949.0406037109196</v>
      </c>
      <c r="R248" s="181">
        <f>IF('III Tool Overview'!$H$6="Western Isles Health Board",0,IF('III Tool Overview'!$H$6="Eilean Siar Local Authority",0,new_yll(2,B248,C248,D248,$C$1,G248+H248,1,F248,E248*F248)))</f>
        <v>5948.0558236840661</v>
      </c>
      <c r="S248" s="181">
        <f t="shared" si="845"/>
        <v>0.98478002685351385</v>
      </c>
      <c r="T248" s="181">
        <f>IF('III Tool Overview'!$H$6="Western Isles Health Board",0,IF('III Tool Overview'!$H$6="Eilean Siar Local Authority",0,new_yll(5,B248,C248,D248,$C$1,G248,1,F248,E248*F248)))</f>
        <v>25095.209498227479</v>
      </c>
      <c r="U248" s="181">
        <f>IF('III Tool Overview'!$H$6="Western Isles Health Board",0,IF('III Tool Overview'!$H$6="Eilean Siar Local Authority",0,new_yll(5,B248,C248,D248,$C$1,G248+H248,1,F248,E248*F248)))</f>
        <v>25091.133165500854</v>
      </c>
      <c r="V248" s="181">
        <f t="shared" si="846"/>
        <v>4.0763327266249689</v>
      </c>
      <c r="W248" s="181">
        <f>IF('III Tool Overview'!$H$6="Western Isles Health Board",0,IF('III Tool Overview'!$H$6="Eilean Siar Local Authority",0,new_yll(10,B248,C248,D248,$C$1,G248,1,F248,E248*F248)))</f>
        <v>61525.795334760121</v>
      </c>
      <c r="X248" s="181">
        <f>IF('III Tool Overview'!$H$6="Western Isles Health Board",0,IF('III Tool Overview'!$H$6="Eilean Siar Local Authority",0,new_yll(10,B248,C248,D248,$C$1,G248+H248,1,F248,E248*F248)))</f>
        <v>61516.165384261607</v>
      </c>
      <c r="Y248" s="181">
        <f t="shared" si="847"/>
        <v>9.6299504985145177</v>
      </c>
      <c r="Z248" s="181">
        <f>IF('III Tool Overview'!$H$6="Western Isles Health Board",0,IF('III Tool Overview'!$H$6="Eilean Siar Local Authority",0,new_yll(20,B248,C248,D248,$C$1,G248,1,F248,E248*F248)))</f>
        <v>151525.18441341026</v>
      </c>
      <c r="AA248" s="181">
        <f>IF('III Tool Overview'!$H$6="Western Isles Health Board",0,IF('III Tool Overview'!$H$6="Eilean Siar Local Authority",0,new_yll(20,B248,C248,D248,$C$1,G248+H248,1,F248,E248*F248)))</f>
        <v>151503.75322239927</v>
      </c>
      <c r="AB248" s="181">
        <f t="shared" si="848"/>
        <v>21.431191010982729</v>
      </c>
      <c r="AC248" s="181">
        <f>IF('III Tool Overview'!$H$6="Western Isles Health Board",0,IF('III Tool Overview'!$H$6="Eilean Siar Local Authority",0,hosp_count(2,B248,C248,D248,$C$1,G248,1,F248,E248*F248)))</f>
        <v>6381.6855912051151</v>
      </c>
      <c r="AD248" s="181">
        <f>IF('III Tool Overview'!$H$6="Western Isles Health Board",0,IF('III Tool Overview'!$H$6="Eilean Siar Local Authority",0,hosp_count(2,B248,C248,D248,$C$1,G248+H248,1,F248,E248*F248)))</f>
        <v>6381.0538029976633</v>
      </c>
      <c r="AE248" s="180">
        <f t="shared" si="849"/>
        <v>0.6317882074517911</v>
      </c>
      <c r="AF248" s="181">
        <f>IF('III Tool Overview'!$H$6="Western Isles Health Board",0,IF('III Tool Overview'!$H$6="Eilean Siar Local Authority",0,hosp_count(5,B248,C248,D248,$C$1,G248,1,F248,E248*F248)))</f>
        <v>26857.870654067825</v>
      </c>
      <c r="AG248" s="181">
        <f>IF('III Tool Overview'!$H$6="Western Isles Health Board",0,IF('III Tool Overview'!$H$6="Eilean Siar Local Authority",0,hosp_count(5,B248,C248,D248,$C$1,G248+H248,1,F248,E248*F248)))</f>
        <v>26855.268143429046</v>
      </c>
      <c r="AH248" s="180">
        <f t="shared" si="850"/>
        <v>2.6025106387787673</v>
      </c>
      <c r="AI248" s="181">
        <f>IF('III Tool Overview'!$H$6="Western Isles Health Board",0,IF('III Tool Overview'!$H$6="Eilean Siar Local Authority",0,hosp_count(10,B248,C248,D248,$C$1,G248,1,F248,E248*F248)))</f>
        <v>65799.326284870709</v>
      </c>
      <c r="AJ248" s="181">
        <f>IF('III Tool Overview'!$H$6="Western Isles Health Board",0,IF('III Tool Overview'!$H$6="Eilean Siar Local Authority",0,hosp_count(10,B248,C248,D248,$C$1,G248+H248,1,F248,E248*F248)))</f>
        <v>65793.214084630425</v>
      </c>
      <c r="AK248" s="180">
        <f t="shared" si="851"/>
        <v>6.1122002402844373</v>
      </c>
      <c r="AL248" s="181">
        <f>IF('III Tool Overview'!$H$6="Western Isles Health Board",0,IF('III Tool Overview'!$H$6="Eilean Siar Local Authority",0,hosp_count(20,B248,C248,D248,$C$1,G248,1,F248,E248*F248)))</f>
        <v>164498.95507602787</v>
      </c>
      <c r="AM248" s="181">
        <f>IF('III Tool Overview'!$H$6="Western Isles Health Board",0,IF('III Tool Overview'!$H$6="Eilean Siar Local Authority",0,hosp_count(20,B248,C248,D248,$C$1,G248+H248,1,F248,E248*F248)))</f>
        <v>164485.37648150604</v>
      </c>
      <c r="AN248" s="180">
        <f t="shared" si="852"/>
        <v>13.578594521823106</v>
      </c>
    </row>
    <row r="249" spans="1:40" x14ac:dyDescent="0.2">
      <c r="A249" s="176" t="s">
        <v>31</v>
      </c>
      <c r="B249" s="156">
        <v>52.5</v>
      </c>
      <c r="C249" s="156" t="s">
        <v>160</v>
      </c>
      <c r="D249" s="159">
        <v>5</v>
      </c>
      <c r="E249" s="179">
        <f>HLOOKUP('III Tool Overview'!$H$6,Prevalence!$B$2:$AV$268,Prevalence!AW237,FALSE)</f>
        <v>0.11</v>
      </c>
      <c r="F249" s="178">
        <f>HLOOKUP('III Tool Overview'!$H$6,LookUpData_Pop!$B$1:$AV$269,LookUpData_Pop!BB242,FALSE)/5</f>
        <v>38227</v>
      </c>
      <c r="G249" s="167">
        <f>'III Tool Overview'!$H$9/110</f>
        <v>0</v>
      </c>
      <c r="H249" s="244">
        <f>IF('III Tool Overview'!$H$10="Even distribution",Targeting!C247,IF('III Tool Overview'!$H$10="Targeting to Q1",Targeting!D247,IF('III Tool Overview'!$H$10="Targeting to Q1 &amp; Q2",Targeting!E247,IF('III Tool Overview'!$H$10="Proportionate to need",Targeting!F247))))</f>
        <v>221.03090191498495</v>
      </c>
      <c r="I249" s="173">
        <f>IF('III Tool Overview'!$H$6="Western Isles Health Board",0,IF('III Tool Overview'!$H$6="Eilean Siar Local Authority",0,new_ci(2,B249,C249,D249,$C$1,G249,1,F249,E249*F249)))</f>
        <v>144.52444832333961</v>
      </c>
      <c r="J249" s="180">
        <f>IF('III Tool Overview'!$H$6="Western Isles Health Board",0,IF('III Tool Overview'!$H$6="Eilean Siar Local Authority",0,new_ci(2,B249,C249,D249,$C$1,G249+H249,1,F249,E249*F249)))</f>
        <v>144.49981640185078</v>
      </c>
      <c r="K249" s="180">
        <f>IF('III Tool Overview'!$H$6="Western Isles Health Board",0,IF('III Tool Overview'!$H$6="Eilean Siar Local Authority",0,new_ci(5,B249,C249,D249,$C$1,G249,1,F249,E249*F249)))</f>
        <v>627.87576199662226</v>
      </c>
      <c r="L249" s="180">
        <f>IF('III Tool Overview'!$H$6="Western Isles Health Board",0,IF('III Tool Overview'!$H$6="Eilean Siar Local Authority",0,new_ci(5,B249,C249,D249,$C$1,G249+H249,1,F249,E249*F249)))</f>
        <v>627.771266407231</v>
      </c>
      <c r="M249" s="180">
        <f>IF('III Tool Overview'!$H$6="Western Isles Health Board",0,IF('III Tool Overview'!$H$6="Eilean Siar Local Authority",0,new_ci(10,B249,C249,D249,$C$1,G249,1,F249,E249*F249)))</f>
        <v>1625.4236283053676</v>
      </c>
      <c r="N249" s="180">
        <f>IF('III Tool Overview'!$H$6="Western Isles Health Board",0,IF('III Tool Overview'!$H$6="Eilean Siar Local Authority",0,new_ci(10,B249,C249,D249,$C$1,G249+H249,1,F249,E249*F249)))</f>
        <v>1625.1659128623489</v>
      </c>
      <c r="O249" s="180">
        <f>IF('III Tool Overview'!$H$6="Western Isles Health Board",0,IF('III Tool Overview'!$H$6="Eilean Siar Local Authority",0,new_ci(20,B249,C249,D249,$C$1,G249,1,F249,E249*F249)))</f>
        <v>4563.9649982157844</v>
      </c>
      <c r="P249" s="180">
        <f>IF('III Tool Overview'!$H$6="Western Isles Health Board",0,IF('III Tool Overview'!$H$6="Eilean Siar Local Authority",0,new_ci(20,B249,C249,D249,$C$1,G249+H249,1,F249,E249*F249)))</f>
        <v>4563.338220144452</v>
      </c>
      <c r="Q249" s="181">
        <f>IF('III Tool Overview'!$H$6="Western Isles Health Board",0,IF('III Tool Overview'!$H$6="Eilean Siar Local Authority",0,new_yll(2,B249,C249,D249,$C$1,G249,1,F249,E249*F249)))</f>
        <v>6792.6490711969618</v>
      </c>
      <c r="R249" s="181">
        <f>IF('III Tool Overview'!$H$6="Western Isles Health Board",0,IF('III Tool Overview'!$H$6="Eilean Siar Local Authority",0,new_yll(2,B249,C249,D249,$C$1,G249+H249,1,F249,E249*F249)))</f>
        <v>6791.4913708869863</v>
      </c>
      <c r="S249" s="181">
        <f t="shared" si="845"/>
        <v>1.157700309975553</v>
      </c>
      <c r="T249" s="181">
        <f>IF('III Tool Overview'!$H$6="Western Isles Health Board",0,IF('III Tool Overview'!$H$6="Eilean Siar Local Authority",0,new_yll(5,B249,C249,D249,$C$1,G249,1,F249,E249*F249)))</f>
        <v>28526.182422159203</v>
      </c>
      <c r="U249" s="181">
        <f>IF('III Tool Overview'!$H$6="Western Isles Health Board",0,IF('III Tool Overview'!$H$6="Eilean Siar Local Authority",0,new_yll(5,B249,C249,D249,$C$1,G249+H249,1,F249,E249*F249)))</f>
        <v>28521.432863951286</v>
      </c>
      <c r="V249" s="181">
        <f t="shared" si="846"/>
        <v>4.7495582079172891</v>
      </c>
      <c r="W249" s="181">
        <f>IF('III Tool Overview'!$H$6="Western Isles Health Board",0,IF('III Tool Overview'!$H$6="Eilean Siar Local Authority",0,new_yll(10,B249,C249,D249,$C$1,G249,1,F249,E249*F249)))</f>
        <v>69321.253322512726</v>
      </c>
      <c r="X249" s="181">
        <f>IF('III Tool Overview'!$H$6="Western Isles Health Board",0,IF('III Tool Overview'!$H$6="Eilean Siar Local Authority",0,new_yll(10,B249,C249,D249,$C$1,G249+H249,1,F249,E249*F249)))</f>
        <v>69310.231723258737</v>
      </c>
      <c r="Y249" s="181">
        <f t="shared" si="847"/>
        <v>11.021599253988825</v>
      </c>
      <c r="Z249" s="181">
        <f>IF('III Tool Overview'!$H$6="Western Isles Health Board",0,IF('III Tool Overview'!$H$6="Eilean Siar Local Authority",0,new_yll(20,B249,C249,D249,$C$1,G249,1,F249,E249*F249)))</f>
        <v>166578.20947343277</v>
      </c>
      <c r="AA249" s="181">
        <f>IF('III Tool Overview'!$H$6="Western Isles Health Board",0,IF('III Tool Overview'!$H$6="Eilean Siar Local Authority",0,new_yll(20,B249,C249,D249,$C$1,G249+H249,1,F249,E249*F249)))</f>
        <v>166554.87685232851</v>
      </c>
      <c r="AB249" s="181">
        <f t="shared" si="848"/>
        <v>23.332621104258578</v>
      </c>
      <c r="AC249" s="181">
        <f>IF('III Tool Overview'!$H$6="Western Isles Health Board",0,IF('III Tool Overview'!$H$6="Eilean Siar Local Authority",0,hosp_count(2,B249,C249,D249,$C$1,G249,1,F249,E249*F249)))</f>
        <v>6808.8340341303428</v>
      </c>
      <c r="AD249" s="181">
        <f>IF('III Tool Overview'!$H$6="Western Isles Health Board",0,IF('III Tool Overview'!$H$6="Eilean Siar Local Authority",0,hosp_count(2,B249,C249,D249,$C$1,G249+H249,1,F249,E249*F249)))</f>
        <v>6808.1390691230763</v>
      </c>
      <c r="AE249" s="180">
        <f t="shared" si="849"/>
        <v>0.69496500726654631</v>
      </c>
      <c r="AF249" s="181">
        <f>IF('III Tool Overview'!$H$6="Western Isles Health Board",0,IF('III Tool Overview'!$H$6="Eilean Siar Local Authority",0,hosp_count(5,B249,C249,D249,$C$1,G249,1,F249,E249*F249)))</f>
        <v>28609.504026190527</v>
      </c>
      <c r="AG249" s="181">
        <f>IF('III Tool Overview'!$H$6="Western Isles Health Board",0,IF('III Tool Overview'!$H$6="Eilean Siar Local Authority",0,hosp_count(5,B249,C249,D249,$C$1,G249+H249,1,F249,E249*F249)))</f>
        <v>28606.660389653229</v>
      </c>
      <c r="AH249" s="180">
        <f t="shared" si="850"/>
        <v>2.8436365372981527</v>
      </c>
      <c r="AI249" s="181">
        <f>IF('III Tool Overview'!$H$6="Western Isles Health Board",0,IF('III Tool Overview'!$H$6="Eilean Siar Local Authority",0,hosp_count(10,B249,C249,D249,$C$1,G249,1,F249,E249*F249)))</f>
        <v>69861.654391248419</v>
      </c>
      <c r="AJ249" s="181">
        <f>IF('III Tool Overview'!$H$6="Western Isles Health Board",0,IF('III Tool Overview'!$H$6="Eilean Siar Local Authority",0,hosp_count(10,B249,C249,D249,$C$1,G249+H249,1,F249,E249*F249)))</f>
        <v>69855.067578971619</v>
      </c>
      <c r="AK249" s="180">
        <f t="shared" si="851"/>
        <v>6.5868122768006288</v>
      </c>
      <c r="AL249" s="181">
        <f>IF('III Tool Overview'!$H$6="Western Isles Health Board",0,IF('III Tool Overview'!$H$6="Eilean Siar Local Authority",0,hosp_count(20,B249,C249,D249,$C$1,G249,1,F249,E249*F249)))</f>
        <v>172997.44920858284</v>
      </c>
      <c r="AM249" s="181">
        <f>IF('III Tool Overview'!$H$6="Western Isles Health Board",0,IF('III Tool Overview'!$H$6="Eilean Siar Local Authority",0,hosp_count(20,B249,C249,D249,$C$1,G249+H249,1,F249,E249*F249)))</f>
        <v>172983.41286979057</v>
      </c>
      <c r="AN249" s="180">
        <f t="shared" si="852"/>
        <v>14.036338792269817</v>
      </c>
    </row>
    <row r="250" spans="1:40" x14ac:dyDescent="0.2">
      <c r="A250" s="176" t="s">
        <v>32</v>
      </c>
      <c r="B250" s="156">
        <v>57.5</v>
      </c>
      <c r="C250" s="156" t="s">
        <v>160</v>
      </c>
      <c r="D250" s="159">
        <v>5</v>
      </c>
      <c r="E250" s="179">
        <f>HLOOKUP('III Tool Overview'!$H$6,Prevalence!$B$2:$AV$268,Prevalence!AW238,FALSE)</f>
        <v>0.11</v>
      </c>
      <c r="F250" s="178">
        <f>HLOOKUP('III Tool Overview'!$H$6,LookUpData_Pop!$B$1:$AV$269,LookUpData_Pop!BB243,FALSE)/5</f>
        <v>34578</v>
      </c>
      <c r="G250" s="167">
        <f>'III Tool Overview'!$H$9/110</f>
        <v>0</v>
      </c>
      <c r="H250" s="244">
        <f>IF('III Tool Overview'!$H$10="Even distribution",Targeting!C248,IF('III Tool Overview'!$H$10="Targeting to Q1",Targeting!D248,IF('III Tool Overview'!$H$10="Targeting to Q1 &amp; Q2",Targeting!E248,IF('III Tool Overview'!$H$10="Proportionate to need",Targeting!F248))))</f>
        <v>199.78293967688717</v>
      </c>
      <c r="I250" s="173">
        <f>IF('III Tool Overview'!$H$6="Western Isles Health Board",0,IF('III Tool Overview'!$H$6="Eilean Siar Local Authority",0,new_ci(2,B250,C250,D250,$C$1,G250,1,F250,E250*F250)))</f>
        <v>201.61777765872139</v>
      </c>
      <c r="J250" s="180">
        <f>IF('III Tool Overview'!$H$6="Western Isles Health Board",0,IF('III Tool Overview'!$H$6="Eilean Siar Local Authority",0,new_ci(2,B250,C250,D250,$C$1,G250+H250,1,F250,E250*F250)))</f>
        <v>201.58349930344076</v>
      </c>
      <c r="K250" s="180">
        <f>IF('III Tool Overview'!$H$6="Western Isles Health Board",0,IF('III Tool Overview'!$H$6="Eilean Siar Local Authority",0,new_ci(5,B250,C250,D250,$C$1,G250,1,F250,E250*F250)))</f>
        <v>872.52987111674383</v>
      </c>
      <c r="L250" s="180">
        <f>IF('III Tool Overview'!$H$6="Western Isles Health Board",0,IF('III Tool Overview'!$H$6="Eilean Siar Local Authority",0,new_ci(5,B250,C250,D250,$C$1,G250+H250,1,F250,E250*F250)))</f>
        <v>872.38643922750202</v>
      </c>
      <c r="M250" s="180">
        <f>IF('III Tool Overview'!$H$6="Western Isles Health Board",0,IF('III Tool Overview'!$H$6="Eilean Siar Local Authority",0,new_ci(10,B250,C250,D250,$C$1,G250,1,F250,E250*F250)))</f>
        <v>2240.6894379284718</v>
      </c>
      <c r="N250" s="180">
        <f>IF('III Tool Overview'!$H$6="Western Isles Health Board",0,IF('III Tool Overview'!$H$6="Eilean Siar Local Authority",0,new_ci(10,B250,C250,D250,$C$1,G250+H250,1,F250,E250*F250)))</f>
        <v>2240.3458157587288</v>
      </c>
      <c r="O250" s="180">
        <f>IF('III Tool Overview'!$H$6="Western Isles Health Board",0,IF('III Tool Overview'!$H$6="Eilean Siar Local Authority",0,new_ci(20,B250,C250,D250,$C$1,G250,1,F250,E250*F250)))</f>
        <v>6141.6757730698318</v>
      </c>
      <c r="P250" s="180">
        <f>IF('III Tool Overview'!$H$6="Western Isles Health Board",0,IF('III Tool Overview'!$H$6="Eilean Siar Local Authority",0,new_ci(20,B250,C250,D250,$C$1,G250+H250,1,F250,E250*F250)))</f>
        <v>6140.9127211759223</v>
      </c>
      <c r="Q250" s="181">
        <f>IF('III Tool Overview'!$H$6="Western Isles Health Board",0,IF('III Tool Overview'!$H$6="Eilean Siar Local Authority",0,new_yll(2,B250,C250,D250,$C$1,G250,1,F250,E250*F250)))</f>
        <v>8266.3288840075766</v>
      </c>
      <c r="R250" s="181">
        <f>IF('III Tool Overview'!$H$6="Western Isles Health Board",0,IF('III Tool Overview'!$H$6="Eilean Siar Local Authority",0,new_yll(2,B250,C250,D250,$C$1,G250+H250,1,F250,E250*F250)))</f>
        <v>8264.9234714410704</v>
      </c>
      <c r="S250" s="181">
        <f t="shared" si="845"/>
        <v>1.4054125665061292</v>
      </c>
      <c r="T250" s="181">
        <f>IF('III Tool Overview'!$H$6="Western Isles Health Board",0,IF('III Tool Overview'!$H$6="Eilean Siar Local Authority",0,new_yll(5,B250,C250,D250,$C$1,G250,1,F250,E250*F250)))</f>
        <v>34409.077433319369</v>
      </c>
      <c r="U250" s="181">
        <f>IF('III Tool Overview'!$H$6="Western Isles Health Board",0,IF('III Tool Overview'!$H$6="Eilean Siar Local Authority",0,new_yll(5,B250,C250,D250,$C$1,G250+H250,1,F250,E250*F250)))</f>
        <v>34403.417088804432</v>
      </c>
      <c r="V250" s="181">
        <f t="shared" si="846"/>
        <v>5.6603445149376057</v>
      </c>
      <c r="W250" s="181">
        <f>IF('III Tool Overview'!$H$6="Western Isles Health Board",0,IF('III Tool Overview'!$H$6="Eilean Siar Local Authority",0,new_yll(10,B250,C250,D250,$C$1,G250,1,F250,E250*F250)))</f>
        <v>82160.346072813554</v>
      </c>
      <c r="X250" s="181">
        <f>IF('III Tool Overview'!$H$6="Western Isles Health Board",0,IF('III Tool Overview'!$H$6="Eilean Siar Local Authority",0,new_yll(10,B250,C250,D250,$C$1,G250+H250,1,F250,E250*F250)))</f>
        <v>82147.687009081623</v>
      </c>
      <c r="Y250" s="181">
        <f t="shared" si="847"/>
        <v>12.659063731931383</v>
      </c>
      <c r="Z250" s="181">
        <f>IF('III Tool Overview'!$H$6="Western Isles Health Board",0,IF('III Tool Overview'!$H$6="Eilean Siar Local Authority",0,new_yll(20,B250,C250,D250,$C$1,G250,1,F250,E250*F250)))</f>
        <v>188023.47560119975</v>
      </c>
      <c r="AA250" s="181">
        <f>IF('III Tool Overview'!$H$6="Western Isles Health Board",0,IF('III Tool Overview'!$H$6="Eilean Siar Local Authority",0,new_yll(20,B250,C250,D250,$C$1,G250+H250,1,F250,E250*F250)))</f>
        <v>187999.25824339737</v>
      </c>
      <c r="AB250" s="181">
        <f t="shared" si="848"/>
        <v>24.217357802379411</v>
      </c>
      <c r="AC250" s="181">
        <f>IF('III Tool Overview'!$H$6="Western Isles Health Board",0,IF('III Tool Overview'!$H$6="Eilean Siar Local Authority",0,hosp_count(2,B250,C250,D250,$C$1,G250,1,F250,E250*F250)))</f>
        <v>7593.1681464886578</v>
      </c>
      <c r="AD250" s="181">
        <f>IF('III Tool Overview'!$H$6="Western Isles Health Board",0,IF('III Tool Overview'!$H$6="Eilean Siar Local Authority",0,hosp_count(2,B250,C250,D250,$C$1,G250+H250,1,F250,E250*F250)))</f>
        <v>7592.3927588948127</v>
      </c>
      <c r="AE250" s="180">
        <f t="shared" si="849"/>
        <v>0.77538759384515288</v>
      </c>
      <c r="AF250" s="181">
        <f>IF('III Tool Overview'!$H$6="Western Isles Health Board",0,IF('III Tool Overview'!$H$6="Eilean Siar Local Authority",0,hosp_count(5,B250,C250,D250,$C$1,G250,1,F250,E250*F250)))</f>
        <v>31794.501858330201</v>
      </c>
      <c r="AG250" s="181">
        <f>IF('III Tool Overview'!$H$6="Western Isles Health Board",0,IF('III Tool Overview'!$H$6="Eilean Siar Local Authority",0,hosp_count(5,B250,C250,D250,$C$1,G250+H250,1,F250,E250*F250)))</f>
        <v>31791.374774893404</v>
      </c>
      <c r="AH250" s="180">
        <f t="shared" si="850"/>
        <v>3.1270834367969655</v>
      </c>
      <c r="AI250" s="181">
        <f>IF('III Tool Overview'!$H$6="Western Isles Health Board",0,IF('III Tool Overview'!$H$6="Eilean Siar Local Authority",0,hosp_count(10,B250,C250,D250,$C$1,G250,1,F250,E250*F250)))</f>
        <v>77094.746756483786</v>
      </c>
      <c r="AJ250" s="181">
        <f>IF('III Tool Overview'!$H$6="Western Isles Health Board",0,IF('III Tool Overview'!$H$6="Eilean Siar Local Authority",0,hosp_count(10,B250,C250,D250,$C$1,G250+H250,1,F250,E250*F250)))</f>
        <v>77087.716964826948</v>
      </c>
      <c r="AK250" s="180">
        <f t="shared" si="851"/>
        <v>7.0297916568379151</v>
      </c>
      <c r="AL250" s="181">
        <f>IF('III Tool Overview'!$H$6="Western Isles Health Board",0,IF('III Tool Overview'!$H$6="Eilean Siar Local Authority",0,hosp_count(20,B250,C250,D250,$C$1,G250,1,F250,E250*F250)))</f>
        <v>187082.8460468603</v>
      </c>
      <c r="AM250" s="181">
        <f>IF('III Tool Overview'!$H$6="Western Isles Health Board",0,IF('III Tool Overview'!$H$6="Eilean Siar Local Authority",0,hosp_count(20,B250,C250,D250,$C$1,G250+H250,1,F250,E250*F250)))</f>
        <v>187069.15933431714</v>
      </c>
      <c r="AN250" s="180">
        <f t="shared" si="852"/>
        <v>13.686712543159956</v>
      </c>
    </row>
    <row r="251" spans="1:40" x14ac:dyDescent="0.2">
      <c r="A251" s="176" t="s">
        <v>33</v>
      </c>
      <c r="B251" s="156">
        <v>62.5</v>
      </c>
      <c r="C251" s="156" t="s">
        <v>160</v>
      </c>
      <c r="D251" s="159">
        <v>5</v>
      </c>
      <c r="E251" s="179">
        <f>HLOOKUP('III Tool Overview'!$H$6,Prevalence!$B$2:$AV$268,Prevalence!AW239,FALSE)</f>
        <v>0.11</v>
      </c>
      <c r="F251" s="178">
        <f>HLOOKUP('III Tool Overview'!$H$6,LookUpData_Pop!$B$1:$AV$269,LookUpData_Pop!BB244,FALSE)/5</f>
        <v>32395.4</v>
      </c>
      <c r="G251" s="167">
        <f>'III Tool Overview'!$H$9/110</f>
        <v>0</v>
      </c>
      <c r="H251" s="244">
        <f>IF('III Tool Overview'!$H$10="Even distribution",Targeting!C249,IF('III Tool Overview'!$H$10="Targeting to Q1",Targeting!D249,IF('III Tool Overview'!$H$10="Targeting to Q1 &amp; Q2",Targeting!E249,IF('III Tool Overview'!$H$10="Proportionate to need",Targeting!F249))))</f>
        <v>186.60964644789439</v>
      </c>
      <c r="I251" s="173">
        <f>IF('III Tool Overview'!$H$6="Western Isles Health Board",0,IF('III Tool Overview'!$H$6="Eilean Siar Local Authority",0,new_ci(2,B251,C251,D251,$C$1,G251,1,F251,E251*F251)))</f>
        <v>252.06208669673097</v>
      </c>
      <c r="J251" s="180">
        <f>IF('III Tool Overview'!$H$6="Western Isles Health Board",0,IF('III Tool Overview'!$H$6="Eilean Siar Local Authority",0,new_ci(2,B251,C251,D251,$C$1,G251+H251,1,F251,E251*F251)))</f>
        <v>252.01943558786627</v>
      </c>
      <c r="K251" s="180">
        <f>IF('III Tool Overview'!$H$6="Western Isles Health Board",0,IF('III Tool Overview'!$H$6="Eilean Siar Local Authority",0,new_ci(5,B251,C251,D251,$C$1,G251,1,F251,E251*F251)))</f>
        <v>1086.8312264183419</v>
      </c>
      <c r="L251" s="180">
        <f>IF('III Tool Overview'!$H$6="Western Isles Health Board",0,IF('III Tool Overview'!$H$6="Eilean Siar Local Authority",0,new_ci(5,B251,C251,D251,$C$1,G251+H251,1,F251,E251*F251)))</f>
        <v>1086.6550854922684</v>
      </c>
      <c r="M251" s="180">
        <f>IF('III Tool Overview'!$H$6="Western Isles Health Board",0,IF('III Tool Overview'!$H$6="Eilean Siar Local Authority",0,new_ci(10,B251,C251,D251,$C$1,G251,1,F251,E251*F251)))</f>
        <v>2769.925504385923</v>
      </c>
      <c r="N251" s="180">
        <f>IF('III Tool Overview'!$H$6="Western Isles Health Board",0,IF('III Tool Overview'!$H$6="Eilean Siar Local Authority",0,new_ci(10,B251,C251,D251,$C$1,G251+H251,1,F251,E251*F251)))</f>
        <v>2769.5150398258324</v>
      </c>
      <c r="O251" s="180">
        <f>IF('III Tool Overview'!$H$6="Western Isles Health Board",0,IF('III Tool Overview'!$H$6="Eilean Siar Local Authority",0,new_ci(20,B251,C251,D251,$C$1,G251,1,F251,E251*F251)))</f>
        <v>7424.4624791184033</v>
      </c>
      <c r="P251" s="180">
        <f>IF('III Tool Overview'!$H$6="Western Isles Health Board",0,IF('III Tool Overview'!$H$6="Eilean Siar Local Authority",0,new_ci(20,B251,C251,D251,$C$1,G251+H251,1,F251,E251*F251)))</f>
        <v>7423.6267081994029</v>
      </c>
      <c r="Q251" s="181">
        <f>IF('III Tool Overview'!$H$6="Western Isles Health Board",0,IF('III Tool Overview'!$H$6="Eilean Siar Local Authority",0,new_yll(2,B251,C251,D251,$C$1,G251,1,F251,E251*F251)))</f>
        <v>9326.2972077790455</v>
      </c>
      <c r="R251" s="181">
        <f>IF('III Tool Overview'!$H$6="Western Isles Health Board",0,IF('III Tool Overview'!$H$6="Eilean Siar Local Authority",0,new_yll(2,B251,C251,D251,$C$1,G251+H251,1,F251,E251*F251)))</f>
        <v>9324.7191167510518</v>
      </c>
      <c r="S251" s="181">
        <f t="shared" si="845"/>
        <v>1.5780910279936506</v>
      </c>
      <c r="T251" s="181">
        <f>IF('III Tool Overview'!$H$6="Western Isles Health Board",0,IF('III Tool Overview'!$H$6="Eilean Siar Local Authority",0,new_yll(5,B251,C251,D251,$C$1,G251,1,F251,E251*F251)))</f>
        <v>38516.188758638942</v>
      </c>
      <c r="U251" s="181">
        <f>IF('III Tool Overview'!$H$6="Western Isles Health Board",0,IF('III Tool Overview'!$H$6="Eilean Siar Local Authority",0,new_yll(5,B251,C251,D251,$C$1,G251+H251,1,F251,E251*F251)))</f>
        <v>38509.940227547057</v>
      </c>
      <c r="V251" s="181">
        <f t="shared" si="846"/>
        <v>6.2485310918855248</v>
      </c>
      <c r="W251" s="181">
        <f>IF('III Tool Overview'!$H$6="Western Isles Health Board",0,IF('III Tool Overview'!$H$6="Eilean Siar Local Authority",0,new_yll(10,B251,C251,D251,$C$1,G251,1,F251,E251*F251)))</f>
        <v>90537.20681278086</v>
      </c>
      <c r="X251" s="181">
        <f>IF('III Tool Overview'!$H$6="Western Isles Health Board",0,IF('III Tool Overview'!$H$6="Eilean Siar Local Authority",0,new_yll(10,B251,C251,D251,$C$1,G251+H251,1,F251,E251*F251)))</f>
        <v>90523.697642882544</v>
      </c>
      <c r="Y251" s="181">
        <f t="shared" si="847"/>
        <v>13.509169898316031</v>
      </c>
      <c r="Z251" s="181">
        <f>IF('III Tool Overview'!$H$6="Western Isles Health Board",0,IF('III Tool Overview'!$H$6="Eilean Siar Local Authority",0,new_yll(20,B251,C251,D251,$C$1,G251,1,F251,E251*F251)))</f>
        <v>198408.73491691489</v>
      </c>
      <c r="AA251" s="181">
        <f>IF('III Tool Overview'!$H$6="Western Isles Health Board",0,IF('III Tool Overview'!$H$6="Eilean Siar Local Authority",0,new_yll(20,B251,C251,D251,$C$1,G251+H251,1,F251,E251*F251)))</f>
        <v>198385.11253721244</v>
      </c>
      <c r="AB251" s="181">
        <f t="shared" si="848"/>
        <v>23.622379702457692</v>
      </c>
      <c r="AC251" s="181">
        <f>IF('III Tool Overview'!$H$6="Western Isles Health Board",0,IF('III Tool Overview'!$H$6="Eilean Siar Local Authority",0,hosp_count(2,B251,C251,D251,$C$1,G251,1,F251,E251*F251)))</f>
        <v>8179.3772192038023</v>
      </c>
      <c r="AD251" s="181">
        <f>IF('III Tool Overview'!$H$6="Western Isles Health Board",0,IF('III Tool Overview'!$H$6="Eilean Siar Local Authority",0,hosp_count(2,B251,C251,D251,$C$1,G251+H251,1,F251,E251*F251)))</f>
        <v>8178.5436338899135</v>
      </c>
      <c r="AE251" s="180">
        <f t="shared" si="849"/>
        <v>0.83358531388876145</v>
      </c>
      <c r="AF251" s="181">
        <f>IF('III Tool Overview'!$H$6="Western Isles Health Board",0,IF('III Tool Overview'!$H$6="Eilean Siar Local Authority",0,hosp_count(5,B251,C251,D251,$C$1,G251,1,F251,E251*F251)))</f>
        <v>34136.183293156006</v>
      </c>
      <c r="AG251" s="181">
        <f>IF('III Tool Overview'!$H$6="Western Isles Health Board",0,IF('III Tool Overview'!$H$6="Eilean Siar Local Authority",0,hosp_count(5,B251,C251,D251,$C$1,G251+H251,1,F251,E251*F251)))</f>
        <v>34132.867554813158</v>
      </c>
      <c r="AH251" s="180">
        <f t="shared" si="850"/>
        <v>3.3157383428479079</v>
      </c>
      <c r="AI251" s="181">
        <f>IF('III Tool Overview'!$H$6="Western Isles Health Board",0,IF('III Tool Overview'!$H$6="Eilean Siar Local Authority",0,hosp_count(10,B251,C251,D251,$C$1,G251,1,F251,E251*F251)))</f>
        <v>82224.15949645832</v>
      </c>
      <c r="AJ251" s="181">
        <f>IF('III Tool Overview'!$H$6="Western Isles Health Board",0,IF('III Tool Overview'!$H$6="Eilean Siar Local Authority",0,hosp_count(10,B251,C251,D251,$C$1,G251+H251,1,F251,E251*F251)))</f>
        <v>82216.915456824834</v>
      </c>
      <c r="AK251" s="180">
        <f t="shared" si="851"/>
        <v>7.2440396334859543</v>
      </c>
      <c r="AL251" s="181">
        <f>IF('III Tool Overview'!$H$6="Western Isles Health Board",0,IF('III Tool Overview'!$H$6="Eilean Siar Local Authority",0,hosp_count(20,B251,C251,D251,$C$1,G251,1,F251,E251*F251)))</f>
        <v>195810.30418196646</v>
      </c>
      <c r="AM251" s="181">
        <f>IF('III Tool Overview'!$H$6="Western Isles Health Board",0,IF('III Tool Overview'!$H$6="Eilean Siar Local Authority",0,hosp_count(20,B251,C251,D251,$C$1,G251+H251,1,F251,E251*F251)))</f>
        <v>195797.36829207838</v>
      </c>
      <c r="AN251" s="180">
        <f t="shared" si="852"/>
        <v>12.93588988808915</v>
      </c>
    </row>
    <row r="252" spans="1:40" x14ac:dyDescent="0.2">
      <c r="A252" s="176" t="s">
        <v>34</v>
      </c>
      <c r="B252" s="156">
        <v>67.5</v>
      </c>
      <c r="C252" s="156" t="s">
        <v>160</v>
      </c>
      <c r="D252" s="159">
        <v>5</v>
      </c>
      <c r="E252" s="179">
        <f>HLOOKUP('III Tool Overview'!$H$6,Prevalence!$B$2:$AV$268,Prevalence!AW240,FALSE)</f>
        <v>7.0000000000000007E-2</v>
      </c>
      <c r="F252" s="178">
        <f>HLOOKUP('III Tool Overview'!$H$6,LookUpData_Pop!$B$1:$AV$269,LookUpData_Pop!BB245,FALSE)/5</f>
        <v>23067.599999999999</v>
      </c>
      <c r="G252" s="167">
        <f>'III Tool Overview'!$H$9/110</f>
        <v>0</v>
      </c>
      <c r="H252" s="244">
        <f>IF('III Tool Overview'!$H$10="Even distribution",Targeting!C250,IF('III Tool Overview'!$H$10="Targeting to Q1",Targeting!D250,IF('III Tool Overview'!$H$10="Targeting to Q1 &amp; Q2",Targeting!E250,IF('III Tool Overview'!$H$10="Proportionate to need",Targeting!F250))))</f>
        <v>102.85668257027658</v>
      </c>
      <c r="I252" s="173">
        <f>IF('III Tool Overview'!$H$6="Western Isles Health Board",0,IF('III Tool Overview'!$H$6="Eilean Siar Local Authority",0,new_ci(2,B252,C252,D252,$C$1,G252,1,F252,E252*F252)))</f>
        <v>276.52808690009698</v>
      </c>
      <c r="J252" s="180">
        <f>IF('III Tool Overview'!$H$6="Western Isles Health Board",0,IF('III Tool Overview'!$H$6="Eilean Siar Local Authority",0,new_ci(2,B252,C252,D252,$C$1,G252+H252,1,F252,E252*F252)))</f>
        <v>276.49048230364184</v>
      </c>
      <c r="K252" s="180">
        <f>IF('III Tool Overview'!$H$6="Western Isles Health Board",0,IF('III Tool Overview'!$H$6="Eilean Siar Local Authority",0,new_ci(5,B252,C252,D252,$C$1,G252,1,F252,E252*F252)))</f>
        <v>1183.6861099911787</v>
      </c>
      <c r="L252" s="180">
        <f>IF('III Tool Overview'!$H$6="Western Isles Health Board",0,IF('III Tool Overview'!$H$6="Eilean Siar Local Authority",0,new_ci(5,B252,C252,D252,$C$1,G252+H252,1,F252,E252*F252)))</f>
        <v>1183.5357205166763</v>
      </c>
      <c r="M252" s="180">
        <f>IF('III Tool Overview'!$H$6="Western Isles Health Board",0,IF('III Tool Overview'!$H$6="Eilean Siar Local Authority",0,new_ci(10,B252,C252,D252,$C$1,G252,1,F252,E252*F252)))</f>
        <v>2972.1078234030724</v>
      </c>
      <c r="N252" s="180">
        <f>IF('III Tool Overview'!$H$6="Western Isles Health Board",0,IF('III Tool Overview'!$H$6="Eilean Siar Local Authority",0,new_ci(10,B252,C252,D252,$C$1,G252+H252,1,F252,E252*F252)))</f>
        <v>2971.7803422141478</v>
      </c>
      <c r="O252" s="180">
        <f>IF('III Tool Overview'!$H$6="Western Isles Health Board",0,IF('III Tool Overview'!$H$6="Eilean Siar Local Authority",0,new_ci(20,B252,C252,D252,$C$1,G252,1,F252,E252*F252)))</f>
        <v>7628.7608723486974</v>
      </c>
      <c r="P252" s="180">
        <f>IF('III Tool Overview'!$H$6="Western Isles Health Board",0,IF('III Tool Overview'!$H$6="Eilean Siar Local Authority",0,new_ci(20,B252,C252,D252,$C$1,G252+H252,1,F252,E252*F252)))</f>
        <v>7628.2216889974461</v>
      </c>
      <c r="Q252" s="181">
        <f>IF('III Tool Overview'!$H$6="Western Isles Health Board",0,IF('III Tool Overview'!$H$6="Eilean Siar Local Authority",0,new_yll(2,B252,C252,D252,$C$1,G252,1,F252,E252*F252)))</f>
        <v>8572.3706939030071</v>
      </c>
      <c r="R252" s="181">
        <f>IF('III Tool Overview'!$H$6="Western Isles Health Board",0,IF('III Tool Overview'!$H$6="Eilean Siar Local Authority",0,new_yll(2,B252,C252,D252,$C$1,G252+H252,1,F252,E252*F252)))</f>
        <v>8571.2049514128976</v>
      </c>
      <c r="S252" s="181">
        <f t="shared" si="845"/>
        <v>1.165742490109551</v>
      </c>
      <c r="T252" s="181">
        <f>IF('III Tool Overview'!$H$6="Western Isles Health Board",0,IF('III Tool Overview'!$H$6="Eilean Siar Local Authority",0,new_yll(5,B252,C252,D252,$C$1,G252,1,F252,E252*F252)))</f>
        <v>34853.531069863944</v>
      </c>
      <c r="U252" s="181">
        <f>IF('III Tool Overview'!$H$6="Western Isles Health Board",0,IF('III Tool Overview'!$H$6="Eilean Siar Local Authority",0,new_yll(5,B252,C252,D252,$C$1,G252+H252,1,F252,E252*F252)))</f>
        <v>34849.094294008304</v>
      </c>
      <c r="V252" s="181">
        <f t="shared" si="846"/>
        <v>4.4367758556400076</v>
      </c>
      <c r="W252" s="181">
        <f>IF('III Tool Overview'!$H$6="Western Isles Health Board",0,IF('III Tool Overview'!$H$6="Eilean Siar Local Authority",0,new_yll(10,B252,C252,D252,$C$1,G252,1,F252,E252*F252)))</f>
        <v>79421.247593146792</v>
      </c>
      <c r="X252" s="181">
        <f>IF('III Tool Overview'!$H$6="Western Isles Health Board",0,IF('III Tool Overview'!$H$6="Eilean Siar Local Authority",0,new_yll(10,B252,C252,D252,$C$1,G252+H252,1,F252,E252*F252)))</f>
        <v>79412.374371404265</v>
      </c>
      <c r="Y252" s="181">
        <f t="shared" si="847"/>
        <v>8.8732217425276758</v>
      </c>
      <c r="Z252" s="181">
        <f>IF('III Tool Overview'!$H$6="Western Isles Health Board",0,IF('III Tool Overview'!$H$6="Eilean Siar Local Authority",0,new_yll(20,B252,C252,D252,$C$1,G252,1,F252,E252*F252)))</f>
        <v>159754.66132199776</v>
      </c>
      <c r="AA252" s="181">
        <f>IF('III Tool Overview'!$H$6="Western Isles Health Board",0,IF('III Tool Overview'!$H$6="Eilean Siar Local Authority",0,new_yll(20,B252,C252,D252,$C$1,G252+H252,1,F252,E252*F252)))</f>
        <v>159741.86146243577</v>
      </c>
      <c r="AB252" s="181">
        <f t="shared" si="848"/>
        <v>12.799859561986523</v>
      </c>
      <c r="AC252" s="181">
        <f>IF('III Tool Overview'!$H$6="Western Isles Health Board",0,IF('III Tool Overview'!$H$6="Eilean Siar Local Authority",0,hosp_count(2,B252,C252,D252,$C$1,G252,1,F252,E252*F252)))</f>
        <v>7180.5865005956375</v>
      </c>
      <c r="AD252" s="181">
        <f>IF('III Tool Overview'!$H$6="Western Isles Health Board",0,IF('III Tool Overview'!$H$6="Eilean Siar Local Authority",0,hosp_count(2,B252,C252,D252,$C$1,G252+H252,1,F252,E252*F252)))</f>
        <v>7180.0090826870764</v>
      </c>
      <c r="AE252" s="180">
        <f t="shared" si="849"/>
        <v>0.577417908561074</v>
      </c>
      <c r="AF252" s="181">
        <f>IF('III Tool Overview'!$H$6="Western Isles Health Board",0,IF('III Tool Overview'!$H$6="Eilean Siar Local Authority",0,hosp_count(5,B252,C252,D252,$C$1,G252,1,F252,E252*F252)))</f>
        <v>29763.811290738879</v>
      </c>
      <c r="AG252" s="181">
        <f>IF('III Tool Overview'!$H$6="Western Isles Health Board",0,IF('III Tool Overview'!$H$6="Eilean Siar Local Authority",0,hosp_count(5,B252,C252,D252,$C$1,G252+H252,1,F252,E252*F252)))</f>
        <v>29761.590662147402</v>
      </c>
      <c r="AH252" s="180">
        <f t="shared" si="850"/>
        <v>2.2206285914762702</v>
      </c>
      <c r="AI252" s="181">
        <f>IF('III Tool Overview'!$H$6="Western Isles Health Board",0,IF('III Tool Overview'!$H$6="Eilean Siar Local Authority",0,hosp_count(10,B252,C252,D252,$C$1,G252,1,F252,E252*F252)))</f>
        <v>70717.770184005436</v>
      </c>
      <c r="AJ252" s="181">
        <f>IF('III Tool Overview'!$H$6="Western Isles Health Board",0,IF('III Tool Overview'!$H$6="Eilean Siar Local Authority",0,hosp_count(10,B252,C252,D252,$C$1,G252+H252,1,F252,E252*F252)))</f>
        <v>70713.246872909382</v>
      </c>
      <c r="AK252" s="180">
        <f t="shared" si="851"/>
        <v>4.5233110960543854</v>
      </c>
      <c r="AL252" s="181">
        <f>IF('III Tool Overview'!$H$6="Western Isles Health Board",0,IF('III Tool Overview'!$H$6="Eilean Siar Local Authority",0,hosp_count(20,B252,C252,D252,$C$1,G252,1,F252,E252*F252)))</f>
        <v>162096.01384167562</v>
      </c>
      <c r="AM252" s="181">
        <f>IF('III Tool Overview'!$H$6="Western Isles Health Board",0,IF('III Tool Overview'!$H$6="Eilean Siar Local Authority",0,hosp_count(20,B252,C252,D252,$C$1,G252+H252,1,F252,E252*F252)))</f>
        <v>162089.48850792102</v>
      </c>
      <c r="AN252" s="180">
        <f t="shared" si="852"/>
        <v>6.5253337546018884</v>
      </c>
    </row>
    <row r="253" spans="1:40" x14ac:dyDescent="0.2">
      <c r="A253" s="176" t="s">
        <v>35</v>
      </c>
      <c r="B253" s="156">
        <v>72.5</v>
      </c>
      <c r="C253" s="156" t="s">
        <v>160</v>
      </c>
      <c r="D253" s="159">
        <v>5</v>
      </c>
      <c r="E253" s="179">
        <f>HLOOKUP('III Tool Overview'!$H$6,Prevalence!$B$2:$AV$268,Prevalence!AW241,FALSE)</f>
        <v>7.0000000000000007E-2</v>
      </c>
      <c r="F253" s="178">
        <f>HLOOKUP('III Tool Overview'!$H$6,LookUpData_Pop!$B$1:$AV$269,LookUpData_Pop!BB246,FALSE)/5</f>
        <v>18873.599999999999</v>
      </c>
      <c r="G253" s="167">
        <f>'III Tool Overview'!$H$9/110</f>
        <v>0</v>
      </c>
      <c r="H253" s="244">
        <f>IF('III Tool Overview'!$H$10="Even distribution",Targeting!C251,IF('III Tool Overview'!$H$10="Targeting to Q1",Targeting!D251,IF('III Tool Overview'!$H$10="Targeting to Q1 &amp; Q2",Targeting!E251,IF('III Tool Overview'!$H$10="Proportionate to need",Targeting!F251))))</f>
        <v>71.190296395117542</v>
      </c>
      <c r="I253" s="173">
        <f>IF('III Tool Overview'!$H$6="Western Isles Health Board",0,IF('III Tool Overview'!$H$6="Eilean Siar Local Authority",0,new_ci(2,B253,C253,D253,$C$1,G253,1,F253,E253*F253)))</f>
        <v>301.58528673177273</v>
      </c>
      <c r="J253" s="180">
        <f>IF('III Tool Overview'!$H$6="Western Isles Health Board",0,IF('III Tool Overview'!$H$6="Eilean Siar Local Authority",0,new_ci(2,B253,C253,D253,$C$1,G253+H253,1,F253,E253*F253)))</f>
        <v>301.55094657770474</v>
      </c>
      <c r="K253" s="180">
        <f>IF('III Tool Overview'!$H$6="Western Isles Health Board",0,IF('III Tool Overview'!$H$6="Eilean Siar Local Authority",0,new_ci(5,B253,C253,D253,$C$1,G253,1,F253,E253*F253)))</f>
        <v>1281.5699788193519</v>
      </c>
      <c r="L253" s="180">
        <f>IF('III Tool Overview'!$H$6="Western Isles Health Board",0,IF('III Tool Overview'!$H$6="Eilean Siar Local Authority",0,new_ci(5,B253,C253,D253,$C$1,G253+H253,1,F253,E253*F253)))</f>
        <v>1281.4364784597678</v>
      </c>
      <c r="M253" s="180">
        <f>IF('III Tool Overview'!$H$6="Western Isles Health Board",0,IF('III Tool Overview'!$H$6="Eilean Siar Local Authority",0,new_ci(10,B253,C253,D253,$C$1,G253,1,F253,E253*F253)))</f>
        <v>3170.7522560552216</v>
      </c>
      <c r="N253" s="180">
        <f>IF('III Tool Overview'!$H$6="Western Isles Health Board",0,IF('III Tool Overview'!$H$6="Eilean Siar Local Authority",0,new_ci(10,B253,C253,D253,$C$1,G253+H253,1,F253,E253*F253)))</f>
        <v>3170.4784128189854</v>
      </c>
      <c r="O253" s="180">
        <f>IF('III Tool Overview'!$H$6="Western Isles Health Board",0,IF('III Tool Overview'!$H$6="Eilean Siar Local Authority",0,new_ci(20,B253,C253,D253,$C$1,G253,1,F253,E253*F253)))</f>
        <v>7809.0767414470865</v>
      </c>
      <c r="P253" s="180">
        <f>IF('III Tool Overview'!$H$6="Western Isles Health Board",0,IF('III Tool Overview'!$H$6="Eilean Siar Local Authority",0,new_ci(20,B253,C253,D253,$C$1,G253+H253,1,F253,E253*F253)))</f>
        <v>7808.7028476739051</v>
      </c>
      <c r="Q253" s="181">
        <f>IF('III Tool Overview'!$H$6="Western Isles Health Board",0,IF('III Tool Overview'!$H$6="Eilean Siar Local Authority",0,new_yll(2,B253,C253,D253,$C$1,G253,1,F253,E253*F253)))</f>
        <v>8142.8027417578633</v>
      </c>
      <c r="R253" s="181">
        <f>IF('III Tool Overview'!$H$6="Western Isles Health Board",0,IF('III Tool Overview'!$H$6="Eilean Siar Local Authority",0,new_yll(2,B253,C253,D253,$C$1,G253+H253,1,F253,E253*F253)))</f>
        <v>8141.8755575980276</v>
      </c>
      <c r="S253" s="181">
        <f t="shared" ref="S253:S256" si="853">Q253-R253</f>
        <v>0.92718415983563318</v>
      </c>
      <c r="T253" s="181">
        <f>IF('III Tool Overview'!$H$6="Western Isles Health Board",0,IF('III Tool Overview'!$H$6="Eilean Siar Local Authority",0,new_yll(5,B253,C253,D253,$C$1,G253,1,F253,E253*F253)))</f>
        <v>32617.079353425783</v>
      </c>
      <c r="U253" s="181">
        <f>IF('III Tool Overview'!$H$6="Western Isles Health Board",0,IF('III Tool Overview'!$H$6="Eilean Siar Local Authority",0,new_yll(5,B253,C253,D253,$C$1,G253+H253,1,F253,E253*F253)))</f>
        <v>32613.671563206211</v>
      </c>
      <c r="V253" s="181">
        <f t="shared" ref="V253:V256" si="854">T253-U253</f>
        <v>3.407790219571325</v>
      </c>
      <c r="W253" s="181">
        <f>IF('III Tool Overview'!$H$6="Western Isles Health Board",0,IF('III Tool Overview'!$H$6="Eilean Siar Local Authority",0,new_yll(10,B253,C253,D253,$C$1,G253,1,F253,E253*F253)))</f>
        <v>72161.960834737401</v>
      </c>
      <c r="X253" s="181">
        <f>IF('III Tool Overview'!$H$6="Western Isles Health Board",0,IF('III Tool Overview'!$H$6="Eilean Siar Local Authority",0,new_yll(10,B253,C253,D253,$C$1,G253+H253,1,F253,E253*F253)))</f>
        <v>72155.589512453473</v>
      </c>
      <c r="Y253" s="181">
        <f t="shared" ref="Y253:Y256" si="855">W253-X253</f>
        <v>6.3713222839287482</v>
      </c>
      <c r="Z253" s="181">
        <f>IF('III Tool Overview'!$H$6="Western Isles Health Board",0,IF('III Tool Overview'!$H$6="Eilean Siar Local Authority",0,new_yll(20,B253,C253,D253,$C$1,G253,1,F253,E253*F253)))</f>
        <v>133969.40900688845</v>
      </c>
      <c r="AA253" s="181">
        <f>IF('III Tool Overview'!$H$6="Western Isles Health Board",0,IF('III Tool Overview'!$H$6="Eilean Siar Local Authority",0,new_yll(20,B253,C253,D253,$C$1,G253+H253,1,F253,E253*F253)))</f>
        <v>133961.44639430265</v>
      </c>
      <c r="AB253" s="181">
        <f t="shared" ref="AB253:AB256" si="856">Z253-AA253</f>
        <v>7.9626125858048908</v>
      </c>
      <c r="AC253" s="181">
        <f>IF('III Tool Overview'!$H$6="Western Isles Health Board",0,IF('III Tool Overview'!$H$6="Eilean Siar Local Authority",0,hosp_count(2,B253,C253,D253,$C$1,G253,1,F253,E253*F253)))</f>
        <v>6755.0100025559859</v>
      </c>
      <c r="AD253" s="181">
        <f>IF('III Tool Overview'!$H$6="Western Isles Health Board",0,IF('III Tool Overview'!$H$6="Eilean Siar Local Authority",0,hosp_count(2,B253,C253,D253,$C$1,G253+H253,1,F253,E253*F253)))</f>
        <v>6754.5523568377166</v>
      </c>
      <c r="AE253" s="180">
        <f t="shared" ref="AE253:AE256" si="857">AC253-AD253</f>
        <v>0.45764571826930478</v>
      </c>
      <c r="AF253" s="181">
        <f>IF('III Tool Overview'!$H$6="Western Isles Health Board",0,IF('III Tool Overview'!$H$6="Eilean Siar Local Authority",0,hosp_count(5,B253,C253,D253,$C$1,G253,1,F253,E253*F253)))</f>
        <v>27813.983910394163</v>
      </c>
      <c r="AG253" s="181">
        <f>IF('III Tool Overview'!$H$6="Western Isles Health Board",0,IF('III Tool Overview'!$H$6="Eilean Siar Local Authority",0,hosp_count(5,B253,C253,D253,$C$1,G253+H253,1,F253,E253*F253)))</f>
        <v>27812.275283622505</v>
      </c>
      <c r="AH253" s="180">
        <f t="shared" ref="AH253:AH256" si="858">AF253-AG253</f>
        <v>1.7086267716586008</v>
      </c>
      <c r="AI253" s="181">
        <f>IF('III Tool Overview'!$H$6="Western Isles Health Board",0,IF('III Tool Overview'!$H$6="Eilean Siar Local Authority",0,hosp_count(10,B253,C253,D253,$C$1,G253,1,F253,E253*F253)))</f>
        <v>65219.932890421907</v>
      </c>
      <c r="AJ253" s="181">
        <f>IF('III Tool Overview'!$H$6="Western Isles Health Board",0,IF('III Tool Overview'!$H$6="Eilean Siar Local Authority",0,hosp_count(10,B253,C253,D253,$C$1,G253+H253,1,F253,E253*F253)))</f>
        <v>65216.661140111486</v>
      </c>
      <c r="AK253" s="180">
        <f t="shared" ref="AK253:AK256" si="859">AI253-AJ253</f>
        <v>3.2717503104213392</v>
      </c>
      <c r="AL253" s="181">
        <f>IF('III Tool Overview'!$H$6="Western Isles Health Board",0,IF('III Tool Overview'!$H$6="Eilean Siar Local Authority",0,hosp_count(20,B253,C253,D253,$C$1,G253,1,F253,E253*F253)))</f>
        <v>144277.1141858456</v>
      </c>
      <c r="AM253" s="181">
        <f>IF('III Tool Overview'!$H$6="Western Isles Health Board",0,IF('III Tool Overview'!$H$6="Eilean Siar Local Authority",0,hosp_count(20,B253,C253,D253,$C$1,G253+H253,1,F253,E253*F253)))</f>
        <v>144273.21244018755</v>
      </c>
      <c r="AN253" s="180">
        <f t="shared" ref="AN253:AN256" si="860">AL253-AM253</f>
        <v>3.9017456580477301</v>
      </c>
    </row>
    <row r="254" spans="1:40" x14ac:dyDescent="0.2">
      <c r="A254" s="176" t="s">
        <v>36</v>
      </c>
      <c r="B254" s="156">
        <v>77.5</v>
      </c>
      <c r="C254" s="156" t="s">
        <v>160</v>
      </c>
      <c r="D254" s="159">
        <v>5</v>
      </c>
      <c r="E254" s="179">
        <f>HLOOKUP('III Tool Overview'!$H$6,Prevalence!$B$2:$AV$268,Prevalence!AW242,FALSE)</f>
        <v>0.01</v>
      </c>
      <c r="F254" s="178">
        <f>HLOOKUP('III Tool Overview'!$H$6,LookUpData_Pop!$B$1:$AV$269,LookUpData_Pop!BB247,FALSE)/5</f>
        <v>14341.6</v>
      </c>
      <c r="G254" s="167">
        <f>'III Tool Overview'!$H$9/110</f>
        <v>0</v>
      </c>
      <c r="H254" s="244">
        <f>IF('III Tool Overview'!$H$10="Even distribution",Targeting!C252,IF('III Tool Overview'!$H$10="Targeting to Q1",Targeting!D252,IF('III Tool Overview'!$H$10="Targeting to Q1 &amp; Q2",Targeting!E252,IF('III Tool Overview'!$H$10="Proportionate to need",Targeting!F252))))</f>
        <v>8.1860124826815603</v>
      </c>
      <c r="I254" s="173">
        <f>IF('III Tool Overview'!$H$6="Western Isles Health Board",0,IF('III Tool Overview'!$H$6="Eilean Siar Local Authority",0,new_ci(2,B254,C254,D254,$C$1,G254,1,F254,E254*F254)))</f>
        <v>352.48298172854885</v>
      </c>
      <c r="J254" s="180">
        <f>IF('III Tool Overview'!$H$6="Western Isles Health Board",0,IF('III Tool Overview'!$H$6="Eilean Siar Local Authority",0,new_ci(2,B254,C254,D254,$C$1,G254+H254,1,F254,E254*F254)))</f>
        <v>352.47669756533219</v>
      </c>
      <c r="K254" s="180">
        <f>IF('III Tool Overview'!$H$6="Western Isles Health Board",0,IF('III Tool Overview'!$H$6="Eilean Siar Local Authority",0,new_ci(5,B254,C254,D254,$C$1,G254,1,F254,E254*F254)))</f>
        <v>1478.7137922946717</v>
      </c>
      <c r="L254" s="180">
        <f>IF('III Tool Overview'!$H$6="Western Isles Health Board",0,IF('III Tool Overview'!$H$6="Eilean Siar Local Authority",0,new_ci(5,B254,C254,D254,$C$1,G254+H254,1,F254,E254*F254)))</f>
        <v>1478.6911124363503</v>
      </c>
      <c r="M254" s="180">
        <f>IF('III Tool Overview'!$H$6="Western Isles Health Board",0,IF('III Tool Overview'!$H$6="Eilean Siar Local Authority",0,new_ci(10,B254,C254,D254,$C$1,G254,1,F254,E254*F254)))</f>
        <v>3563.2460110599195</v>
      </c>
      <c r="N254" s="180">
        <f>IF('III Tool Overview'!$H$6="Western Isles Health Board",0,IF('III Tool Overview'!$H$6="Eilean Siar Local Authority",0,new_ci(10,B254,C254,D254,$C$1,G254+H254,1,F254,E254*F254)))</f>
        <v>3563.2062440369496</v>
      </c>
      <c r="O254" s="180">
        <f>IF('III Tool Overview'!$H$6="Western Isles Health Board",0,IF('III Tool Overview'!$H$6="Eilean Siar Local Authority",0,new_ci(20,B254,C254,D254,$C$1,G254,1,F254,E254*F254)))</f>
        <v>8135.0032712122411</v>
      </c>
      <c r="P254" s="180">
        <f>IF('III Tool Overview'!$H$6="Western Isles Health Board",0,IF('III Tool Overview'!$H$6="Eilean Siar Local Authority",0,new_ci(20,B254,C254,D254,$C$1,G254+H254,1,F254,E254*F254)))</f>
        <v>8134.970059903153</v>
      </c>
      <c r="Q254" s="181">
        <f>IF('III Tool Overview'!$H$6="Western Isles Health Board",0,IF('III Tool Overview'!$H$6="Eilean Siar Local Authority",0,new_yll(2,B254,C254,D254,$C$1,G254,1,F254,E254*F254)))</f>
        <v>7402.1426162995258</v>
      </c>
      <c r="R254" s="181">
        <f>IF('III Tool Overview'!$H$6="Western Isles Health Board",0,IF('III Tool Overview'!$H$6="Eilean Siar Local Authority",0,new_yll(2,B254,C254,D254,$C$1,G254+H254,1,F254,E254*F254)))</f>
        <v>7402.0106488719757</v>
      </c>
      <c r="S254" s="181">
        <f t="shared" si="853"/>
        <v>0.13196742755008017</v>
      </c>
      <c r="T254" s="181">
        <f>IF('III Tool Overview'!$H$6="Western Isles Health Board",0,IF('III Tool Overview'!$H$6="Eilean Siar Local Authority",0,new_yll(5,B254,C254,D254,$C$1,G254,1,F254,E254*F254)))</f>
        <v>28777.979943296261</v>
      </c>
      <c r="U254" s="181">
        <f>IF('III Tool Overview'!$H$6="Western Isles Health Board",0,IF('III Tool Overview'!$H$6="Eilean Siar Local Authority",0,new_yll(5,B254,C254,D254,$C$1,G254+H254,1,F254,E254*F254)))</f>
        <v>28777.535572586617</v>
      </c>
      <c r="V254" s="181">
        <f t="shared" si="854"/>
        <v>0.44437070964340819</v>
      </c>
      <c r="W254" s="181">
        <f>IF('III Tool Overview'!$H$6="Western Isles Health Board",0,IF('III Tool Overview'!$H$6="Eilean Siar Local Authority",0,new_yll(10,B254,C254,D254,$C$1,G254,1,F254,E254*F254)))</f>
        <v>59951.633990491049</v>
      </c>
      <c r="X254" s="181">
        <f>IF('III Tool Overview'!$H$6="Western Isles Health Board",0,IF('III Tool Overview'!$H$6="Eilean Siar Local Authority",0,new_yll(10,B254,C254,D254,$C$1,G254+H254,1,F254,E254*F254)))</f>
        <v>59950.927696363127</v>
      </c>
      <c r="Y254" s="181">
        <f t="shared" si="855"/>
        <v>0.70629412792186486</v>
      </c>
      <c r="Z254" s="181">
        <f>IF('III Tool Overview'!$H$6="Western Isles Health Board",0,IF('III Tool Overview'!$H$6="Eilean Siar Local Authority",0,new_yll(20,B254,C254,D254,$C$1,G254,1,F254,E254*F254)))</f>
        <v>94124.567124330511</v>
      </c>
      <c r="AA254" s="181">
        <f>IF('III Tool Overview'!$H$6="Western Isles Health Board",0,IF('III Tool Overview'!$H$6="Eilean Siar Local Authority",0,new_yll(20,B254,C254,D254,$C$1,G254+H254,1,F254,E254*F254)))</f>
        <v>94123.871068266832</v>
      </c>
      <c r="AB254" s="181">
        <f t="shared" si="856"/>
        <v>0.69605606367986184</v>
      </c>
      <c r="AC254" s="181">
        <f>IF('III Tool Overview'!$H$6="Western Isles Health Board",0,IF('III Tool Overview'!$H$6="Eilean Siar Local Authority",0,hosp_count(2,B254,C254,D254,$C$1,G254,1,F254,E254*F254)))</f>
        <v>6328.3351411050508</v>
      </c>
      <c r="AD254" s="181">
        <f>IF('III Tool Overview'!$H$6="Western Isles Health Board",0,IF('III Tool Overview'!$H$6="Eilean Siar Local Authority",0,hosp_count(2,B254,C254,D254,$C$1,G254+H254,1,F254,E254*F254)))</f>
        <v>6328.2695928185203</v>
      </c>
      <c r="AE254" s="180">
        <f t="shared" si="857"/>
        <v>6.5548286530429323E-2</v>
      </c>
      <c r="AF254" s="181">
        <f>IF('III Tool Overview'!$H$6="Western Isles Health Board",0,IF('III Tool Overview'!$H$6="Eilean Siar Local Authority",0,hosp_count(5,B254,C254,D254,$C$1,G254,1,F254,E254*F254)))</f>
        <v>25716.102663029349</v>
      </c>
      <c r="AG254" s="181">
        <f>IF('III Tool Overview'!$H$6="Western Isles Health Board",0,IF('III Tool Overview'!$H$6="Eilean Siar Local Authority",0,hosp_count(5,B254,C254,D254,$C$1,G254+H254,1,F254,E254*F254)))</f>
        <v>25715.876162566128</v>
      </c>
      <c r="AH254" s="180">
        <f t="shared" si="858"/>
        <v>0.22650046322087292</v>
      </c>
      <c r="AI254" s="181">
        <f>IF('III Tool Overview'!$H$6="Western Isles Health Board",0,IF('III Tool Overview'!$H$6="Eilean Siar Local Authority",0,hosp_count(10,B254,C254,D254,$C$1,G254,1,F254,E254*F254)))</f>
        <v>58739.804686404845</v>
      </c>
      <c r="AJ254" s="181">
        <f>IF('III Tool Overview'!$H$6="Western Isles Health Board",0,IF('III Tool Overview'!$H$6="Eilean Siar Local Authority",0,hosp_count(10,B254,C254,D254,$C$1,G254+H254,1,F254,E254*F254)))</f>
        <v>58739.436082384862</v>
      </c>
      <c r="AK254" s="180">
        <f t="shared" si="859"/>
        <v>0.36860401998274028</v>
      </c>
      <c r="AL254" s="181">
        <f>IF('III Tool Overview'!$H$6="Western Isles Health Board",0,IF('III Tool Overview'!$H$6="Eilean Siar Local Authority",0,hosp_count(20,B254,C254,D254,$C$1,G254,1,F254,E254*F254)))</f>
        <v>121037.87933940877</v>
      </c>
      <c r="AM254" s="181">
        <f>IF('III Tool Overview'!$H$6="Western Isles Health Board",0,IF('III Tool Overview'!$H$6="Eilean Siar Local Authority",0,hosp_count(20,B254,C254,D254,$C$1,G254+H254,1,F254,E254*F254)))</f>
        <v>121037.61660684099</v>
      </c>
      <c r="AN254" s="180">
        <f t="shared" si="860"/>
        <v>0.2627325677749468</v>
      </c>
    </row>
    <row r="255" spans="1:40" x14ac:dyDescent="0.2">
      <c r="A255" s="176" t="s">
        <v>37</v>
      </c>
      <c r="B255" s="156">
        <v>82.5</v>
      </c>
      <c r="C255" s="156" t="s">
        <v>160</v>
      </c>
      <c r="D255" s="159">
        <v>5</v>
      </c>
      <c r="E255" s="179">
        <f>HLOOKUP('III Tool Overview'!$H$6,Prevalence!$B$2:$AV$268,Prevalence!AW243,FALSE)</f>
        <v>0.01</v>
      </c>
      <c r="F255" s="178">
        <f>HLOOKUP('III Tool Overview'!$H$6,LookUpData_Pop!$B$1:$AV$269,LookUpData_Pop!BB248,FALSE)/5</f>
        <v>9179.2000000000007</v>
      </c>
      <c r="G255" s="167">
        <f>'III Tool Overview'!$H$9/110</f>
        <v>0</v>
      </c>
      <c r="H255" s="244">
        <f>IF('III Tool Overview'!$H$10="Even distribution",Targeting!C253,IF('III Tool Overview'!$H$10="Targeting to Q1",Targeting!D253,IF('III Tool Overview'!$H$10="Targeting to Q1 &amp; Q2",Targeting!E253,IF('III Tool Overview'!$H$10="Proportionate to need",Targeting!F253))))</f>
        <v>5.407463809491702</v>
      </c>
      <c r="I255" s="173">
        <f>IF('III Tool Overview'!$H$6="Western Isles Health Board",0,IF('III Tool Overview'!$H$6="Eilean Siar Local Authority",0,new_ci(2,B255,C255,D255,$C$1,G255,1,F255,E255*F255)))</f>
        <v>300.11259605953825</v>
      </c>
      <c r="J255" s="180">
        <f>IF('III Tool Overview'!$H$6="Western Isles Health Board",0,IF('III Tool Overview'!$H$6="Eilean Siar Local Authority",0,new_ci(2,B255,C255,D255,$C$1,G255+H255,1,F255,E255*F255)))</f>
        <v>300.10744619499303</v>
      </c>
      <c r="K255" s="180">
        <f>IF('III Tool Overview'!$H$6="Western Isles Health Board",0,IF('III Tool Overview'!$H$6="Eilean Siar Local Authority",0,new_ci(5,B255,C255,D255,$C$1,G255,1,F255,E255*F255)))</f>
        <v>1241.6223387327314</v>
      </c>
      <c r="L255" s="180">
        <f>IF('III Tool Overview'!$H$6="Western Isles Health Board",0,IF('III Tool Overview'!$H$6="Eilean Siar Local Authority",0,new_ci(5,B255,C255,D255,$C$1,G255+H255,1,F255,E255*F255)))</f>
        <v>1241.6048835206982</v>
      </c>
      <c r="M255" s="180">
        <f>IF('III Tool Overview'!$H$6="Western Isles Health Board",0,IF('III Tool Overview'!$H$6="Eilean Siar Local Authority",0,new_ci(10,B255,C255,D255,$C$1,G255,1,F255,E255*F255)))</f>
        <v>2910.3176163178628</v>
      </c>
      <c r="N255" s="180">
        <f>IF('III Tool Overview'!$H$6="Western Isles Health Board",0,IF('III Tool Overview'!$H$6="Eilean Siar Local Authority",0,new_ci(10,B255,C255,D255,$C$1,G255+H255,1,F255,E255*F255)))</f>
        <v>2910.2908077862071</v>
      </c>
      <c r="O255" s="180">
        <f>IF('III Tool Overview'!$H$6="Western Isles Health Board",0,IF('III Tool Overview'!$H$6="Eilean Siar Local Authority",0,new_ci(20,B255,C255,D255,$C$1,G255,1,F255,E255*F255)))</f>
        <v>6177.3217908591068</v>
      </c>
      <c r="P255" s="180">
        <f>IF('III Tool Overview'!$H$6="Western Isles Health Board",0,IF('III Tool Overview'!$H$6="Eilean Siar Local Authority",0,new_ci(20,B255,C255,D255,$C$1,G255+H255,1,F255,E255*F255)))</f>
        <v>6177.3070075332153</v>
      </c>
      <c r="Q255" s="181">
        <f>IF('III Tool Overview'!$H$6="Western Isles Health Board",0,IF('III Tool Overview'!$H$6="Eilean Siar Local Authority",0,new_yll(2,B255,C255,D255,$C$1,G255,1,F255,E255*F255)))</f>
        <v>5101.9141330121502</v>
      </c>
      <c r="R255" s="181">
        <f>IF('III Tool Overview'!$H$6="Western Isles Health Board",0,IF('III Tool Overview'!$H$6="Eilean Siar Local Authority",0,new_yll(2,B255,C255,D255,$C$1,G255+H255,1,F255,E255*F255)))</f>
        <v>5101.8265853148814</v>
      </c>
      <c r="S255" s="181">
        <f t="shared" si="853"/>
        <v>8.754769726874656E-2</v>
      </c>
      <c r="T255" s="181">
        <f>IF('III Tool Overview'!$H$6="Western Isles Health Board",0,IF('III Tool Overview'!$H$6="Eilean Siar Local Authority",0,new_yll(5,B255,C255,D255,$C$1,G255,1,F255,E255*F255)))</f>
        <v>19211.673046524204</v>
      </c>
      <c r="U255" s="181">
        <f>IF('III Tool Overview'!$H$6="Western Isles Health Board",0,IF('III Tool Overview'!$H$6="Eilean Siar Local Authority",0,new_yll(5,B255,C255,D255,$C$1,G255+H255,1,F255,E255*F255)))</f>
        <v>19211.399833503976</v>
      </c>
      <c r="V255" s="181">
        <f t="shared" si="854"/>
        <v>0.27321302022755845</v>
      </c>
      <c r="W255" s="181">
        <f>IF('III Tool Overview'!$H$6="Western Isles Health Board",0,IF('III Tool Overview'!$H$6="Eilean Siar Local Authority",0,new_yll(10,B255,C255,D255,$C$1,G255,1,F255,E255*F255)))</f>
        <v>37531.5576706375</v>
      </c>
      <c r="X255" s="181">
        <f>IF('III Tool Overview'!$H$6="Western Isles Health Board",0,IF('III Tool Overview'!$H$6="Eilean Siar Local Authority",0,new_yll(10,B255,C255,D255,$C$1,G255+H255,1,F255,E255*F255)))</f>
        <v>37531.176013790107</v>
      </c>
      <c r="Y255" s="181">
        <f t="shared" si="855"/>
        <v>0.38165684739215067</v>
      </c>
      <c r="Z255" s="181">
        <f>IF('III Tool Overview'!$H$6="Western Isles Health Board",0,IF('III Tool Overview'!$H$6="Eilean Siar Local Authority",0,new_yll(20,B255,C255,D255,$C$1,G255,1,F255,E255*F255)))</f>
        <v>49372.213796647593</v>
      </c>
      <c r="AA255" s="181">
        <f>IF('III Tool Overview'!$H$6="Western Isles Health Board",0,IF('III Tool Overview'!$H$6="Eilean Siar Local Authority",0,new_yll(20,B255,C255,D255,$C$1,G255+H255,1,F255,E255*F255)))</f>
        <v>49371.853461344952</v>
      </c>
      <c r="AB255" s="181">
        <f t="shared" si="856"/>
        <v>0.36033530264103319</v>
      </c>
      <c r="AC255" s="181">
        <f>IF('III Tool Overview'!$H$6="Western Isles Health Board",0,IF('III Tool Overview'!$H$6="Eilean Siar Local Authority",0,hosp_count(2,B255,C255,D255,$C$1,G255,1,F255,E255*F255)))</f>
        <v>4657.045075702943</v>
      </c>
      <c r="AD255" s="181">
        <f>IF('III Tool Overview'!$H$6="Western Isles Health Board",0,IF('III Tool Overview'!$H$6="Eilean Siar Local Authority",0,hosp_count(2,B255,C255,D255,$C$1,G255+H255,1,F255,E255*F255)))</f>
        <v>4656.9979732529928</v>
      </c>
      <c r="AE255" s="180">
        <f t="shared" si="857"/>
        <v>4.7102449950216396E-2</v>
      </c>
      <c r="AF255" s="181">
        <f>IF('III Tool Overview'!$H$6="Western Isles Health Board",0,IF('III Tool Overview'!$H$6="Eilean Siar Local Authority",0,hosp_count(5,B255,C255,D255,$C$1,G255,1,F255,E255*F255)))</f>
        <v>18676.854305461118</v>
      </c>
      <c r="AG255" s="181">
        <f>IF('III Tool Overview'!$H$6="Western Isles Health Board",0,IF('III Tool Overview'!$H$6="Eilean Siar Local Authority",0,hosp_count(5,B255,C255,D255,$C$1,G255+H255,1,F255,E255*F255)))</f>
        <v>18676.701764088237</v>
      </c>
      <c r="AH255" s="180">
        <f t="shared" si="858"/>
        <v>0.15254137288138736</v>
      </c>
      <c r="AI255" s="181">
        <f>IF('III Tool Overview'!$H$6="Western Isles Health Board",0,IF('III Tool Overview'!$H$6="Eilean Siar Local Authority",0,hosp_count(10,B255,C255,D255,$C$1,G255,1,F255,E255*F255)))</f>
        <v>41585.776114402041</v>
      </c>
      <c r="AJ255" s="181">
        <f>IF('III Tool Overview'!$H$6="Western Isles Health Board",0,IF('III Tool Overview'!$H$6="Eilean Siar Local Authority",0,hosp_count(10,B255,C255,D255,$C$1,G255+H255,1,F255,E255*F255)))</f>
        <v>41585.559779486735</v>
      </c>
      <c r="AK255" s="180">
        <f t="shared" si="859"/>
        <v>0.21633491530519677</v>
      </c>
      <c r="AL255" s="181">
        <f>IF('III Tool Overview'!$H$6="Western Isles Health Board",0,IF('III Tool Overview'!$H$6="Eilean Siar Local Authority",0,hosp_count(20,B255,C255,D255,$C$1,G255,1,F255,E255*F255)))</f>
        <v>80392.327251833063</v>
      </c>
      <c r="AM255" s="181">
        <f>IF('III Tool Overview'!$H$6="Western Isles Health Board",0,IF('III Tool Overview'!$H$6="Eilean Siar Local Authority",0,hosp_count(20,B255,C255,D255,$C$1,G255+H255,1,F255,E255*F255)))</f>
        <v>80392.230018298171</v>
      </c>
      <c r="AN255" s="180">
        <f t="shared" si="860"/>
        <v>9.7233534892438911E-2</v>
      </c>
    </row>
    <row r="256" spans="1:40" s="47" customFormat="1" x14ac:dyDescent="0.2">
      <c r="A256" s="176" t="s">
        <v>208</v>
      </c>
      <c r="B256" s="156">
        <v>87.5</v>
      </c>
      <c r="C256" s="156" t="s">
        <v>160</v>
      </c>
      <c r="D256" s="159">
        <v>5</v>
      </c>
      <c r="E256" s="179">
        <f>HLOOKUP('III Tool Overview'!$H$6,Prevalence!$B$2:$AV$268,Prevalence!AW244,FALSE)</f>
        <v>0.01</v>
      </c>
      <c r="F256" s="178">
        <f>HLOOKUP('III Tool Overview'!$H$6,LookUpData_Pop!$B$1:$AV$269,LookUpData_Pop!BB249,FALSE)/5</f>
        <v>4590.8</v>
      </c>
      <c r="G256" s="167">
        <f>'III Tool Overview'!$H$9/110</f>
        <v>0</v>
      </c>
      <c r="H256" s="244">
        <f>IF('III Tool Overview'!$H$10="Even distribution",Targeting!C254,IF('III Tool Overview'!$H$10="Targeting to Q1",Targeting!D254,IF('III Tool Overview'!$H$10="Targeting to Q1 &amp; Q2",Targeting!E254,IF('III Tool Overview'!$H$10="Proportionate to need",Targeting!F254))))</f>
        <v>2.7578921916665964</v>
      </c>
      <c r="I256" s="173">
        <f>IF('III Tool Overview'!$H$6="Western Isles Health Board",0,IF('III Tool Overview'!$H$6="Eilean Siar Local Authority",0,new_ci(2,B256,C256,D256,$C$1,G256,1,F256,E256*F256)))</f>
        <v>229.65178817016803</v>
      </c>
      <c r="J256" s="180">
        <f>IF('III Tool Overview'!$H$6="Western Isles Health Board",0,IF('III Tool Overview'!$H$6="Eilean Siar Local Authority",0,new_ci(2,B256,C256,D256,$C$1,G256+H256,1,F256,E256*F256)))</f>
        <v>229.64720538675843</v>
      </c>
      <c r="K256" s="180">
        <f>IF('III Tool Overview'!$H$6="Western Isles Health Board",0,IF('III Tool Overview'!$H$6="Eilean Siar Local Authority",0,new_ci(5,B256,C256,D256,$C$1,G256,1,F256,E256*F256)))</f>
        <v>922.32876857872748</v>
      </c>
      <c r="L256" s="180">
        <f>IF('III Tool Overview'!$H$6="Western Isles Health Board",0,IF('III Tool Overview'!$H$6="Eilean Siar Local Authority",0,new_ci(5,B256,C256,D256,$C$1,G256+H256,1,F256,E256*F256)))</f>
        <v>922.31520868341363</v>
      </c>
      <c r="M256" s="180">
        <f>IF('III Tool Overview'!$H$6="Western Isles Health Board",0,IF('III Tool Overview'!$H$6="Eilean Siar Local Authority",0,new_ci(10,B256,C256,D256,$C$1,G256,1,F256,E256*F256)))</f>
        <v>2041.3048793623568</v>
      </c>
      <c r="N256" s="180">
        <f>IF('III Tool Overview'!$H$6="Western Isles Health Board",0,IF('III Tool Overview'!$H$6="Eilean Siar Local Authority",0,new_ci(10,B256,C256,D256,$C$1,G256+H256,1,F256,E256*F256)))</f>
        <v>2041.2892446056969</v>
      </c>
      <c r="O256" s="180">
        <f>IF('III Tool Overview'!$H$6="Western Isles Health Board",0,IF('III Tool Overview'!$H$6="Eilean Siar Local Authority",0,new_ci(20,B256,C256,D256,$C$1,G256,1,F256,E256*F256)))</f>
        <v>3771.1782988509203</v>
      </c>
      <c r="P256" s="180">
        <f>IF('III Tool Overview'!$H$6="Western Isles Health Board",0,IF('III Tool Overview'!$H$6="Eilean Siar Local Authority",0,new_ci(20,B256,C256,D256,$C$1,G256+H256,1,F256,E256*F256)))</f>
        <v>3771.1747874459052</v>
      </c>
      <c r="Q256" s="181">
        <f>IF('III Tool Overview'!$H$6="Western Isles Health Board",0,IF('III Tool Overview'!$H$6="Eilean Siar Local Authority",0,new_yll(2,B256,C256,D256,$C$1,G256,1,F256,E256*F256)))</f>
        <v>2526.1696698718483</v>
      </c>
      <c r="R256" s="181">
        <f>IF('III Tool Overview'!$H$6="Western Isles Health Board",0,IF('III Tool Overview'!$H$6="Eilean Siar Local Authority",0,new_yll(2,B256,C256,D256,$C$1,G256+H256,1,F256,E256*F256)))</f>
        <v>2526.1192592543425</v>
      </c>
      <c r="S256" s="181">
        <f t="shared" si="853"/>
        <v>5.0410617505804112E-2</v>
      </c>
      <c r="T256" s="181">
        <f>IF('III Tool Overview'!$H$6="Western Isles Health Board",0,IF('III Tool Overview'!$H$6="Eilean Siar Local Authority",0,new_yll(5,B256,C256,D256,$C$1,G256,1,F256,E256*F256)))</f>
        <v>8760.2504351517091</v>
      </c>
      <c r="U256" s="181">
        <f>IF('III Tool Overview'!$H$6="Western Isles Health Board",0,IF('III Tool Overview'!$H$6="Eilean Siar Local Authority",0,new_yll(5,B256,C256,D256,$C$1,G256+H256,1,F256,E256*F256)))</f>
        <v>8760.1176964185106</v>
      </c>
      <c r="V256" s="181">
        <f t="shared" si="854"/>
        <v>0.13273873319849372</v>
      </c>
      <c r="W256" s="181">
        <f>IF('III Tool Overview'!$H$6="Western Isles Health Board",0,IF('III Tool Overview'!$H$6="Eilean Siar Local Authority",0,new_yll(10,B256,C256,D256,$C$1,G256,1,F256,E256*F256)))</f>
        <v>14388.496769740957</v>
      </c>
      <c r="X256" s="181">
        <f>IF('III Tool Overview'!$H$6="Western Isles Health Board",0,IF('III Tool Overview'!$H$6="Eilean Siar Local Authority",0,new_yll(10,B256,C256,D256,$C$1,G256+H256,1,F256,E256*F256)))</f>
        <v>14388.348417202804</v>
      </c>
      <c r="Y256" s="181">
        <f t="shared" si="855"/>
        <v>0.14835253815363103</v>
      </c>
      <c r="Z256" s="181">
        <f>IF('III Tool Overview'!$H$6="Western Isles Health Board",0,IF('III Tool Overview'!$H$6="Eilean Siar Local Authority",0,new_yll(20,B256,C256,D256,$C$1,G256,1,F256,E256*F256)))</f>
        <v>10826.834385447954</v>
      </c>
      <c r="AA256" s="181">
        <f>IF('III Tool Overview'!$H$6="Western Isles Health Board",0,IF('III Tool Overview'!$H$6="Eilean Siar Local Authority",0,new_yll(20,B256,C256,D256,$C$1,G256+H256,1,F256,E256*F256)))</f>
        <v>10826.655787212478</v>
      </c>
      <c r="AB256" s="181">
        <f t="shared" si="856"/>
        <v>0.17859823547587439</v>
      </c>
      <c r="AC256" s="181">
        <f>IF('III Tool Overview'!$H$6="Western Isles Health Board",0,IF('III Tool Overview'!$H$6="Eilean Siar Local Authority",0,hosp_count(2,B256,C256,D256,$C$1,G256,1,F256,E256*F256)))</f>
        <v>2871.5381954068048</v>
      </c>
      <c r="AD256" s="181">
        <f>IF('III Tool Overview'!$H$6="Western Isles Health Board",0,IF('III Tool Overview'!$H$6="Eilean Siar Local Authority",0,hosp_count(2,B256,C256,D256,$C$1,G256+H256,1,F256,E256*F256)))</f>
        <v>2871.5033523738907</v>
      </c>
      <c r="AE256" s="180">
        <f t="shared" si="857"/>
        <v>3.4843032914068317E-2</v>
      </c>
      <c r="AF256" s="181">
        <f>IF('III Tool Overview'!$H$6="Western Isles Health Board",0,IF('III Tool Overview'!$H$6="Eilean Siar Local Authority",0,hosp_count(5,B256,C256,D256,$C$1,G256,1,F256,E256*F256)))</f>
        <v>11196.518604092738</v>
      </c>
      <c r="AG256" s="181">
        <f>IF('III Tool Overview'!$H$6="Western Isles Health Board",0,IF('III Tool Overview'!$H$6="Eilean Siar Local Authority",0,hosp_count(5,B256,C256,D256,$C$1,G256+H256,1,F256,E256*F256)))</f>
        <v>11196.420366196398</v>
      </c>
      <c r="AH256" s="180">
        <f t="shared" si="858"/>
        <v>9.8237896339924191E-2</v>
      </c>
      <c r="AI256" s="181">
        <f>IF('III Tool Overview'!$H$6="Western Isles Health Board",0,IF('III Tool Overview'!$H$6="Eilean Siar Local Authority",0,hosp_count(10,B256,C256,D256,$C$1,G256,1,F256,E256*F256)))</f>
        <v>23642.07835652354</v>
      </c>
      <c r="AJ256" s="181">
        <f>IF('III Tool Overview'!$H$6="Western Isles Health Board",0,IF('III Tool Overview'!$H$6="Eilean Siar Local Authority",0,hosp_count(10,B256,C256,D256,$C$1,G256+H256,1,F256,E256*F256)))</f>
        <v>23641.974866534045</v>
      </c>
      <c r="AK256" s="180">
        <f t="shared" si="859"/>
        <v>0.10348998949484667</v>
      </c>
      <c r="AL256" s="181">
        <f>IF('III Tool Overview'!$H$6="Western Isles Health Board",0,IF('III Tool Overview'!$H$6="Eilean Siar Local Authority",0,hosp_count(20,B256,C256,D256,$C$1,G256,1,F256,E256*F256)))</f>
        <v>40485.102886434623</v>
      </c>
      <c r="AM256" s="181">
        <f>IF('III Tool Overview'!$H$6="Western Isles Health Board",0,IF('III Tool Overview'!$H$6="Eilean Siar Local Authority",0,hosp_count(20,B256,C256,D256,$C$1,G256+H256,1,F256,E256*F256)))</f>
        <v>40485.088803766739</v>
      </c>
      <c r="AN256" s="180">
        <f t="shared" si="860"/>
        <v>1.4082667883485556E-2</v>
      </c>
    </row>
    <row r="257" spans="1:44" s="153" customFormat="1" x14ac:dyDescent="0.2">
      <c r="A257" s="176" t="s">
        <v>209</v>
      </c>
      <c r="B257" s="159">
        <v>95</v>
      </c>
      <c r="C257" s="159" t="s">
        <v>160</v>
      </c>
      <c r="D257" s="159">
        <v>5</v>
      </c>
      <c r="E257" s="179">
        <f>HLOOKUP('III Tool Overview'!$H$6,Prevalence!$B$2:$AV$268,Prevalence!AW245,FALSE)</f>
        <v>0.01</v>
      </c>
      <c r="F257" s="178">
        <f>HLOOKUP('III Tool Overview'!$H$6,LookUpData_Pop!$B$1:$AV$269,LookUpData_Pop!BB250,FALSE)/5</f>
        <v>1719</v>
      </c>
      <c r="G257" s="167">
        <f>'III Tool Overview'!$H$9/110</f>
        <v>0</v>
      </c>
      <c r="H257" s="244">
        <f>IF('III Tool Overview'!$H$10="Even distribution",Targeting!C255,IF('III Tool Overview'!$H$10="Targeting to Q1",Targeting!D255,IF('III Tool Overview'!$H$10="Targeting to Q1 &amp; Q2",Targeting!E255,IF('III Tool Overview'!$H$10="Proportionate to need",Targeting!F255))))</f>
        <v>1.0932820708652746</v>
      </c>
      <c r="I257" s="173">
        <f>IF('III Tool Overview'!$H$6="Western Isles Health Board",0,IF('III Tool Overview'!$H$6="Eilean Siar Local Authority",0,new_ci(2,B257,C257,D257,$C$1,G257,1,F257,E257*F257)))</f>
        <v>140.3420964266486</v>
      </c>
      <c r="J257" s="180">
        <f>IF('III Tool Overview'!$H$6="Western Isles Health Board",0,IF('III Tool Overview'!$H$6="Eilean Siar Local Authority",0,new_ci(2,B257,C257,D257,$C$1,G257+H257,1,F257,E257*F257)))</f>
        <v>140.33974446583173</v>
      </c>
      <c r="K257" s="180">
        <f>IF('III Tool Overview'!$H$6="Western Isles Health Board",0,IF('III Tool Overview'!$H$6="Eilean Siar Local Authority",0,new_ci(5,B257,C257,D257,$C$1,G257,1,F257,E257*F257)))</f>
        <v>533.96636819643186</v>
      </c>
      <c r="L257" s="180">
        <f>IF('III Tool Overview'!$H$6="Western Isles Health Board",0,IF('III Tool Overview'!$H$6="Eilean Siar Local Authority",0,new_ci(5,B257,C257,D257,$C$1,G257+H257,1,F257,E257*F257)))</f>
        <v>533.96097312897064</v>
      </c>
      <c r="M257" s="180">
        <f>IF('III Tool Overview'!$H$6="Western Isles Health Board",0,IF('III Tool Overview'!$H$6="Eilean Siar Local Authority",0,new_ci(10,B257,C257,D257,$C$1,G257,1,F257,E257*F257)))</f>
        <v>1070.4686525283869</v>
      </c>
      <c r="N257" s="180">
        <f>IF('III Tool Overview'!$H$6="Western Isles Health Board",0,IF('III Tool Overview'!$H$6="Eilean Siar Local Authority",0,new_ci(10,B257,C257,D257,$C$1,G257+H257,1,F257,E257*F257)))</f>
        <v>1070.4650174144699</v>
      </c>
      <c r="O257" s="180">
        <f>IF('III Tool Overview'!$H$6="Western Isles Health Board",0,IF('III Tool Overview'!$H$6="Eilean Siar Local Authority",0,new_ci(20,B257,C257,D257,$C$1,G257,1,F257,E257*F257)))</f>
        <v>1620.1020350972556</v>
      </c>
      <c r="P257" s="180">
        <f>IF('III Tool Overview'!$H$6="Western Isles Health Board",0,IF('III Tool Overview'!$H$6="Eilean Siar Local Authority",0,new_ci(20,B257,C257,D257,$C$1,G257+H257,1,F257,E257*F257)))</f>
        <v>1620.1018834136044</v>
      </c>
      <c r="Q257" s="181">
        <f>IF('III Tool Overview'!$H$6="Western Isles Health Board",0,IF('III Tool Overview'!$H$6="Eilean Siar Local Authority",0,new_yll(2,B257,C257,D257,$C$1,G257,1,F257,E257*F257)))</f>
        <v>561.36838570659438</v>
      </c>
      <c r="R257" s="181">
        <f>IF('III Tool Overview'!$H$6="Western Isles Health Board",0,IF('III Tool Overview'!$H$6="Eilean Siar Local Authority",0,new_yll(2,B257,C257,D257,$C$1,G257+H257,1,F257,E257*F257)))</f>
        <v>561.35897786332691</v>
      </c>
      <c r="S257" s="181">
        <f t="shared" ref="S257" si="861">Q257-R257</f>
        <v>9.407843267467797E-3</v>
      </c>
      <c r="T257" s="181">
        <f>IF('III Tool Overview'!$H$6="Western Isles Health Board",0,IF('III Tool Overview'!$H$6="Eilean Siar Local Authority",0,new_yll(5,B257,C257,D257,$C$1,G257,1,F257,E257*F257)))</f>
        <v>1358.6409904403897</v>
      </c>
      <c r="U257" s="181">
        <f>IF('III Tool Overview'!$H$6="Western Isles Health Board",0,IF('III Tool Overview'!$H$6="Eilean Siar Local Authority",0,new_yll(5,B257,C257,D257,$C$1,G257+H257,1,F257,E257*F257)))</f>
        <v>1358.6243570650668</v>
      </c>
      <c r="V257" s="181">
        <f t="shared" ref="V257" si="862">T257-U257</f>
        <v>1.6633375322953725E-2</v>
      </c>
      <c r="W257" s="181">
        <f>IF('III Tool Overview'!$H$6="Western Isles Health Board",0,IF('III Tool Overview'!$H$6="Eilean Siar Local Authority",0,new_yll(10,B257,C257,D257,$C$1,G257,1,F257,E257*F257)))</f>
        <v>352.5569931579679</v>
      </c>
      <c r="X257" s="181">
        <f>IF('III Tool Overview'!$H$6="Western Isles Health Board",0,IF('III Tool Overview'!$H$6="Eilean Siar Local Authority",0,new_yll(10,B257,C257,D257,$C$1,G257+H257,1,F257,E257*F257)))</f>
        <v>352.53516177455185</v>
      </c>
      <c r="Y257" s="181">
        <f t="shared" ref="Y257" si="863">W257-X257</f>
        <v>2.1831383416042627E-2</v>
      </c>
      <c r="Z257" s="181">
        <f>IF('III Tool Overview'!$H$6="Western Isles Health Board",0,IF('III Tool Overview'!$H$6="Eilean Siar Local Authority",0,new_yll(20,B257,C257,D257,$C$1,G257,1,F257,E257*F257)))</f>
        <v>-4319.068415949504</v>
      </c>
      <c r="AA257" s="181">
        <f>IF('III Tool Overview'!$H$6="Western Isles Health Board",0,IF('III Tool Overview'!$H$6="Eilean Siar Local Authority",0,new_yll(20,B257,C257,D257,$C$1,G257+H257,1,F257,E257*F257)))</f>
        <v>-4319.1181157649617</v>
      </c>
      <c r="AB257" s="181">
        <f t="shared" ref="AB257" si="864">Z257-AA257</f>
        <v>4.9699815457643126E-2</v>
      </c>
      <c r="AC257" s="181">
        <f>IF('III Tool Overview'!$H$6="Western Isles Health Board",0,IF('III Tool Overview'!$H$6="Eilean Siar Local Authority",0,hosp_count(2,B257,C257,D257,$C$1,G257,1,F257,E257*F257)))</f>
        <v>1372.7016396300567</v>
      </c>
      <c r="AD257" s="181">
        <f>IF('III Tool Overview'!$H$6="Western Isles Health Board",0,IF('III Tool Overview'!$H$6="Eilean Siar Local Authority",0,hosp_count(2,B257,C257,D257,$C$1,G257+H257,1,F257,E257*F257)))</f>
        <v>1372.6868111006472</v>
      </c>
      <c r="AE257" s="180">
        <f t="shared" ref="AE257" si="865">AC257-AD257</f>
        <v>1.4828529409442126E-2</v>
      </c>
      <c r="AF257" s="181">
        <f>IF('III Tool Overview'!$H$6="Western Isles Health Board",0,IF('III Tool Overview'!$H$6="Eilean Siar Local Authority",0,hosp_count(5,B257,C257,D257,$C$1,G257,1,F257,E257*F257)))</f>
        <v>5084.1351677465491</v>
      </c>
      <c r="AG257" s="181">
        <f>IF('III Tool Overview'!$H$6="Western Isles Health Board",0,IF('III Tool Overview'!$H$6="Eilean Siar Local Authority",0,hosp_count(5,B257,C257,D257,$C$1,G257+H257,1,F257,E257*F257)))</f>
        <v>5084.1026638973854</v>
      </c>
      <c r="AH257" s="180">
        <f t="shared" ref="AH257" si="866">AF257-AG257</f>
        <v>3.2503849163731502E-2</v>
      </c>
      <c r="AI257" s="181">
        <f>IF('III Tool Overview'!$H$6="Western Isles Health Board",0,IF('III Tool Overview'!$H$6="Eilean Siar Local Authority",0,hosp_count(10,B257,C257,D257,$C$1,G257,1,F257,E257*F257)))</f>
        <v>9795.7619294039232</v>
      </c>
      <c r="AJ257" s="181">
        <f>IF('III Tool Overview'!$H$6="Western Isles Health Board",0,IF('III Tool Overview'!$H$6="Eilean Siar Local Authority",0,hosp_count(10,B257,C257,D257,$C$1,G257+H257,1,F257,E257*F257)))</f>
        <v>9795.742001628807</v>
      </c>
      <c r="AK257" s="180">
        <f t="shared" ref="AK257" si="867">AI257-AJ257</f>
        <v>1.9927775116229896E-2</v>
      </c>
      <c r="AL257" s="181">
        <f>IF('III Tool Overview'!$H$6="Western Isles Health Board",0,IF('III Tool Overview'!$H$6="Eilean Siar Local Authority",0,hosp_count(20,B257,C257,D257,$C$1,G257,1,F257,E257*F257)))</f>
        <v>14102.401572385659</v>
      </c>
      <c r="AM257" s="181">
        <f>IF('III Tool Overview'!$H$6="Western Isles Health Board",0,IF('III Tool Overview'!$H$6="Eilean Siar Local Authority",0,hosp_count(20,B257,C257,D257,$C$1,G257+H257,1,F257,E257*F257)))</f>
        <v>14102.402174540484</v>
      </c>
      <c r="AN257" s="180">
        <f t="shared" ref="AN257" si="868">AL257-AM257</f>
        <v>-6.0215482517378405E-4</v>
      </c>
      <c r="AO257" s="47"/>
      <c r="AP257" s="47"/>
      <c r="AQ257" s="47"/>
      <c r="AR257" s="47"/>
    </row>
    <row r="258" spans="1:44" s="153" customFormat="1" x14ac:dyDescent="0.2">
      <c r="A258" s="161" t="s">
        <v>176</v>
      </c>
      <c r="B258" s="163"/>
      <c r="C258" s="163"/>
      <c r="D258" s="163"/>
      <c r="E258" s="182"/>
      <c r="F258" s="183">
        <f>SUM(F242:F257)</f>
        <v>421062</v>
      </c>
      <c r="G258" s="183">
        <f t="shared" ref="G258" si="869">SUM(G242:G257)</f>
        <v>0</v>
      </c>
      <c r="H258" s="183">
        <f t="shared" ref="H258" si="870">SUM(H242:H257)</f>
        <v>2148.0730555867544</v>
      </c>
      <c r="I258" s="183">
        <f t="shared" ref="I258" si="871">SUM(I242:I257)</f>
        <v>2504.8955062862724</v>
      </c>
      <c r="J258" s="183">
        <f t="shared" ref="J258" si="872">SUM(J242:J257)</f>
        <v>2504.6515571449281</v>
      </c>
      <c r="K258" s="183">
        <f t="shared" ref="K258" si="873">SUM(K242:K257)</f>
        <v>10563.273241482959</v>
      </c>
      <c r="L258" s="183">
        <f t="shared" ref="L258" si="874">SUM(L242:L257)</f>
        <v>10562.282406970495</v>
      </c>
      <c r="M258" s="183">
        <f t="shared" ref="M258" si="875">SUM(M242:M257)</f>
        <v>25844.236372410352</v>
      </c>
      <c r="N258" s="183">
        <f t="shared" ref="N258" si="876">SUM(N242:N257)</f>
        <v>25841.970165376297</v>
      </c>
      <c r="O258" s="183">
        <f t="shared" ref="O258" si="877">SUM(O242:O257)</f>
        <v>63272.149153407852</v>
      </c>
      <c r="P258" s="183">
        <f t="shared" ref="P258" si="878">SUM(P242:P257)</f>
        <v>63267.454325668979</v>
      </c>
      <c r="Q258" s="183">
        <f t="shared" ref="Q258" si="879">SUM(Q242:Q257)</f>
        <v>74738.326701283222</v>
      </c>
      <c r="R258" s="183">
        <f t="shared" ref="R258" si="880">SUM(R242:R257)</f>
        <v>74728.755212902586</v>
      </c>
      <c r="S258" s="183">
        <f t="shared" ref="S258" si="881">SUM(S242:S257)</f>
        <v>9.5714883806267608</v>
      </c>
      <c r="T258" s="183">
        <f t="shared" ref="T258" si="882">SUM(T242:T257)</f>
        <v>303638.43700497178</v>
      </c>
      <c r="U258" s="183">
        <f t="shared" ref="U258" si="883">SUM(U242:U257)</f>
        <v>303600.26409012103</v>
      </c>
      <c r="V258" s="183">
        <f t="shared" ref="V258" si="884">SUM(V242:V257)</f>
        <v>38.172914850729967</v>
      </c>
      <c r="W258" s="183">
        <f t="shared" ref="W258" si="885">SUM(W242:W257)</f>
        <v>696007.86440059822</v>
      </c>
      <c r="X258" s="183">
        <f t="shared" ref="X258" si="886">SUM(X242:X257)</f>
        <v>695923.22207594139</v>
      </c>
      <c r="Y258" s="183">
        <f t="shared" ref="Y258" si="887">SUM(Y242:Y257)</f>
        <v>84.642324656808682</v>
      </c>
      <c r="Z258" s="183">
        <f t="shared" ref="Z258" si="888">SUM(Z242:Z257)</f>
        <v>1481755.3927071448</v>
      </c>
      <c r="AA258" s="183">
        <f t="shared" ref="AA258" si="889">SUM(AA242:AA257)</f>
        <v>1481588.5472663096</v>
      </c>
      <c r="AB258" s="183">
        <f t="shared" ref="AB258" si="890">SUM(AB242:AB257)</f>
        <v>166.84544083531364</v>
      </c>
      <c r="AC258" s="183">
        <f t="shared" ref="AC258" si="891">SUM(AC242:AC257)</f>
        <v>75687.908943106362</v>
      </c>
      <c r="AD258" s="183">
        <f t="shared" ref="AD258" si="892">SUM(AD242:AD257)</f>
        <v>75682.001801318693</v>
      </c>
      <c r="AE258" s="183">
        <f t="shared" ref="AE258" si="893">SUM(AE242:AE257)</f>
        <v>5.9071417876764372</v>
      </c>
      <c r="AF258" s="183">
        <f t="shared" ref="AF258" si="894">SUM(AF242:AF257)</f>
        <v>313767.10989411426</v>
      </c>
      <c r="AG258" s="183">
        <f t="shared" ref="AG258" si="895">SUM(AG242:AG257)</f>
        <v>313743.38612979144</v>
      </c>
      <c r="AH258" s="183">
        <f t="shared" ref="AH258" si="896">SUM(AH242:AH257)</f>
        <v>23.723764322757233</v>
      </c>
      <c r="AI258" s="183">
        <f t="shared" ref="AI258" si="897">SUM(AI242:AI257)</f>
        <v>747351.32028443099</v>
      </c>
      <c r="AJ258" s="183">
        <f t="shared" ref="AJ258" si="898">SUM(AJ242:AJ257)</f>
        <v>747298.03980336012</v>
      </c>
      <c r="AK258" s="183">
        <f t="shared" ref="AK258" si="899">SUM(AK242:AK257)</f>
        <v>53.28048107088398</v>
      </c>
      <c r="AL258" s="183">
        <f t="shared" ref="AL258" si="900">SUM(AL242:AL257)</f>
        <v>1747592.5851522835</v>
      </c>
      <c r="AM258" s="183">
        <f t="shared" ref="AM258" si="901">SUM(AM242:AM257)</f>
        <v>1747484.9277506657</v>
      </c>
      <c r="AN258" s="183">
        <f t="shared" ref="AN258" si="902">SUM(AN242:AN257)</f>
        <v>107.65740161790018</v>
      </c>
      <c r="AO258" s="162"/>
      <c r="AP258" s="162"/>
      <c r="AQ258" s="162"/>
      <c r="AR258" s="162"/>
    </row>
    <row r="259" spans="1:44" x14ac:dyDescent="0.2">
      <c r="A259" s="176" t="s">
        <v>39</v>
      </c>
      <c r="B259" s="156">
        <v>0.5</v>
      </c>
      <c r="C259" s="159" t="s">
        <v>164</v>
      </c>
      <c r="D259" s="159">
        <v>5</v>
      </c>
      <c r="E259" s="156"/>
      <c r="F259" s="178">
        <f>HLOOKUP('III Tool Overview'!$H$6,LookUpData_Pop!$B$1:$AV$269,LookUpData_Pop!BB251,FALSE)/5</f>
        <v>4795.6000000000004</v>
      </c>
      <c r="G259" s="156"/>
      <c r="H259" s="181"/>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row>
    <row r="260" spans="1:44" x14ac:dyDescent="0.2">
      <c r="A260" s="176" t="s">
        <v>40</v>
      </c>
      <c r="B260" s="156">
        <v>2.5</v>
      </c>
      <c r="C260" s="159" t="s">
        <v>164</v>
      </c>
      <c r="D260" s="159">
        <v>5</v>
      </c>
      <c r="E260" s="156"/>
      <c r="F260" s="178">
        <f>HLOOKUP('III Tool Overview'!$H$6,LookUpData_Pop!$B$1:$AV$269,LookUpData_Pop!BB252,FALSE)/5</f>
        <v>20186.2</v>
      </c>
      <c r="G260" s="156"/>
      <c r="H260" s="181"/>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row>
    <row r="261" spans="1:44" x14ac:dyDescent="0.2">
      <c r="A261" s="176" t="s">
        <v>41</v>
      </c>
      <c r="B261" s="156">
        <v>7.5</v>
      </c>
      <c r="C261" s="159" t="s">
        <v>164</v>
      </c>
      <c r="D261" s="159">
        <v>5</v>
      </c>
      <c r="E261" s="156"/>
      <c r="F261" s="178">
        <f>HLOOKUP('III Tool Overview'!$H$6,LookUpData_Pop!$B$1:$AV$269,LookUpData_Pop!BB253,FALSE)/5</f>
        <v>26161.599999999999</v>
      </c>
      <c r="G261" s="156"/>
      <c r="H261" s="181"/>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row>
    <row r="262" spans="1:44" x14ac:dyDescent="0.2">
      <c r="A262" s="176" t="s">
        <v>42</v>
      </c>
      <c r="B262" s="156">
        <v>12.5</v>
      </c>
      <c r="C262" s="159" t="s">
        <v>164</v>
      </c>
      <c r="D262" s="159">
        <v>5</v>
      </c>
      <c r="E262" s="156"/>
      <c r="F262" s="178">
        <f>HLOOKUP('III Tool Overview'!$H$6,LookUpData_Pop!$B$1:$AV$269,LookUpData_Pop!BB254,FALSE)/5</f>
        <v>29495.599999999999</v>
      </c>
      <c r="G262" s="156"/>
      <c r="H262" s="181"/>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row>
    <row r="263" spans="1:44" x14ac:dyDescent="0.2">
      <c r="A263" s="176" t="s">
        <v>43</v>
      </c>
      <c r="B263" s="156">
        <v>17.5</v>
      </c>
      <c r="C263" s="159" t="s">
        <v>164</v>
      </c>
      <c r="D263" s="159">
        <v>5</v>
      </c>
      <c r="E263" s="179">
        <f>HLOOKUP('III Tool Overview'!$H$6,Prevalence!$B$2:$AV$268,Prevalence!AW250,FALSE)</f>
        <v>0.11</v>
      </c>
      <c r="F263" s="178">
        <f>HLOOKUP('III Tool Overview'!$H$6,LookUpData_Pop!$B$1:$AV$269,LookUpData_Pop!BB255,FALSE)/5</f>
        <v>33293</v>
      </c>
      <c r="G263" s="167">
        <f>'III Tool Overview'!$H$9/110</f>
        <v>0</v>
      </c>
      <c r="H263" s="244">
        <f>IF('III Tool Overview'!$H$10="Even distribution",Targeting!C261,IF('III Tool Overview'!$H$10="Targeting to Q1",Targeting!D261,IF('III Tool Overview'!$H$10="Targeting to Q1 &amp; Q2",Targeting!E261,IF('III Tool Overview'!$H$10="Proportionate to need",Targeting!F261))))</f>
        <v>151.19083406821713</v>
      </c>
      <c r="I263" s="173">
        <f>IF('III Tool Overview'!$H$6="Western Isles Health Board",0,IF('III Tool Overview'!$H$6="Eilean Siar Local Authority",0,new_ci(2,B263,C263,D263,$C$1,G263,1,F263,E263*F263)))</f>
        <v>4.411464455288086</v>
      </c>
      <c r="J263" s="180">
        <f>IF('III Tool Overview'!$H$6="Western Isles Health Board",0,IF('III Tool Overview'!$H$6="Eilean Siar Local Authority",0,new_ci(2,B263,C263,D263,$C$1,G263+H263,1,F263,E263*F263)))</f>
        <v>4.4108715389671742</v>
      </c>
      <c r="K263" s="180">
        <f>IF('III Tool Overview'!$H$6="Western Isles Health Board",0,IF('III Tool Overview'!$H$6="Eilean Siar Local Authority",0,new_ci(5,B263,C263,D263,$C$1,G263,1,F263,E263*F263)))</f>
        <v>19.590321019397074</v>
      </c>
      <c r="L263" s="180">
        <f>IF('III Tool Overview'!$H$6="Western Isles Health Board",0,IF('III Tool Overview'!$H$6="Eilean Siar Local Authority",0,new_ci(5,B263,C263,D263,$C$1,G263+H263,1,F263,E263*F263)))</f>
        <v>19.587704665326587</v>
      </c>
      <c r="M263" s="180">
        <f>IF('III Tool Overview'!$H$6="Western Isles Health Board",0,IF('III Tool Overview'!$H$6="Eilean Siar Local Authority",0,new_ci(10,B263,C263,D263,$C$1,G263,1,F263,E263*F263)))</f>
        <v>52.863066786625069</v>
      </c>
      <c r="N263" s="180">
        <f>IF('III Tool Overview'!$H$6="Western Isles Health Board",0,IF('III Tool Overview'!$H$6="Eilean Siar Local Authority",0,new_ci(10,B263,C263,D263,$C$1,G263+H263,1,F263,E263*F263)))</f>
        <v>52.85608888704224</v>
      </c>
      <c r="O263" s="180">
        <f>IF('III Tool Overview'!$H$6="Western Isles Health Board",0,IF('III Tool Overview'!$H$6="Eilean Siar Local Authority",0,new_ci(20,B263,C263,D263,$C$1,G263,1,F263,E263*F263)))</f>
        <v>164.95568255428122</v>
      </c>
      <c r="P263" s="180">
        <f>IF('III Tool Overview'!$H$6="Western Isles Health Board",0,IF('III Tool Overview'!$H$6="Eilean Siar Local Authority",0,new_ci(20,B263,C263,D263,$C$1,G263+H263,1,F263,E263*F263)))</f>
        <v>164.93451374962265</v>
      </c>
      <c r="Q263" s="181">
        <f>IF('III Tool Overview'!$H$6="Western Isles Health Board",0,IF('III Tool Overview'!$H$6="Eilean Siar Local Authority",0,new_yll(2,B263,C263,D263,$C$1,G263,1,F263,E263*F263)))</f>
        <v>357.32862087833496</v>
      </c>
      <c r="R263" s="181">
        <f>IF('III Tool Overview'!$H$6="Western Isles Health Board",0,IF('III Tool Overview'!$H$6="Eilean Siar Local Authority",0,new_yll(2,B263,C263,D263,$C$1,G263+H263,1,F263,E263*F263)))</f>
        <v>357.28059465634112</v>
      </c>
      <c r="S263" s="181">
        <f t="shared" ref="S263:S273" si="903">Q263-R263</f>
        <v>4.8026221993836771E-2</v>
      </c>
      <c r="T263" s="181">
        <f>IF('III Tool Overview'!$H$6="Western Isles Health Board",0,IF('III Tool Overview'!$H$6="Eilean Siar Local Authority",0,new_yll(5,B263,C263,D263,$C$1,G263,1,F263,E263*F263)))</f>
        <v>1555.7730562115223</v>
      </c>
      <c r="U263" s="181">
        <f>IF('III Tool Overview'!$H$6="Western Isles Health Board",0,IF('III Tool Overview'!$H$6="Eilean Siar Local Authority",0,new_yll(5,B263,C263,D263,$C$1,G263+H263,1,F263,E263*F263)))</f>
        <v>1555.5652643220851</v>
      </c>
      <c r="V263" s="181">
        <f>T263-U263</f>
        <v>0.20779188943720328</v>
      </c>
      <c r="W263" s="181">
        <f>IF('III Tool Overview'!$H$6="Western Isles Health Board",0,IF('III Tool Overview'!$H$6="Eilean Siar Local Authority",0,new_yll(10,B263,C263,D263,$C$1,G263,1,F263,E263*F263)))</f>
        <v>4046.7318844025831</v>
      </c>
      <c r="X263" s="181">
        <f>IF('III Tool Overview'!$H$6="Western Isles Health Board",0,IF('III Tool Overview'!$H$6="Eilean Siar Local Authority",0,new_yll(10,B263,C263,D263,$C$1,G263+H263,1,F263,E263*F263)))</f>
        <v>4046.197529855076</v>
      </c>
      <c r="Y263" s="181">
        <f>W263-X263</f>
        <v>0.53435454750706413</v>
      </c>
      <c r="Z263" s="181">
        <f>IF('III Tool Overview'!$H$6="Western Isles Health Board",0,IF('III Tool Overview'!$H$6="Eilean Siar Local Authority",0,new_yll(20,B263,C263,D263,$C$1,G263,1,F263,E263*F263)))</f>
        <v>11550.983781471066</v>
      </c>
      <c r="AA263" s="181">
        <f>IF('III Tool Overview'!$H$6="Western Isles Health Board",0,IF('III Tool Overview'!$H$6="Eilean Siar Local Authority",0,new_yll(20,B263,C263,D263,$C$1,G263+H263,1,F263,E263*F263)))</f>
        <v>11549.498863443612</v>
      </c>
      <c r="AB263" s="181">
        <f>Z263-AA263</f>
        <v>1.4849180274541141</v>
      </c>
      <c r="AC263" s="181">
        <f>IF('III Tool Overview'!$H$6="Western Isles Health Board",0,IF('III Tool Overview'!$H$6="Eilean Siar Local Authority",0,hosp_count(2,B263,C263,D263,$C$1,G263,1,F263,E263*F263)))</f>
        <v>2609.8832074284555</v>
      </c>
      <c r="AD263" s="181">
        <f>IF('III Tool Overview'!$H$6="Western Isles Health Board",0,IF('III Tool Overview'!$H$6="Eilean Siar Local Authority",0,hosp_count(2,B263,C263,D263,$C$1,G263+H263,1,F263,E263*F263)))</f>
        <v>2609.6742225489711</v>
      </c>
      <c r="AE263" s="180">
        <f>AC263-AD263</f>
        <v>0.20898487948443289</v>
      </c>
      <c r="AF263" s="181">
        <f>IF('III Tool Overview'!$H$6="Western Isles Health Board",0,IF('III Tool Overview'!$H$6="Eilean Siar Local Authority",0,hosp_count(5,B263,C263,D263,$C$1,G263,1,F263,E263*F263)))</f>
        <v>10861.636526222133</v>
      </c>
      <c r="AG263" s="181">
        <f>IF('III Tool Overview'!$H$6="Western Isles Health Board",0,IF('III Tool Overview'!$H$6="Eilean Siar Local Authority",0,hosp_count(5,B263,C263,D263,$C$1,G263+H263,1,F263,E263*F263)))</f>
        <v>10860.772798097836</v>
      </c>
      <c r="AH263" s="180">
        <f>AF263-AG263</f>
        <v>0.86372812429726764</v>
      </c>
      <c r="AI263" s="181">
        <f>IF('III Tool Overview'!$H$6="Western Isles Health Board",0,IF('III Tool Overview'!$H$6="Eilean Siar Local Authority",0,hosp_count(10,B263,C263,D263,$C$1,G263,1,F263,E263*F263)))</f>
        <v>26135.28513839691</v>
      </c>
      <c r="AJ263" s="181">
        <f>IF('III Tool Overview'!$H$6="Western Isles Health Board",0,IF('III Tool Overview'!$H$6="Eilean Siar Local Authority",0,hosp_count(10,B263,C263,D263,$C$1,G263+H263,1,F263,E263*F263)))</f>
        <v>26133.232006514387</v>
      </c>
      <c r="AK263" s="180">
        <f>AI263-AJ263</f>
        <v>2.0531318825233029</v>
      </c>
      <c r="AL263" s="181">
        <f>IF('III Tool Overview'!$H$6="Western Isles Health Board",0,IF('III Tool Overview'!$H$6="Eilean Siar Local Authority",0,hosp_count(20,B263,C263,D263,$C$1,G263,1,F263,E263*F263)))</f>
        <v>63340.710584655979</v>
      </c>
      <c r="AM263" s="181">
        <f>IF('III Tool Overview'!$H$6="Western Isles Health Board",0,IF('III Tool Overview'!$H$6="Eilean Siar Local Authority",0,hosp_count(20,B263,C263,D263,$C$1,G263+H263,1,F263,E263*F263)))</f>
        <v>63335.868278173788</v>
      </c>
      <c r="AN263" s="180">
        <f>AL263-AM263</f>
        <v>4.8423064821909065</v>
      </c>
    </row>
    <row r="264" spans="1:44" x14ac:dyDescent="0.2">
      <c r="A264" s="176" t="s">
        <v>44</v>
      </c>
      <c r="B264" s="156">
        <v>22.5</v>
      </c>
      <c r="C264" s="159" t="s">
        <v>164</v>
      </c>
      <c r="D264" s="159">
        <v>5</v>
      </c>
      <c r="E264" s="179">
        <f>HLOOKUP('III Tool Overview'!$H$6,Prevalence!$B$2:$AV$268,Prevalence!AW251,FALSE)</f>
        <v>0.11</v>
      </c>
      <c r="F264" s="178">
        <f>HLOOKUP('III Tool Overview'!$H$6,LookUpData_Pop!$B$1:$AV$269,LookUpData_Pop!BB256,FALSE)/5</f>
        <v>35473.199999999997</v>
      </c>
      <c r="G264" s="167">
        <f>'III Tool Overview'!$H$9/110</f>
        <v>0</v>
      </c>
      <c r="H264" s="244">
        <f>IF('III Tool Overview'!$H$10="Even distribution",Targeting!C262,IF('III Tool Overview'!$H$10="Targeting to Q1",Targeting!D262,IF('III Tool Overview'!$H$10="Targeting to Q1 &amp; Q2",Targeting!E262,IF('III Tool Overview'!$H$10="Proportionate to need",Targeting!F262))))</f>
        <v>210.68401993832126</v>
      </c>
      <c r="I264" s="173">
        <f>IF('III Tool Overview'!$H$6="Western Isles Health Board",0,IF('III Tool Overview'!$H$6="Eilean Siar Local Authority",0,new_ci(2,B264,C264,D264,$C$1,G264,1,F264,E264*F264)))</f>
        <v>6.5228952103738251</v>
      </c>
      <c r="J264" s="180">
        <f>IF('III Tool Overview'!$H$6="Western Isles Health Board",0,IF('III Tool Overview'!$H$6="Eilean Siar Local Authority",0,new_ci(2,B264,C264,D264,$C$1,G264+H264,1,F264,E264*F264)))</f>
        <v>6.5217455359882015</v>
      </c>
      <c r="K264" s="180">
        <f>IF('III Tool Overview'!$H$6="Western Isles Health Board",0,IF('III Tool Overview'!$H$6="Eilean Siar Local Authority",0,new_ci(5,B264,C264,D264,$C$1,G264,1,F264,E264*F264)))</f>
        <v>28.963837719442676</v>
      </c>
      <c r="L264" s="180">
        <f>IF('III Tool Overview'!$H$6="Western Isles Health Board",0,IF('III Tool Overview'!$H$6="Eilean Siar Local Authority",0,new_ci(5,B264,C264,D264,$C$1,G264+H264,1,F264,E264*F264)))</f>
        <v>28.958766340007635</v>
      </c>
      <c r="M264" s="180">
        <f>IF('III Tool Overview'!$H$6="Western Isles Health Board",0,IF('III Tool Overview'!$H$6="Eilean Siar Local Authority",0,new_ci(10,B264,C264,D264,$C$1,G264,1,F264,E264*F264)))</f>
        <v>78.13983365200373</v>
      </c>
      <c r="N264" s="180">
        <f>IF('III Tool Overview'!$H$6="Western Isles Health Board",0,IF('III Tool Overview'!$H$6="Eilean Siar Local Authority",0,new_ci(10,B264,C264,D264,$C$1,G264+H264,1,F264,E264*F264)))</f>
        <v>78.126318494609038</v>
      </c>
      <c r="O264" s="180">
        <f>IF('III Tool Overview'!$H$6="Western Isles Health Board",0,IF('III Tool Overview'!$H$6="Eilean Siar Local Authority",0,new_ci(20,B264,C264,D264,$C$1,G264,1,F264,E264*F264)))</f>
        <v>243.65147216335376</v>
      </c>
      <c r="P264" s="180">
        <f>IF('III Tool Overview'!$H$6="Western Isles Health Board",0,IF('III Tool Overview'!$H$6="Eilean Siar Local Authority",0,new_ci(20,B264,C264,D264,$C$1,G264+H264,1,F264,E264*F264)))</f>
        <v>243.61057744397584</v>
      </c>
      <c r="Q264" s="181">
        <f>IF('III Tool Overview'!$H$6="Western Isles Health Board",0,IF('III Tool Overview'!$H$6="Eilean Siar Local Authority",0,new_yll(2,B264,C264,D264,$C$1,G264,1,F264,E264*F264)))</f>
        <v>502.26293119878454</v>
      </c>
      <c r="R264" s="181">
        <f>IF('III Tool Overview'!$H$6="Western Isles Health Board",0,IF('III Tool Overview'!$H$6="Eilean Siar Local Authority",0,new_yll(2,B264,C264,D264,$C$1,G264+H264,1,F264,E264*F264)))</f>
        <v>502.17440627109153</v>
      </c>
      <c r="S264" s="181">
        <f t="shared" si="903"/>
        <v>8.8524927693015343E-2</v>
      </c>
      <c r="T264" s="181">
        <f>IF('III Tool Overview'!$H$6="Western Isles Health Board",0,IF('III Tool Overview'!$H$6="Eilean Siar Local Authority",0,new_yll(5,B264,C264,D264,$C$1,G264,1,F264,E264*F264)))</f>
        <v>2184.3215342597864</v>
      </c>
      <c r="U264" s="181">
        <f>IF('III Tool Overview'!$H$6="Western Isles Health Board",0,IF('III Tool Overview'!$H$6="Eilean Siar Local Authority",0,new_yll(5,B264,C264,D264,$C$1,G264+H264,1,F264,E264*F264)))</f>
        <v>2183.9390473566946</v>
      </c>
      <c r="V264" s="181">
        <f t="shared" ref="V264:V273" si="904">T264-U264</f>
        <v>0.38248690309183075</v>
      </c>
      <c r="W264" s="181">
        <f>IF('III Tool Overview'!$H$6="Western Isles Health Board",0,IF('III Tool Overview'!$H$6="Eilean Siar Local Authority",0,new_yll(10,B264,C264,D264,$C$1,G264,1,F264,E264*F264)))</f>
        <v>5669.1791960501841</v>
      </c>
      <c r="X264" s="181">
        <f>IF('III Tool Overview'!$H$6="Western Isles Health Board",0,IF('III Tool Overview'!$H$6="Eilean Siar Local Authority",0,new_yll(10,B264,C264,D264,$C$1,G264+H264,1,F264,E264*F264)))</f>
        <v>5668.1982667658713</v>
      </c>
      <c r="Y264" s="181">
        <f t="shared" ref="Y264:Y273" si="905">W264-X264</f>
        <v>0.98092928431287874</v>
      </c>
      <c r="Z264" s="181">
        <f>IF('III Tool Overview'!$H$6="Western Isles Health Board",0,IF('III Tool Overview'!$H$6="Eilean Siar Local Authority",0,new_yll(20,B264,C264,D264,$C$1,G264,1,F264,E264*F264)))</f>
        <v>16087.81919789876</v>
      </c>
      <c r="AA264" s="181">
        <f>IF('III Tool Overview'!$H$6="Western Isles Health Board",0,IF('III Tool Overview'!$H$6="Eilean Siar Local Authority",0,new_yll(20,B264,C264,D264,$C$1,G264+H264,1,F264,E264*F264)))</f>
        <v>16085.113676116223</v>
      </c>
      <c r="AB264" s="181">
        <f t="shared" ref="AB264:AB273" si="906">Z264-AA264</f>
        <v>2.7055217825363798</v>
      </c>
      <c r="AC264" s="181">
        <f>IF('III Tool Overview'!$H$6="Western Isles Health Board",0,IF('III Tool Overview'!$H$6="Eilean Siar Local Authority",0,hosp_count(2,B264,C264,D264,$C$1,G264,1,F264,E264*F264)))</f>
        <v>3068.899779427662</v>
      </c>
      <c r="AD264" s="181">
        <f>IF('III Tool Overview'!$H$6="Western Isles Health Board",0,IF('III Tool Overview'!$H$6="Eilean Siar Local Authority",0,hosp_count(2,B264,C264,D264,$C$1,G264+H264,1,F264,E264*F264)))</f>
        <v>3068.5774993892601</v>
      </c>
      <c r="AE264" s="180">
        <f t="shared" ref="AE264:AE273" si="907">AC264-AD264</f>
        <v>0.32228003840191377</v>
      </c>
      <c r="AF264" s="181">
        <f>IF('III Tool Overview'!$H$6="Western Isles Health Board",0,IF('III Tool Overview'!$H$6="Eilean Siar Local Authority",0,hosp_count(5,B264,C264,D264,$C$1,G264,1,F264,E264*F264)))</f>
        <v>12770.830001360615</v>
      </c>
      <c r="AG264" s="181">
        <f>IF('III Tool Overview'!$H$6="Western Isles Health Board",0,IF('III Tool Overview'!$H$6="Eilean Siar Local Authority",0,hosp_count(5,B264,C264,D264,$C$1,G264+H264,1,F264,E264*F264)))</f>
        <v>12769.498509151208</v>
      </c>
      <c r="AH264" s="180">
        <f t="shared" ref="AH264:AH273" si="908">AF264-AG264</f>
        <v>1.3314922094068606</v>
      </c>
      <c r="AI264" s="181">
        <f>IF('III Tool Overview'!$H$6="Western Isles Health Board",0,IF('III Tool Overview'!$H$6="Eilean Siar Local Authority",0,hosp_count(10,B264,C264,D264,$C$1,G264,1,F264,E264*F264)))</f>
        <v>30723.622787334898</v>
      </c>
      <c r="AJ264" s="181">
        <f>IF('III Tool Overview'!$H$6="Western Isles Health Board",0,IF('III Tool Overview'!$H$6="Eilean Siar Local Authority",0,hosp_count(10,B264,C264,D264,$C$1,G264+H264,1,F264,E264*F264)))</f>
        <v>30720.460137924991</v>
      </c>
      <c r="AK264" s="180">
        <f t="shared" ref="AK264:AK273" si="909">AI264-AJ264</f>
        <v>3.162649409907317</v>
      </c>
      <c r="AL264" s="181">
        <f>IF('III Tool Overview'!$H$6="Western Isles Health Board",0,IF('III Tool Overview'!$H$6="Eilean Siar Local Authority",0,hosp_count(20,B264,C264,D264,$C$1,G264,1,F264,E264*F264)))</f>
        <v>74419.195542735702</v>
      </c>
      <c r="AM264" s="181">
        <f>IF('III Tool Overview'!$H$6="Western Isles Health Board",0,IF('III Tool Overview'!$H$6="Eilean Siar Local Authority",0,hosp_count(20,B264,C264,D264,$C$1,G264+H264,1,F264,E264*F264)))</f>
        <v>74411.753813127667</v>
      </c>
      <c r="AN264" s="180">
        <f t="shared" ref="AN264:AN273" si="910">AL264-AM264</f>
        <v>7.44172960803553</v>
      </c>
    </row>
    <row r="265" spans="1:44" x14ac:dyDescent="0.2">
      <c r="A265" s="176" t="s">
        <v>45</v>
      </c>
      <c r="B265" s="156">
        <v>27.5</v>
      </c>
      <c r="C265" s="159" t="s">
        <v>164</v>
      </c>
      <c r="D265" s="159">
        <v>5</v>
      </c>
      <c r="E265" s="179">
        <f>HLOOKUP('III Tool Overview'!$H$6,Prevalence!$B$2:$AV$268,Prevalence!AW252,FALSE)</f>
        <v>0.14000000000000001</v>
      </c>
      <c r="F265" s="178">
        <f>HLOOKUP('III Tool Overview'!$H$6,LookUpData_Pop!$B$1:$AV$269,LookUpData_Pop!BB257,FALSE)/5</f>
        <v>27873.8</v>
      </c>
      <c r="G265" s="167">
        <f>'III Tool Overview'!$H$9/110</f>
        <v>0</v>
      </c>
      <c r="H265" s="244">
        <f>IF('III Tool Overview'!$H$10="Even distribution",Targeting!C263,IF('III Tool Overview'!$H$10="Targeting to Q1",Targeting!D263,IF('III Tool Overview'!$H$10="Targeting to Q1 &amp; Q2",Targeting!E263,IF('III Tool Overview'!$H$10="Proportionate to need",Targeting!F263))))</f>
        <v>196.02194858978615</v>
      </c>
      <c r="I265" s="173">
        <f>IF('III Tool Overview'!$H$6="Western Isles Health Board",0,IF('III Tool Overview'!$H$6="Eilean Siar Local Authority",0,new_ci(2,B265,C265,D265,$C$1,G265,1,F265,E265*F265)))</f>
        <v>8.3789697344463789</v>
      </c>
      <c r="J265" s="180">
        <f>IF('III Tool Overview'!$H$6="Western Isles Health Board",0,IF('III Tool Overview'!$H$6="Eilean Siar Local Authority",0,new_ci(2,B265,C265,D265,$C$1,G265+H265,1,F265,E265*F265)))</f>
        <v>8.3772805989567942</v>
      </c>
      <c r="K265" s="180">
        <f>IF('III Tool Overview'!$H$6="Western Isles Health Board",0,IF('III Tool Overview'!$H$6="Eilean Siar Local Authority",0,new_ci(5,B265,C265,D265,$C$1,G265,1,F265,E265*F265)))</f>
        <v>37.196695595405089</v>
      </c>
      <c r="L265" s="180">
        <f>IF('III Tool Overview'!$H$6="Western Isles Health Board",0,IF('III Tool Overview'!$H$6="Eilean Siar Local Authority",0,new_ci(5,B265,C265,D265,$C$1,G265+H265,1,F265,E265*F265)))</f>
        <v>37.189250000099918</v>
      </c>
      <c r="M265" s="180">
        <f>IF('III Tool Overview'!$H$6="Western Isles Health Board",0,IF('III Tool Overview'!$H$6="Eilean Siar Local Authority",0,new_ci(10,B265,C265,D265,$C$1,G265,1,F265,E265*F265)))</f>
        <v>100.29914632475374</v>
      </c>
      <c r="N265" s="180">
        <f>IF('III Tool Overview'!$H$6="Western Isles Health Board",0,IF('III Tool Overview'!$H$6="Eilean Siar Local Authority",0,new_ci(10,B265,C265,D265,$C$1,G265+H265,1,F265,E265*F265)))</f>
        <v>100.27933559730404</v>
      </c>
      <c r="O265" s="180">
        <f>IF('III Tool Overview'!$H$6="Western Isles Health Board",0,IF('III Tool Overview'!$H$6="Eilean Siar Local Authority",0,new_ci(20,B265,C265,D265,$C$1,G265,1,F265,E265*F265)))</f>
        <v>312.20578974972125</v>
      </c>
      <c r="P265" s="180">
        <f>IF('III Tool Overview'!$H$6="Western Isles Health Board",0,IF('III Tool Overview'!$H$6="Eilean Siar Local Authority",0,new_ci(20,B265,C265,D265,$C$1,G265+H265,1,F265,E265*F265)))</f>
        <v>312.14616833457916</v>
      </c>
      <c r="Q265" s="181">
        <f>IF('III Tool Overview'!$H$6="Western Isles Health Board",0,IF('III Tool Overview'!$H$6="Eilean Siar Local Authority",0,new_yll(2,B265,C265,D265,$C$1,G265,1,F265,E265*F265)))</f>
        <v>594.90685114569294</v>
      </c>
      <c r="R265" s="181">
        <f>IF('III Tool Overview'!$H$6="Western Isles Health Board",0,IF('III Tool Overview'!$H$6="Eilean Siar Local Authority",0,new_yll(2,B265,C265,D265,$C$1,G265+H265,1,F265,E265*F265)))</f>
        <v>594.78692252593237</v>
      </c>
      <c r="S265" s="181">
        <f t="shared" si="903"/>
        <v>0.11992861976057156</v>
      </c>
      <c r="T265" s="181">
        <f>IF('III Tool Overview'!$H$6="Western Isles Health Board",0,IF('III Tool Overview'!$H$6="Eilean Siar Local Authority",0,new_yll(5,B265,C265,D265,$C$1,G265,1,F265,E265*F265)))</f>
        <v>2582.0332597097126</v>
      </c>
      <c r="U265" s="181">
        <f>IF('III Tool Overview'!$H$6="Western Isles Health Board",0,IF('III Tool Overview'!$H$6="Eilean Siar Local Authority",0,new_yll(5,B265,C265,D265,$C$1,G265+H265,1,F265,E265*F265)))</f>
        <v>2581.5163770127519</v>
      </c>
      <c r="V265" s="181">
        <f t="shared" si="904"/>
        <v>0.51688269696069256</v>
      </c>
      <c r="W265" s="181">
        <f>IF('III Tool Overview'!$H$6="Western Isles Health Board",0,IF('III Tool Overview'!$H$6="Eilean Siar Local Authority",0,new_yll(10,B265,C265,D265,$C$1,G265,1,F265,E265*F265)))</f>
        <v>6675.2005167430325</v>
      </c>
      <c r="X265" s="181">
        <f>IF('III Tool Overview'!$H$6="Western Isles Health Board",0,IF('III Tool Overview'!$H$6="Eilean Siar Local Authority",0,new_yll(10,B265,C265,D265,$C$1,G265+H265,1,F265,E265*F265)))</f>
        <v>6673.8814453384439</v>
      </c>
      <c r="Y265" s="181">
        <f t="shared" si="905"/>
        <v>1.3190714045886125</v>
      </c>
      <c r="Z265" s="181">
        <f>IF('III Tool Overview'!$H$6="Western Isles Health Board",0,IF('III Tool Overview'!$H$6="Eilean Siar Local Authority",0,new_yll(20,B265,C265,D265,$C$1,G265,1,F265,E265*F265)))</f>
        <v>18743.474766442196</v>
      </c>
      <c r="AA265" s="181">
        <f>IF('III Tool Overview'!$H$6="Western Isles Health Board",0,IF('III Tool Overview'!$H$6="Eilean Siar Local Authority",0,new_yll(20,B265,C265,D265,$C$1,G265+H265,1,F265,E265*F265)))</f>
        <v>18739.886590991562</v>
      </c>
      <c r="AB265" s="181">
        <f t="shared" si="906"/>
        <v>3.588175450633571</v>
      </c>
      <c r="AC265" s="181">
        <f>IF('III Tool Overview'!$H$6="Western Isles Health Board",0,IF('III Tool Overview'!$H$6="Eilean Siar Local Authority",0,hosp_count(2,B265,C265,D265,$C$1,G265,1,F265,E265*F265)))</f>
        <v>2795.7595198460795</v>
      </c>
      <c r="AD265" s="181">
        <f>IF('III Tool Overview'!$H$6="Western Isles Health Board",0,IF('III Tool Overview'!$H$6="Eilean Siar Local Authority",0,hosp_count(2,B265,C265,D265,$C$1,G265+H265,1,F265,E265*F265)))</f>
        <v>2795.4174861441406</v>
      </c>
      <c r="AE265" s="180">
        <f t="shared" si="907"/>
        <v>0.3420337019388171</v>
      </c>
      <c r="AF265" s="181">
        <f>IF('III Tool Overview'!$H$6="Western Isles Health Board",0,IF('III Tool Overview'!$H$6="Eilean Siar Local Authority",0,hosp_count(5,B265,C265,D265,$C$1,G265,1,F265,E265*F265)))</f>
        <v>11631.841423838974</v>
      </c>
      <c r="AG265" s="181">
        <f>IF('III Tool Overview'!$H$6="Western Isles Health Board",0,IF('III Tool Overview'!$H$6="Eilean Siar Local Authority",0,hosp_count(5,B265,C265,D265,$C$1,G265+H265,1,F265,E265*F265)))</f>
        <v>11630.429383236677</v>
      </c>
      <c r="AH265" s="180">
        <f t="shared" si="908"/>
        <v>1.4120406022975658</v>
      </c>
      <c r="AI265" s="181">
        <f>IF('III Tool Overview'!$H$6="Western Isles Health Board",0,IF('III Tool Overview'!$H$6="Eilean Siar Local Authority",0,hosp_count(10,B265,C265,D265,$C$1,G265,1,F265,E265*F265)))</f>
        <v>27971.712114349335</v>
      </c>
      <c r="AJ265" s="181">
        <f>IF('III Tool Overview'!$H$6="Western Isles Health Board",0,IF('III Tool Overview'!$H$6="Eilean Siar Local Authority",0,hosp_count(10,B265,C265,D265,$C$1,G265+H265,1,F265,E265*F265)))</f>
        <v>27968.363402678729</v>
      </c>
      <c r="AK265" s="180">
        <f t="shared" si="909"/>
        <v>3.3487116706055531</v>
      </c>
      <c r="AL265" s="181">
        <f>IF('III Tool Overview'!$H$6="Western Isles Health Board",0,IF('III Tool Overview'!$H$6="Eilean Siar Local Authority",0,hosp_count(20,B265,C265,D265,$C$1,G265,1,F265,E265*F265)))</f>
        <v>67665.526544836714</v>
      </c>
      <c r="AM265" s="181">
        <f>IF('III Tool Overview'!$H$6="Western Isles Health Board",0,IF('III Tool Overview'!$H$6="Eilean Siar Local Authority",0,hosp_count(20,B265,C265,D265,$C$1,G265+H265,1,F265,E265*F265)))</f>
        <v>67657.685176129031</v>
      </c>
      <c r="AN265" s="180">
        <f t="shared" si="910"/>
        <v>7.8413687076827046</v>
      </c>
    </row>
    <row r="266" spans="1:44" x14ac:dyDescent="0.2">
      <c r="A266" s="176" t="s">
        <v>46</v>
      </c>
      <c r="B266" s="156">
        <v>32.5</v>
      </c>
      <c r="C266" s="159" t="s">
        <v>164</v>
      </c>
      <c r="D266" s="159">
        <v>5</v>
      </c>
      <c r="E266" s="179">
        <f>HLOOKUP('III Tool Overview'!$H$6,Prevalence!$B$2:$AV$268,Prevalence!AW253,FALSE)</f>
        <v>0.14000000000000001</v>
      </c>
      <c r="F266" s="178">
        <f>HLOOKUP('III Tool Overview'!$H$6,LookUpData_Pop!$B$1:$AV$269,LookUpData_Pop!BB258,FALSE)/5</f>
        <v>27255.4</v>
      </c>
      <c r="G266" s="167">
        <f>'III Tool Overview'!$H$9/110</f>
        <v>0</v>
      </c>
      <c r="H266" s="244">
        <f>IF('III Tool Overview'!$H$10="Even distribution",Targeting!C264,IF('III Tool Overview'!$H$10="Targeting to Q1",Targeting!D264,IF('III Tool Overview'!$H$10="Targeting to Q1 &amp; Q2",Targeting!E264,IF('III Tool Overview'!$H$10="Proportionate to need",Targeting!F264))))</f>
        <v>206.82780750956422</v>
      </c>
      <c r="I266" s="173">
        <f>IF('III Tool Overview'!$H$6="Western Isles Health Board",0,IF('III Tool Overview'!$H$6="Eilean Siar Local Authority",0,new_ci(2,B266,C266,D266,$C$1,G266,1,F266,E266*F266)))</f>
        <v>11.369486194426511</v>
      </c>
      <c r="J266" s="180">
        <f>IF('III Tool Overview'!$H$6="Western Isles Health Board",0,IF('III Tool Overview'!$H$6="Eilean Siar Local Authority",0,new_ci(2,B266,C266,D266,$C$1,G266+H266,1,F266,E266*F266)))</f>
        <v>11.367011082574386</v>
      </c>
      <c r="K266" s="180">
        <f>IF('III Tool Overview'!$H$6="Western Isles Health Board",0,IF('III Tool Overview'!$H$6="Eilean Siar Local Authority",0,new_ci(5,B266,C266,D266,$C$1,G266,1,F266,E266*F266)))</f>
        <v>50.460935695739735</v>
      </c>
      <c r="L266" s="180">
        <f>IF('III Tool Overview'!$H$6="Western Isles Health Board",0,IF('III Tool Overview'!$H$6="Eilean Siar Local Authority",0,new_ci(5,B266,C266,D266,$C$1,G266+H266,1,F266,E266*F266)))</f>
        <v>50.450033941652499</v>
      </c>
      <c r="M266" s="180">
        <f>IF('III Tool Overview'!$H$6="Western Isles Health Board",0,IF('III Tool Overview'!$H$6="Eilean Siar Local Authority",0,new_ci(10,B266,C266,D266,$C$1,G266,1,F266,E266*F266)))</f>
        <v>135.99741495878339</v>
      </c>
      <c r="N266" s="180">
        <f>IF('III Tool Overview'!$H$6="Western Isles Health Board",0,IF('III Tool Overview'!$H$6="Eilean Siar Local Authority",0,new_ci(10,B266,C266,D266,$C$1,G266+H266,1,F266,E266*F266)))</f>
        <v>135.96845713656592</v>
      </c>
      <c r="O266" s="180">
        <f>IF('III Tool Overview'!$H$6="Western Isles Health Board",0,IF('III Tool Overview'!$H$6="Eilean Siar Local Authority",0,new_ci(20,B266,C266,D266,$C$1,G266,1,F266,E266*F266)))</f>
        <v>422.61272837728779</v>
      </c>
      <c r="P266" s="180">
        <f>IF('III Tool Overview'!$H$6="Western Isles Health Board",0,IF('III Tool Overview'!$H$6="Eilean Siar Local Authority",0,new_ci(20,B266,C266,D266,$C$1,G266+H266,1,F266,E266*F266)))</f>
        <v>422.52607272285672</v>
      </c>
      <c r="Q266" s="181">
        <f>IF('III Tool Overview'!$H$6="Western Isles Health Board",0,IF('III Tool Overview'!$H$6="Eilean Siar Local Authority",0,new_yll(2,B266,C266,D266,$C$1,G266,1,F266,E266*F266)))</f>
        <v>761.75557502657625</v>
      </c>
      <c r="R266" s="181">
        <f>IF('III Tool Overview'!$H$6="Western Isles Health Board",0,IF('III Tool Overview'!$H$6="Eilean Siar Local Authority",0,new_yll(2,B266,C266,D266,$C$1,G266+H266,1,F266,E266*F266)))</f>
        <v>761.58974253248391</v>
      </c>
      <c r="S266" s="181">
        <f t="shared" si="903"/>
        <v>0.16583249409234213</v>
      </c>
      <c r="T266" s="181">
        <f>IF('III Tool Overview'!$H$6="Western Isles Health Board",0,IF('III Tool Overview'!$H$6="Eilean Siar Local Authority",0,new_yll(5,B266,C266,D266,$C$1,G266,1,F266,E266*F266)))</f>
        <v>3300.9448076664466</v>
      </c>
      <c r="U266" s="181">
        <f>IF('III Tool Overview'!$H$6="Western Isles Health Board",0,IF('III Tool Overview'!$H$6="Eilean Siar Local Authority",0,new_yll(5,B266,C266,D266,$C$1,G266+H266,1,F266,E266*F266)))</f>
        <v>3300.2315942808791</v>
      </c>
      <c r="V266" s="181">
        <f t="shared" si="904"/>
        <v>0.71321338556754199</v>
      </c>
      <c r="W266" s="181">
        <f>IF('III Tool Overview'!$H$6="Western Isles Health Board",0,IF('III Tool Overview'!$H$6="Eilean Siar Local Authority",0,new_yll(10,B266,C266,D266,$C$1,G266,1,F266,E266*F266)))</f>
        <v>8507.1930834286068</v>
      </c>
      <c r="X266" s="181">
        <f>IF('III Tool Overview'!$H$6="Western Isles Health Board",0,IF('III Tool Overview'!$H$6="Eilean Siar Local Authority",0,new_yll(10,B266,C266,D266,$C$1,G266+H266,1,F266,E266*F266)))</f>
        <v>8505.3806811722552</v>
      </c>
      <c r="Y266" s="181">
        <f t="shared" si="905"/>
        <v>1.8124022563515609</v>
      </c>
      <c r="Z266" s="181">
        <f>IF('III Tool Overview'!$H$6="Western Isles Health Board",0,IF('III Tool Overview'!$H$6="Eilean Siar Local Authority",0,new_yll(20,B266,C266,D266,$C$1,G266,1,F266,E266*F266)))</f>
        <v>23684.518470963576</v>
      </c>
      <c r="AA266" s="181">
        <f>IF('III Tool Overview'!$H$6="Western Isles Health Board",0,IF('III Tool Overview'!$H$6="Eilean Siar Local Authority",0,new_yll(20,B266,C266,D266,$C$1,G266+H266,1,F266,E266*F266)))</f>
        <v>23679.64768283565</v>
      </c>
      <c r="AB266" s="181">
        <f t="shared" si="906"/>
        <v>4.8707881279260619</v>
      </c>
      <c r="AC266" s="181">
        <f>IF('III Tool Overview'!$H$6="Western Isles Health Board",0,IF('III Tool Overview'!$H$6="Eilean Siar Local Authority",0,hosp_count(2,B266,C266,D266,$C$1,G266,1,F266,E266*F266)))</f>
        <v>3016.9658143595643</v>
      </c>
      <c r="AD266" s="181">
        <f>IF('III Tool Overview'!$H$6="Western Isles Health Board",0,IF('III Tool Overview'!$H$6="Eilean Siar Local Authority",0,hosp_count(2,B266,C266,D266,$C$1,G266+H266,1,F266,E266*F266)))</f>
        <v>3016.5671632480071</v>
      </c>
      <c r="AE266" s="180">
        <f t="shared" si="907"/>
        <v>0.39865111155722843</v>
      </c>
      <c r="AF266" s="181">
        <f>IF('III Tool Overview'!$H$6="Western Isles Health Board",0,IF('III Tool Overview'!$H$6="Eilean Siar Local Authority",0,hosp_count(5,B266,C266,D266,$C$1,G266,1,F266,E266*F266)))</f>
        <v>12549.678910937384</v>
      </c>
      <c r="AG266" s="181">
        <f>IF('III Tool Overview'!$H$6="Western Isles Health Board",0,IF('III Tool Overview'!$H$6="Eilean Siar Local Authority",0,hosp_count(5,B266,C266,D266,$C$1,G266+H266,1,F266,E266*F266)))</f>
        <v>12548.034438137431</v>
      </c>
      <c r="AH266" s="180">
        <f t="shared" si="908"/>
        <v>1.6444727999532915</v>
      </c>
      <c r="AI266" s="181">
        <f>IF('III Tool Overview'!$H$6="Western Isles Health Board",0,IF('III Tool Overview'!$H$6="Eilean Siar Local Authority",0,hosp_count(10,B266,C266,D266,$C$1,G266,1,F266,E266*F266)))</f>
        <v>30166.386269433606</v>
      </c>
      <c r="AJ266" s="181">
        <f>IF('III Tool Overview'!$H$6="Western Isles Health Board",0,IF('III Tool Overview'!$H$6="Eilean Siar Local Authority",0,hosp_count(10,B266,C266,D266,$C$1,G266+H266,1,F266,E266*F266)))</f>
        <v>30162.492783506539</v>
      </c>
      <c r="AK266" s="180">
        <f t="shared" si="909"/>
        <v>3.8934859270666493</v>
      </c>
      <c r="AL266" s="181">
        <f>IF('III Tool Overview'!$H$6="Western Isles Health Board",0,IF('III Tool Overview'!$H$6="Eilean Siar Local Authority",0,hosp_count(20,B266,C266,D266,$C$1,G266,1,F266,E266*F266)))</f>
        <v>72881.439354606206</v>
      </c>
      <c r="AM266" s="181">
        <f>IF('III Tool Overview'!$H$6="Western Isles Health Board",0,IF('III Tool Overview'!$H$6="Eilean Siar Local Authority",0,hosp_count(20,B266,C266,D266,$C$1,G266+H266,1,F266,E266*F266)))</f>
        <v>72872.36886513418</v>
      </c>
      <c r="AN266" s="180">
        <f t="shared" si="910"/>
        <v>9.0704894720256561</v>
      </c>
    </row>
    <row r="267" spans="1:44" x14ac:dyDescent="0.2">
      <c r="A267" s="176" t="s">
        <v>47</v>
      </c>
      <c r="B267" s="156">
        <v>37.5</v>
      </c>
      <c r="C267" s="159" t="s">
        <v>164</v>
      </c>
      <c r="D267" s="159">
        <v>5</v>
      </c>
      <c r="E267" s="179">
        <f>HLOOKUP('III Tool Overview'!$H$6,Prevalence!$B$2:$AV$268,Prevalence!AW254,FALSE)</f>
        <v>0.15</v>
      </c>
      <c r="F267" s="178">
        <f>HLOOKUP('III Tool Overview'!$H$6,LookUpData_Pop!$B$1:$AV$269,LookUpData_Pop!BB259,FALSE)/5</f>
        <v>35142</v>
      </c>
      <c r="G267" s="167">
        <f>'III Tool Overview'!$H$9/110</f>
        <v>0</v>
      </c>
      <c r="H267" s="244">
        <f>IF('III Tool Overview'!$H$10="Even distribution",Targeting!C265,IF('III Tool Overview'!$H$10="Targeting to Q1",Targeting!D265,IF('III Tool Overview'!$H$10="Targeting to Q1 &amp; Q2",Targeting!E265,IF('III Tool Overview'!$H$10="Proportionate to need",Targeting!F265))))</f>
        <v>242.69350523341544</v>
      </c>
      <c r="I267" s="173">
        <f>IF('III Tool Overview'!$H$6="Western Isles Health Board",0,IF('III Tool Overview'!$H$6="Eilean Siar Local Authority",0,new_ci(2,B267,C267,D267,$C$1,G267,1,F267,E267*F267)))</f>
        <v>23.96251941259009</v>
      </c>
      <c r="J267" s="180">
        <f>IF('III Tool Overview'!$H$6="Western Isles Health Board",0,IF('III Tool Overview'!$H$6="Eilean Siar Local Authority",0,new_ci(2,B267,C267,D267,$C$1,G267+H267,1,F267,E267*F267)))</f>
        <v>23.957822082725091</v>
      </c>
      <c r="K267" s="180">
        <f>IF('III Tool Overview'!$H$6="Western Isles Health Board",0,IF('III Tool Overview'!$H$6="Eilean Siar Local Authority",0,new_ci(5,B267,C267,D267,$C$1,G267,1,F267,E267*F267)))</f>
        <v>106.29647413284621</v>
      </c>
      <c r="L267" s="180">
        <f>IF('III Tool Overview'!$H$6="Western Isles Health Board",0,IF('III Tool Overview'!$H$6="Eilean Siar Local Authority",0,new_ci(5,B267,C267,D267,$C$1,G267+H267,1,F267,E267*F267)))</f>
        <v>106.2758195767248</v>
      </c>
      <c r="M267" s="180">
        <f>IF('III Tool Overview'!$H$6="Western Isles Health Board",0,IF('III Tool Overview'!$H$6="Eilean Siar Local Authority",0,new_ci(10,B267,C267,D267,$C$1,G267,1,F267,E267*F267)))</f>
        <v>286.15071068787302</v>
      </c>
      <c r="N267" s="180">
        <f>IF('III Tool Overview'!$H$6="Western Isles Health Board",0,IF('III Tool Overview'!$H$6="Eilean Siar Local Authority",0,new_ci(10,B267,C267,D267,$C$1,G267+H267,1,F267,E267*F267)))</f>
        <v>286.09605077818702</v>
      </c>
      <c r="O267" s="180">
        <f>IF('III Tool Overview'!$H$6="Western Isles Health Board",0,IF('III Tool Overview'!$H$6="Eilean Siar Local Authority",0,new_ci(20,B267,C267,D267,$C$1,G267,1,F267,E267*F267)))</f>
        <v>885.78879504019528</v>
      </c>
      <c r="P267" s="180">
        <f>IF('III Tool Overview'!$H$6="Western Isles Health Board",0,IF('III Tool Overview'!$H$6="Eilean Siar Local Authority",0,new_ci(20,B267,C267,D267,$C$1,G267+H267,1,F267,E267*F267)))</f>
        <v>885.62727006719729</v>
      </c>
      <c r="Q267" s="181">
        <f>IF('III Tool Overview'!$H$6="Western Isles Health Board",0,IF('III Tool Overview'!$H$6="Eilean Siar Local Authority",0,new_yll(2,B267,C267,D267,$C$1,G267,1,F267,E267*F267)))</f>
        <v>1461.7136841679956</v>
      </c>
      <c r="R267" s="181">
        <f>IF('III Tool Overview'!$H$6="Western Isles Health Board",0,IF('III Tool Overview'!$H$6="Eilean Siar Local Authority",0,new_yll(2,B267,C267,D267,$C$1,G267+H267,1,F267,E267*F267)))</f>
        <v>1461.4271470462306</v>
      </c>
      <c r="S267" s="181">
        <f t="shared" si="903"/>
        <v>0.28653712176492263</v>
      </c>
      <c r="T267" s="181">
        <f>IF('III Tool Overview'!$H$6="Western Isles Health Board",0,IF('III Tool Overview'!$H$6="Eilean Siar Local Authority",0,new_yll(5,B267,C267,D267,$C$1,G267,1,F267,E267*F267)))</f>
        <v>6315.7398720901529</v>
      </c>
      <c r="U267" s="181">
        <f>IF('III Tool Overview'!$H$6="Western Isles Health Board",0,IF('III Tool Overview'!$H$6="Eilean Siar Local Authority",0,new_yll(5,B267,C267,D267,$C$1,G267+H267,1,F267,E267*F267)))</f>
        <v>6314.5125109219798</v>
      </c>
      <c r="V267" s="181">
        <f t="shared" si="904"/>
        <v>1.2273611681730472</v>
      </c>
      <c r="W267" s="181">
        <f>IF('III Tool Overview'!$H$6="Western Isles Health Board",0,IF('III Tool Overview'!$H$6="Eilean Siar Local Authority",0,new_yll(10,B267,C267,D267,$C$1,G267,1,F267,E267*F267)))</f>
        <v>16183.755646507434</v>
      </c>
      <c r="X267" s="181">
        <f>IF('III Tool Overview'!$H$6="Western Isles Health Board",0,IF('III Tool Overview'!$H$6="Eilean Siar Local Authority",0,new_yll(10,B267,C267,D267,$C$1,G267+H267,1,F267,E267*F267)))</f>
        <v>16180.662090360151</v>
      </c>
      <c r="Y267" s="181">
        <f t="shared" si="905"/>
        <v>3.0935561472833797</v>
      </c>
      <c r="Z267" s="181">
        <f>IF('III Tool Overview'!$H$6="Western Isles Health Board",0,IF('III Tool Overview'!$H$6="Eilean Siar Local Authority",0,new_yll(20,B267,C267,D267,$C$1,G267,1,F267,E267*F267)))</f>
        <v>44342.722948603507</v>
      </c>
      <c r="AA267" s="181">
        <f>IF('III Tool Overview'!$H$6="Western Isles Health Board",0,IF('III Tool Overview'!$H$6="Eilean Siar Local Authority",0,new_yll(20,B267,C267,D267,$C$1,G267+H267,1,F267,E267*F267)))</f>
        <v>44334.603705836453</v>
      </c>
      <c r="AB267" s="181">
        <f t="shared" si="906"/>
        <v>8.1192427670539473</v>
      </c>
      <c r="AC267" s="181">
        <f>IF('III Tool Overview'!$H$6="Western Isles Health Board",0,IF('III Tool Overview'!$H$6="Eilean Siar Local Authority",0,hosp_count(2,B267,C267,D267,$C$1,G267,1,F267,E267*F267)))</f>
        <v>4509.8863507558399</v>
      </c>
      <c r="AD267" s="181">
        <f>IF('III Tool Overview'!$H$6="Western Isles Health Board",0,IF('III Tool Overview'!$H$6="Eilean Siar Local Authority",0,hosp_count(2,B267,C267,D267,$C$1,G267+H267,1,F267,E267*F267)))</f>
        <v>4509.3464003414947</v>
      </c>
      <c r="AE267" s="180">
        <f t="shared" si="907"/>
        <v>0.53995041434518498</v>
      </c>
      <c r="AF267" s="181">
        <f>IF('III Tool Overview'!$H$6="Western Isles Health Board",0,IF('III Tool Overview'!$H$6="Eilean Siar Local Authority",0,hosp_count(5,B267,C267,D267,$C$1,G267,1,F267,E267*F267)))</f>
        <v>18751.249882456283</v>
      </c>
      <c r="AG267" s="181">
        <f>IF('III Tool Overview'!$H$6="Western Isles Health Board",0,IF('III Tool Overview'!$H$6="Eilean Siar Local Authority",0,hosp_count(5,B267,C267,D267,$C$1,G267+H267,1,F267,E267*F267)))</f>
        <v>18749.026438279732</v>
      </c>
      <c r="AH267" s="180">
        <f t="shared" si="908"/>
        <v>2.2234441765504016</v>
      </c>
      <c r="AI267" s="181">
        <f>IF('III Tool Overview'!$H$6="Western Isles Health Board",0,IF('III Tool Overview'!$H$6="Eilean Siar Local Authority",0,hosp_count(10,B267,C267,D267,$C$1,G267,1,F267,E267*F267)))</f>
        <v>45030.822806237622</v>
      </c>
      <c r="AJ267" s="181">
        <f>IF('III Tool Overview'!$H$6="Western Isles Health Board",0,IF('III Tool Overview'!$H$6="Eilean Siar Local Authority",0,hosp_count(10,B267,C267,D267,$C$1,G267+H267,1,F267,E267*F267)))</f>
        <v>45025.577751140707</v>
      </c>
      <c r="AK267" s="180">
        <f t="shared" si="909"/>
        <v>5.2450550969151664</v>
      </c>
      <c r="AL267" s="181">
        <f>IF('III Tool Overview'!$H$6="Western Isles Health Board",0,IF('III Tool Overview'!$H$6="Eilean Siar Local Authority",0,hosp_count(20,B267,C267,D267,$C$1,G267,1,F267,E267*F267)))</f>
        <v>108477.2701332196</v>
      </c>
      <c r="AM267" s="181">
        <f>IF('III Tool Overview'!$H$6="Western Isles Health Board",0,IF('III Tool Overview'!$H$6="Eilean Siar Local Authority",0,hosp_count(20,B267,C267,D267,$C$1,G267+H267,1,F267,E267*F267)))</f>
        <v>108465.18826963645</v>
      </c>
      <c r="AN267" s="180">
        <f t="shared" si="910"/>
        <v>12.081863583152881</v>
      </c>
    </row>
    <row r="268" spans="1:44" x14ac:dyDescent="0.2">
      <c r="A268" s="176" t="s">
        <v>48</v>
      </c>
      <c r="B268" s="156">
        <v>42.5</v>
      </c>
      <c r="C268" s="159" t="s">
        <v>164</v>
      </c>
      <c r="D268" s="159">
        <v>5</v>
      </c>
      <c r="E268" s="179">
        <f>HLOOKUP('III Tool Overview'!$H$6,Prevalence!$B$2:$AV$268,Prevalence!AW255,FALSE)</f>
        <v>0.15</v>
      </c>
      <c r="F268" s="178">
        <f>HLOOKUP('III Tool Overview'!$H$6,LookUpData_Pop!$B$1:$AV$269,LookUpData_Pop!BB260,FALSE)/5</f>
        <v>42421.599999999999</v>
      </c>
      <c r="G268" s="167">
        <f>'III Tool Overview'!$H$9/110</f>
        <v>0</v>
      </c>
      <c r="H268" s="244">
        <f>IF('III Tool Overview'!$H$10="Even distribution",Targeting!C266,IF('III Tool Overview'!$H$10="Targeting to Q1",Targeting!D266,IF('III Tool Overview'!$H$10="Targeting to Q1 &amp; Q2",Targeting!E266,IF('III Tool Overview'!$H$10="Proportionate to need",Targeting!F266))))</f>
        <v>306.34821640552286</v>
      </c>
      <c r="I268" s="173">
        <f>IF('III Tool Overview'!$H$6="Western Isles Health Board",0,IF('III Tool Overview'!$H$6="Eilean Siar Local Authority",0,new_ci(2,B268,C268,D268,$C$1,G268,1,F268,E268*F268)))</f>
        <v>40.137469163897443</v>
      </c>
      <c r="J268" s="180">
        <f>IF('III Tool Overview'!$H$6="Western Isles Health Board",0,IF('III Tool Overview'!$H$6="Eilean Siar Local Authority",0,new_ci(2,B268,C268,D268,$C$1,G268+H268,1,F268,E268*F268)))</f>
        <v>40.129264323253331</v>
      </c>
      <c r="K268" s="180">
        <f>IF('III Tool Overview'!$H$6="Western Isles Health Board",0,IF('III Tool Overview'!$H$6="Eilean Siar Local Authority",0,new_ci(5,B268,C268,D268,$C$1,G268,1,F268,E268*F268)))</f>
        <v>177.95504276696315</v>
      </c>
      <c r="L268" s="180">
        <f>IF('III Tool Overview'!$H$6="Western Isles Health Board",0,IF('III Tool Overview'!$H$6="Eilean Siar Local Authority",0,new_ci(5,B268,C268,D268,$C$1,G268+H268,1,F268,E268*F268)))</f>
        <v>177.91902750592348</v>
      </c>
      <c r="M268" s="180">
        <f>IF('III Tool Overview'!$H$6="Western Isles Health Board",0,IF('III Tool Overview'!$H$6="Eilean Siar Local Authority",0,new_ci(10,B268,C268,D268,$C$1,G268,1,F268,E268*F268)))</f>
        <v>478.51081700319639</v>
      </c>
      <c r="N268" s="180">
        <f>IF('III Tool Overview'!$H$6="Western Isles Health Board",0,IF('III Tool Overview'!$H$6="Eilean Siar Local Authority",0,new_ci(10,B268,C268,D268,$C$1,G268+H268,1,F268,E268*F268)))</f>
        <v>478.41586643114931</v>
      </c>
      <c r="O268" s="180">
        <f>IF('III Tool Overview'!$H$6="Western Isles Health Board",0,IF('III Tool Overview'!$H$6="Eilean Siar Local Authority",0,new_ci(20,B268,C268,D268,$C$1,G268,1,F268,E268*F268)))</f>
        <v>1475.6101358279561</v>
      </c>
      <c r="P268" s="180">
        <f>IF('III Tool Overview'!$H$6="Western Isles Health Board",0,IF('III Tool Overview'!$H$6="Eilean Siar Local Authority",0,new_ci(20,B268,C268,D268,$C$1,G268+H268,1,F268,E268*F268)))</f>
        <v>1475.3331090186507</v>
      </c>
      <c r="Q268" s="181">
        <f>IF('III Tool Overview'!$H$6="Western Isles Health Board",0,IF('III Tool Overview'!$H$6="Eilean Siar Local Authority",0,new_yll(2,B268,C268,D268,$C$1,G268,1,F268,E268*F268)))</f>
        <v>2287.8357423421544</v>
      </c>
      <c r="R268" s="181">
        <f>IF('III Tool Overview'!$H$6="Western Isles Health Board",0,IF('III Tool Overview'!$H$6="Eilean Siar Local Authority",0,new_yll(2,B268,C268,D268,$C$1,G268+H268,1,F268,E268*F268)))</f>
        <v>2287.3680664254398</v>
      </c>
      <c r="S268" s="181">
        <f t="shared" si="903"/>
        <v>0.46767591671459741</v>
      </c>
      <c r="T268" s="181">
        <f>IF('III Tool Overview'!$H$6="Western Isles Health Board",0,IF('III Tool Overview'!$H$6="Eilean Siar Local Authority",0,new_yll(5,B268,C268,D268,$C$1,G268,1,F268,E268*F268)))</f>
        <v>9861.6790216547488</v>
      </c>
      <c r="U268" s="181">
        <f>IF('III Tool Overview'!$H$6="Western Isles Health Board",0,IF('III Tool Overview'!$H$6="Eilean Siar Local Authority",0,new_yll(5,B268,C268,D268,$C$1,G268+H268,1,F268,E268*F268)))</f>
        <v>9859.6828880114263</v>
      </c>
      <c r="V268" s="181">
        <f t="shared" si="904"/>
        <v>1.996133643322537</v>
      </c>
      <c r="W268" s="181">
        <f>IF('III Tool Overview'!$H$6="Western Isles Health Board",0,IF('III Tool Overview'!$H$6="Eilean Siar Local Authority",0,new_yll(10,B268,C268,D268,$C$1,G268,1,F268,E268*F268)))</f>
        <v>25150.244745962111</v>
      </c>
      <c r="X268" s="181">
        <f>IF('III Tool Overview'!$H$6="Western Isles Health Board",0,IF('III Tool Overview'!$H$6="Eilean Siar Local Authority",0,new_yll(10,B268,C268,D268,$C$1,G268+H268,1,F268,E268*F268)))</f>
        <v>25145.249834634335</v>
      </c>
      <c r="Y268" s="181">
        <f t="shared" si="905"/>
        <v>4.9949113277762081</v>
      </c>
      <c r="Z268" s="181">
        <f>IF('III Tool Overview'!$H$6="Western Isles Health Board",0,IF('III Tool Overview'!$H$6="Eilean Siar Local Authority",0,new_yll(20,B268,C268,D268,$C$1,G268,1,F268,E268*F268)))</f>
        <v>67991.777589979582</v>
      </c>
      <c r="AA268" s="181">
        <f>IF('III Tool Overview'!$H$6="Western Isles Health Board",0,IF('III Tool Overview'!$H$6="Eilean Siar Local Authority",0,new_yll(20,B268,C268,D268,$C$1,G268+H268,1,F268,E268*F268)))</f>
        <v>67978.944228232111</v>
      </c>
      <c r="AB268" s="181">
        <f t="shared" si="906"/>
        <v>12.833361747470917</v>
      </c>
      <c r="AC268" s="181">
        <f>IF('III Tool Overview'!$H$6="Western Isles Health Board",0,IF('III Tool Overview'!$H$6="Eilean Siar Local Authority",0,hosp_count(2,B268,C268,D268,$C$1,G268,1,F268,E268*F268)))</f>
        <v>6008.1444309275194</v>
      </c>
      <c r="AD268" s="181">
        <f>IF('III Tool Overview'!$H$6="Western Isles Health Board",0,IF('III Tool Overview'!$H$6="Eilean Siar Local Authority",0,hosp_count(2,B268,C268,D268,$C$1,G268+H268,1,F268,E268*F268)))</f>
        <v>6007.3940485526655</v>
      </c>
      <c r="AE268" s="180">
        <f t="shared" si="907"/>
        <v>0.75038237485387072</v>
      </c>
      <c r="AF268" s="181">
        <f>IF('III Tool Overview'!$H$6="Western Isles Health Board",0,IF('III Tool Overview'!$H$6="Eilean Siar Local Authority",0,hosp_count(5,B268,C268,D268,$C$1,G268,1,F268,E268*F268)))</f>
        <v>24969.423372844343</v>
      </c>
      <c r="AG268" s="181">
        <f>IF('III Tool Overview'!$H$6="Western Isles Health Board",0,IF('III Tool Overview'!$H$6="Eilean Siar Local Authority",0,hosp_count(5,B268,C268,D268,$C$1,G268+H268,1,F268,E268*F268)))</f>
        <v>24966.338894682445</v>
      </c>
      <c r="AH268" s="180">
        <f t="shared" si="908"/>
        <v>3.0844781618980051</v>
      </c>
      <c r="AI268" s="181">
        <f>IF('III Tool Overview'!$H$6="Western Isles Health Board",0,IF('III Tool Overview'!$H$6="Eilean Siar Local Authority",0,hosp_count(10,B268,C268,D268,$C$1,G268,1,F268,E268*F268)))</f>
        <v>59907.316242525223</v>
      </c>
      <c r="AJ268" s="181">
        <f>IF('III Tool Overview'!$H$6="Western Isles Health Board",0,IF('III Tool Overview'!$H$6="Eilean Siar Local Authority",0,hosp_count(10,B268,C268,D268,$C$1,G268+H268,1,F268,E268*F268)))</f>
        <v>59900.06700395493</v>
      </c>
      <c r="AK268" s="180">
        <f t="shared" si="909"/>
        <v>7.249238570293528</v>
      </c>
      <c r="AL268" s="181">
        <f>IF('III Tool Overview'!$H$6="Western Isles Health Board",0,IF('III Tool Overview'!$H$6="Eilean Siar Local Authority",0,hosp_count(20,B268,C268,D268,$C$1,G268,1,F268,E268*F268)))</f>
        <v>143898.33059620473</v>
      </c>
      <c r="AM268" s="181">
        <f>IF('III Tool Overview'!$H$6="Western Isles Health Board",0,IF('III Tool Overview'!$H$6="Eilean Siar Local Authority",0,hosp_count(20,B268,C268,D268,$C$1,G268+H268,1,F268,E268*F268)))</f>
        <v>143881.82263608082</v>
      </c>
      <c r="AN268" s="180">
        <f t="shared" si="910"/>
        <v>16.507960123912198</v>
      </c>
    </row>
    <row r="269" spans="1:44" x14ac:dyDescent="0.2">
      <c r="A269" s="176" t="s">
        <v>49</v>
      </c>
      <c r="B269" s="156">
        <v>47.5</v>
      </c>
      <c r="C269" s="159" t="s">
        <v>164</v>
      </c>
      <c r="D269" s="159">
        <v>5</v>
      </c>
      <c r="E269" s="179">
        <f>HLOOKUP('III Tool Overview'!$H$6,Prevalence!$B$2:$AV$268,Prevalence!AW256,FALSE)</f>
        <v>0.11</v>
      </c>
      <c r="F269" s="178">
        <f>HLOOKUP('III Tool Overview'!$H$6,LookUpData_Pop!$B$1:$AV$269,LookUpData_Pop!BB261,FALSE)/5</f>
        <v>43735.199999999997</v>
      </c>
      <c r="G269" s="167">
        <f>'III Tool Overview'!$H$9/110</f>
        <v>0</v>
      </c>
      <c r="H269" s="244">
        <f>IF('III Tool Overview'!$H$10="Even distribution",Targeting!C267,IF('III Tool Overview'!$H$10="Targeting to Q1",Targeting!D267,IF('III Tool Overview'!$H$10="Targeting to Q1 &amp; Q2",Targeting!E267,IF('III Tool Overview'!$H$10="Proportionate to need",Targeting!F267))))</f>
        <v>248.0868621774766</v>
      </c>
      <c r="I269" s="173">
        <f>IF('III Tool Overview'!$H$6="Western Isles Health Board",0,IF('III Tool Overview'!$H$6="Eilean Siar Local Authority",0,new_ci(2,B269,C269,D269,$C$1,G269,1,F269,E269*F269)))</f>
        <v>67.629568600595121</v>
      </c>
      <c r="J269" s="180">
        <f>IF('III Tool Overview'!$H$6="Western Isles Health Board",0,IF('III Tool Overview'!$H$6="Eilean Siar Local Authority",0,new_ci(2,B269,C269,D269,$C$1,G269+H269,1,F269,E269*F269)))</f>
        <v>67.618227150804316</v>
      </c>
      <c r="K269" s="180">
        <f>IF('III Tool Overview'!$H$6="Western Isles Health Board",0,IF('III Tool Overview'!$H$6="Eilean Siar Local Authority",0,new_ci(5,B269,C269,D269,$C$1,G269,1,F269,E269*F269)))</f>
        <v>299.5096361569756</v>
      </c>
      <c r="L269" s="180">
        <f>IF('III Tool Overview'!$H$6="Western Isles Health Board",0,IF('III Tool Overview'!$H$6="Eilean Siar Local Authority",0,new_ci(5,B269,C269,D269,$C$1,G269+H269,1,F269,E269*F269)))</f>
        <v>299.46006951805168</v>
      </c>
      <c r="M269" s="180">
        <f>IF('III Tool Overview'!$H$6="Western Isles Health Board",0,IF('III Tool Overview'!$H$6="Eilean Siar Local Authority",0,new_ci(10,B269,C269,D269,$C$1,G269,1,F269,E269*F269)))</f>
        <v>803.3971843598149</v>
      </c>
      <c r="N269" s="180">
        <f>IF('III Tool Overview'!$H$6="Western Isles Health Board",0,IF('III Tool Overview'!$H$6="Eilean Siar Local Authority",0,new_ci(10,B269,C269,D269,$C$1,G269+H269,1,F269,E269*F269)))</f>
        <v>803.26775238497805</v>
      </c>
      <c r="O269" s="180">
        <f>IF('III Tool Overview'!$H$6="Western Isles Health Board",0,IF('III Tool Overview'!$H$6="Eilean Siar Local Authority",0,new_ci(20,B269,C269,D269,$C$1,G269,1,F269,E269*F269)))</f>
        <v>2457.3627619373046</v>
      </c>
      <c r="P269" s="180">
        <f>IF('III Tool Overview'!$H$6="Western Isles Health Board",0,IF('III Tool Overview'!$H$6="Eilean Siar Local Authority",0,new_ci(20,B269,C269,D269,$C$1,G269+H269,1,F269,E269*F269)))</f>
        <v>2456.9971523968561</v>
      </c>
      <c r="Q269" s="181">
        <f>IF('III Tool Overview'!$H$6="Western Isles Health Board",0,IF('III Tool Overview'!$H$6="Eilean Siar Local Authority",0,new_yll(2,B269,C269,D269,$C$1,G269,1,F269,E269*F269)))</f>
        <v>3449.1079986303512</v>
      </c>
      <c r="R269" s="181">
        <f>IF('III Tool Overview'!$H$6="Western Isles Health Board",0,IF('III Tool Overview'!$H$6="Eilean Siar Local Authority",0,new_yll(2,B269,C269,D269,$C$1,G269+H269,1,F269,E269*F269)))</f>
        <v>3448.5295846910203</v>
      </c>
      <c r="S269" s="181">
        <f t="shared" si="903"/>
        <v>0.57841393933085783</v>
      </c>
      <c r="T269" s="181">
        <f>IF('III Tool Overview'!$H$6="Western Isles Health Board",0,IF('III Tool Overview'!$H$6="Eilean Siar Local Authority",0,new_yll(5,B269,C269,D269,$C$1,G269,1,F269,E269*F269)))</f>
        <v>14801.044063863821</v>
      </c>
      <c r="U269" s="181">
        <f>IF('III Tool Overview'!$H$6="Western Isles Health Board",0,IF('III Tool Overview'!$H$6="Eilean Siar Local Authority",0,new_yll(5,B269,C269,D269,$C$1,G269+H269,1,F269,E269*F269)))</f>
        <v>14798.594073916163</v>
      </c>
      <c r="V269" s="181">
        <f t="shared" si="904"/>
        <v>2.4499899476577411</v>
      </c>
      <c r="W269" s="181">
        <f>IF('III Tool Overview'!$H$6="Western Isles Health Board",0,IF('III Tool Overview'!$H$6="Eilean Siar Local Authority",0,new_yll(10,B269,C269,D269,$C$1,G269,1,F269,E269*F269)))</f>
        <v>37410.277993898329</v>
      </c>
      <c r="X269" s="181">
        <f>IF('III Tool Overview'!$H$6="Western Isles Health Board",0,IF('III Tool Overview'!$H$6="Eilean Siar Local Authority",0,new_yll(10,B269,C269,D269,$C$1,G269+H269,1,F269,E269*F269)))</f>
        <v>37404.242817233971</v>
      </c>
      <c r="Y269" s="181">
        <f t="shared" si="905"/>
        <v>6.0351766643580049</v>
      </c>
      <c r="Z269" s="181">
        <f>IF('III Tool Overview'!$H$6="Western Isles Health Board",0,IF('III Tool Overview'!$H$6="Eilean Siar Local Authority",0,new_yll(20,B269,C269,D269,$C$1,G269,1,F269,E269*F269)))</f>
        <v>98573.136576540681</v>
      </c>
      <c r="AA269" s="181">
        <f>IF('III Tool Overview'!$H$6="Western Isles Health Board",0,IF('III Tool Overview'!$H$6="Eilean Siar Local Authority",0,new_yll(20,B269,C269,D269,$C$1,G269+H269,1,F269,E269*F269)))</f>
        <v>98558.337413277302</v>
      </c>
      <c r="AB269" s="181">
        <f t="shared" si="906"/>
        <v>14.799163263378432</v>
      </c>
      <c r="AC269" s="181">
        <f>IF('III Tool Overview'!$H$6="Western Isles Health Board",0,IF('III Tool Overview'!$H$6="Eilean Siar Local Authority",0,hosp_count(2,B269,C269,D269,$C$1,G269,1,F269,E269*F269)))</f>
        <v>7181.3440008808457</v>
      </c>
      <c r="AD269" s="181">
        <f>IF('III Tool Overview'!$H$6="Western Isles Health Board",0,IF('III Tool Overview'!$H$6="Eilean Siar Local Authority",0,hosp_count(2,B269,C269,D269,$C$1,G269+H269,1,F269,E269*F269)))</f>
        <v>7180.6250586923215</v>
      </c>
      <c r="AE269" s="180">
        <f t="shared" si="907"/>
        <v>0.7189421885241245</v>
      </c>
      <c r="AF269" s="181">
        <f>IF('III Tool Overview'!$H$6="Western Isles Health Board",0,IF('III Tool Overview'!$H$6="Eilean Siar Local Authority",0,hosp_count(5,B269,C269,D269,$C$1,G269,1,F269,E269*F269)))</f>
        <v>29815.39627263583</v>
      </c>
      <c r="AG269" s="181">
        <f>IF('III Tool Overview'!$H$6="Western Isles Health Board",0,IF('III Tool Overview'!$H$6="Eilean Siar Local Authority",0,hosp_count(5,B269,C269,D269,$C$1,G269+H269,1,F269,E269*F269)))</f>
        <v>29812.454324247396</v>
      </c>
      <c r="AH269" s="180">
        <f t="shared" si="908"/>
        <v>2.941948388433957</v>
      </c>
      <c r="AI269" s="181">
        <f>IF('III Tool Overview'!$H$6="Western Isles Health Board",0,IF('III Tool Overview'!$H$6="Eilean Siar Local Authority",0,hosp_count(10,B269,C269,D269,$C$1,G269,1,F269,E269*F269)))</f>
        <v>71385.910244347688</v>
      </c>
      <c r="AJ269" s="181">
        <f>IF('III Tool Overview'!$H$6="Western Isles Health Board",0,IF('III Tool Overview'!$H$6="Eilean Siar Local Authority",0,hosp_count(10,B269,C269,D269,$C$1,G269+H269,1,F269,E269*F269)))</f>
        <v>71379.06072177655</v>
      </c>
      <c r="AK269" s="180">
        <f t="shared" si="909"/>
        <v>6.8495225711376406</v>
      </c>
      <c r="AL269" s="181">
        <f>IF('III Tool Overview'!$H$6="Western Isles Health Board",0,IF('III Tool Overview'!$H$6="Eilean Siar Local Authority",0,hosp_count(20,B269,C269,D269,$C$1,G269,1,F269,E269*F269)))</f>
        <v>170387.78709680133</v>
      </c>
      <c r="AM269" s="181">
        <f>IF('III Tool Overview'!$H$6="Western Isles Health Board",0,IF('III Tool Overview'!$H$6="Eilean Siar Local Authority",0,hosp_count(20,B269,C269,D269,$C$1,G269+H269,1,F269,E269*F269)))</f>
        <v>170372.63564029938</v>
      </c>
      <c r="AN269" s="180">
        <f t="shared" si="910"/>
        <v>15.151456501946086</v>
      </c>
    </row>
    <row r="270" spans="1:44" x14ac:dyDescent="0.2">
      <c r="A270" s="176" t="s">
        <v>50</v>
      </c>
      <c r="B270" s="156">
        <v>52.5</v>
      </c>
      <c r="C270" s="159" t="s">
        <v>164</v>
      </c>
      <c r="D270" s="159">
        <v>5</v>
      </c>
      <c r="E270" s="179">
        <f>HLOOKUP('III Tool Overview'!$H$6,Prevalence!$B$2:$AV$268,Prevalence!AW257,FALSE)</f>
        <v>0.11</v>
      </c>
      <c r="F270" s="178">
        <f>HLOOKUP('III Tool Overview'!$H$6,LookUpData_Pop!$B$1:$AV$269,LookUpData_Pop!BB262,FALSE)/5</f>
        <v>39482.800000000003</v>
      </c>
      <c r="G270" s="167">
        <f>'III Tool Overview'!$H$9/110</f>
        <v>0</v>
      </c>
      <c r="H270" s="244">
        <f>IF('III Tool Overview'!$H$10="Even distribution",Targeting!C268,IF('III Tool Overview'!$H$10="Targeting to Q1",Targeting!D268,IF('III Tool Overview'!$H$10="Targeting to Q1 &amp; Q2",Targeting!E268,IF('III Tool Overview'!$H$10="Proportionate to need",Targeting!F268))))</f>
        <v>232.82978339774709</v>
      </c>
      <c r="I270" s="173">
        <f>IF('III Tool Overview'!$H$6="Western Isles Health Board",0,IF('III Tool Overview'!$H$6="Eilean Siar Local Authority",0,new_ci(2,B270,C270,D270,$C$1,G270,1,F270,E270*F270)))</f>
        <v>84.70129629573772</v>
      </c>
      <c r="J270" s="180">
        <f>IF('III Tool Overview'!$H$6="Western Isles Health Board",0,IF('III Tool Overview'!$H$6="Eilean Siar Local Authority",0,new_ci(2,B270,C270,D270,$C$1,G270+H270,1,F270,E270*F270)))</f>
        <v>84.686526212236757</v>
      </c>
      <c r="K270" s="180">
        <f>IF('III Tool Overview'!$H$6="Western Isles Health Board",0,IF('III Tool Overview'!$H$6="Eilean Siar Local Authority",0,new_ci(5,B270,C270,D270,$C$1,G270,1,F270,E270*F270)))</f>
        <v>374.68191090751361</v>
      </c>
      <c r="L270" s="180">
        <f>IF('III Tool Overview'!$H$6="Western Isles Health Board",0,IF('III Tool Overview'!$H$6="Eilean Siar Local Authority",0,new_ci(5,B270,C270,D270,$C$1,G270+H270,1,F270,E270*F270)))</f>
        <v>374.617622874966</v>
      </c>
      <c r="M270" s="180">
        <f>IF('III Tool Overview'!$H$6="Western Isles Health Board",0,IF('III Tool Overview'!$H$6="Eilean Siar Local Authority",0,new_ci(10,B270,C270,D270,$C$1,G270,1,F270,E270*F270)))</f>
        <v>1002.5105615017337</v>
      </c>
      <c r="N270" s="180">
        <f>IF('III Tool Overview'!$H$6="Western Isles Health Board",0,IF('III Tool Overview'!$H$6="Eilean Siar Local Authority",0,new_ci(10,B270,C270,D270,$C$1,G270+H270,1,F270,E270*F270)))</f>
        <v>1002.3441855367939</v>
      </c>
      <c r="O270" s="180">
        <f>IF('III Tool Overview'!$H$6="Western Isles Health Board",0,IF('III Tool Overview'!$H$6="Eilean Siar Local Authority",0,new_ci(20,B270,C270,D270,$C$1,G270,1,F270,E270*F270)))</f>
        <v>3040.9212036193276</v>
      </c>
      <c r="P270" s="180">
        <f>IF('III Tool Overview'!$H$6="Western Isles Health Board",0,IF('III Tool Overview'!$H$6="Eilean Siar Local Authority",0,new_ci(20,B270,C270,D270,$C$1,G270+H270,1,F270,E270*F270)))</f>
        <v>3040.4652496218291</v>
      </c>
      <c r="Q270" s="181">
        <f>IF('III Tool Overview'!$H$6="Western Isles Health Board",0,IF('III Tool Overview'!$H$6="Eilean Siar Local Authority",0,new_yll(2,B270,C270,D270,$C$1,G270,1,F270,E270*F270)))</f>
        <v>3980.9609258996729</v>
      </c>
      <c r="R270" s="181">
        <f>IF('III Tool Overview'!$H$6="Western Isles Health Board",0,IF('III Tool Overview'!$H$6="Eilean Siar Local Authority",0,new_yll(2,B270,C270,D270,$C$1,G270+H270,1,F270,E270*F270)))</f>
        <v>3980.2667319751276</v>
      </c>
      <c r="S270" s="181">
        <f t="shared" si="903"/>
        <v>0.69419392454528861</v>
      </c>
      <c r="T270" s="181">
        <f>IF('III Tool Overview'!$H$6="Western Isles Health Board",0,IF('III Tool Overview'!$H$6="Eilean Siar Local Authority",0,new_yll(5,B270,C270,D270,$C$1,G270,1,F270,E270*F270)))</f>
        <v>17017.497533423935</v>
      </c>
      <c r="U270" s="181">
        <f>IF('III Tool Overview'!$H$6="Western Isles Health Board",0,IF('III Tool Overview'!$H$6="Eilean Siar Local Authority",0,new_yll(5,B270,C270,D270,$C$1,G270+H270,1,F270,E270*F270)))</f>
        <v>17014.576829823873</v>
      </c>
      <c r="V270" s="181">
        <f t="shared" si="904"/>
        <v>2.9207036000625521</v>
      </c>
      <c r="W270" s="181">
        <f>IF('III Tool Overview'!$H$6="Western Isles Health Board",0,IF('III Tool Overview'!$H$6="Eilean Siar Local Authority",0,new_yll(10,B270,C270,D270,$C$1,G270,1,F270,E270*F270)))</f>
        <v>42677.868763556726</v>
      </c>
      <c r="X270" s="181">
        <f>IF('III Tool Overview'!$H$6="Western Isles Health Board",0,IF('III Tool Overview'!$H$6="Eilean Siar Local Authority",0,new_yll(10,B270,C270,D270,$C$1,G270+H270,1,F270,E270*F270)))</f>
        <v>42670.772883855301</v>
      </c>
      <c r="Y270" s="181">
        <f t="shared" si="905"/>
        <v>7.0958797014245647</v>
      </c>
      <c r="Z270" s="181">
        <f>IF('III Tool Overview'!$H$6="Western Isles Health Board",0,IF('III Tool Overview'!$H$6="Eilean Siar Local Authority",0,new_yll(20,B270,C270,D270,$C$1,G270,1,F270,E270*F270)))</f>
        <v>109931.65151172658</v>
      </c>
      <c r="AA270" s="181">
        <f>IF('III Tool Overview'!$H$6="Western Isles Health Board",0,IF('III Tool Overview'!$H$6="Eilean Siar Local Authority",0,new_yll(20,B270,C270,D270,$C$1,G270+H270,1,F270,E270*F270)))</f>
        <v>109914.95230690426</v>
      </c>
      <c r="AB270" s="181">
        <f t="shared" si="906"/>
        <v>16.699204822318279</v>
      </c>
      <c r="AC270" s="181">
        <f>IF('III Tool Overview'!$H$6="Western Isles Health Board",0,IF('III Tool Overview'!$H$6="Eilean Siar Local Authority",0,hosp_count(2,B270,C270,D270,$C$1,G270,1,F270,E270*F270)))</f>
        <v>7154.787738990738</v>
      </c>
      <c r="AD270" s="181">
        <f>IF('III Tool Overview'!$H$6="Western Isles Health Board",0,IF('III Tool Overview'!$H$6="Eilean Siar Local Authority",0,hosp_count(2,B270,C270,D270,$C$1,G270+H270,1,F270,E270*F270)))</f>
        <v>7154.0422974078747</v>
      </c>
      <c r="AE270" s="180">
        <f t="shared" si="907"/>
        <v>0.74544158286335005</v>
      </c>
      <c r="AF270" s="181">
        <f>IF('III Tool Overview'!$H$6="Western Isles Health Board",0,IF('III Tool Overview'!$H$6="Eilean Siar Local Authority",0,hosp_count(5,B270,C270,D270,$C$1,G270,1,F270,E270*F270)))</f>
        <v>29675.047557865597</v>
      </c>
      <c r="AG270" s="181">
        <f>IF('III Tool Overview'!$H$6="Western Isles Health Board",0,IF('III Tool Overview'!$H$6="Eilean Siar Local Authority",0,hosp_count(5,B270,C270,D270,$C$1,G270+H270,1,F270,E270*F270)))</f>
        <v>29672.01000917608</v>
      </c>
      <c r="AH270" s="180">
        <f t="shared" si="908"/>
        <v>3.0375486895172799</v>
      </c>
      <c r="AI270" s="181">
        <f>IF('III Tool Overview'!$H$6="Western Isles Health Board",0,IF('III Tool Overview'!$H$6="Eilean Siar Local Authority",0,hosp_count(10,B270,C270,D270,$C$1,G270,1,F270,E270*F270)))</f>
        <v>70900.844715390413</v>
      </c>
      <c r="AJ270" s="181">
        <f>IF('III Tool Overview'!$H$6="Western Isles Health Board",0,IF('III Tool Overview'!$H$6="Eilean Siar Local Authority",0,hosp_count(10,B270,C270,D270,$C$1,G270+H270,1,F270,E270*F270)))</f>
        <v>70893.834586764671</v>
      </c>
      <c r="AK270" s="180">
        <f t="shared" si="909"/>
        <v>7.0101286257413449</v>
      </c>
      <c r="AL270" s="181">
        <f>IF('III Tool Overview'!$H$6="Western Isles Health Board",0,IF('III Tool Overview'!$H$6="Eilean Siar Local Authority",0,hosp_count(20,B270,C270,D270,$C$1,G270,1,F270,E270*F270)))</f>
        <v>168153.7998288575</v>
      </c>
      <c r="AM270" s="181">
        <f>IF('III Tool Overview'!$H$6="Western Isles Health Board",0,IF('III Tool Overview'!$H$6="Eilean Siar Local Authority",0,hosp_count(20,B270,C270,D270,$C$1,G270+H270,1,F270,E270*F270)))</f>
        <v>168138.70802003596</v>
      </c>
      <c r="AN270" s="180">
        <f t="shared" si="910"/>
        <v>15.091808821540326</v>
      </c>
    </row>
    <row r="271" spans="1:44" x14ac:dyDescent="0.2">
      <c r="A271" s="176" t="s">
        <v>51</v>
      </c>
      <c r="B271" s="156">
        <v>57.5</v>
      </c>
      <c r="C271" s="159" t="s">
        <v>164</v>
      </c>
      <c r="D271" s="159">
        <v>5</v>
      </c>
      <c r="E271" s="179">
        <f>HLOOKUP('III Tool Overview'!$H$6,Prevalence!$B$2:$AV$268,Prevalence!AW258,FALSE)</f>
        <v>0.1</v>
      </c>
      <c r="F271" s="178">
        <f>HLOOKUP('III Tool Overview'!$H$6,LookUpData_Pop!$B$1:$AV$269,LookUpData_Pop!BB263,FALSE)/5</f>
        <v>35544.800000000003</v>
      </c>
      <c r="G271" s="167">
        <f>'III Tool Overview'!$H$9/110</f>
        <v>0</v>
      </c>
      <c r="H271" s="244">
        <f>IF('III Tool Overview'!$H$10="Even distribution",Targeting!C269,IF('III Tool Overview'!$H$10="Targeting to Q1",Targeting!D269,IF('III Tool Overview'!$H$10="Targeting to Q1 &amp; Q2",Targeting!E269,IF('III Tool Overview'!$H$10="Proportionate to need",Targeting!F269))))</f>
        <v>188.48787481664363</v>
      </c>
      <c r="I271" s="173">
        <f>IF('III Tool Overview'!$H$6="Western Isles Health Board",0,IF('III Tool Overview'!$H$6="Eilean Siar Local Authority",0,new_ci(2,B271,C271,D271,$C$1,G271,1,F271,E271*F271)))</f>
        <v>124.57071809789099</v>
      </c>
      <c r="J271" s="180">
        <f>IF('III Tool Overview'!$H$6="Western Isles Health Board",0,IF('III Tool Overview'!$H$6="Eilean Siar Local Authority",0,new_ci(2,B271,C271,D271,$C$1,G271+H271,1,F271,E271*F271)))</f>
        <v>124.55106929645711</v>
      </c>
      <c r="K271" s="180">
        <f>IF('III Tool Overview'!$H$6="Western Isles Health Board",0,IF('III Tool Overview'!$H$6="Eilean Siar Local Authority",0,new_ci(5,B271,C271,D271,$C$1,G271,1,F271,E271*F271)))</f>
        <v>549.62943665960813</v>
      </c>
      <c r="L271" s="180">
        <f>IF('III Tool Overview'!$H$6="Western Isles Health Board",0,IF('III Tool Overview'!$H$6="Eilean Siar Local Authority",0,new_ci(5,B271,C271,D271,$C$1,G271+H271,1,F271,E271*F271)))</f>
        <v>549.54472634528884</v>
      </c>
      <c r="M271" s="180">
        <f>IF('III Tool Overview'!$H$6="Western Isles Health Board",0,IF('III Tool Overview'!$H$6="Eilean Siar Local Authority",0,new_ci(10,B271,C271,D271,$C$1,G271,1,F271,E271*F271)))</f>
        <v>1462.3969729762248</v>
      </c>
      <c r="N271" s="180">
        <f>IF('III Tool Overview'!$H$6="Western Isles Health Board",0,IF('III Tool Overview'!$H$6="Eilean Siar Local Authority",0,new_ci(10,B271,C271,D271,$C$1,G271+H271,1,F271,E271*F271)))</f>
        <v>1462.1822897939126</v>
      </c>
      <c r="O271" s="180">
        <f>IF('III Tool Overview'!$H$6="Western Isles Health Board",0,IF('III Tool Overview'!$H$6="Eilean Siar Local Authority",0,new_ci(20,B271,C271,D271,$C$1,G271,1,F271,E271*F271)))</f>
        <v>4355.1277841792953</v>
      </c>
      <c r="P271" s="180">
        <f>IF('III Tool Overview'!$H$6="Western Isles Health Board",0,IF('III Tool Overview'!$H$6="Eilean Siar Local Authority",0,new_ci(20,B271,C271,D271,$C$1,G271+H271,1,F271,E271*F271)))</f>
        <v>4354.5796407617063</v>
      </c>
      <c r="Q271" s="181">
        <f>IF('III Tool Overview'!$H$6="Western Isles Health Board",0,IF('III Tool Overview'!$H$6="Eilean Siar Local Authority",0,new_yll(2,B271,C271,D271,$C$1,G271,1,F271,E271*F271)))</f>
        <v>5107.3994420135305</v>
      </c>
      <c r="R271" s="181">
        <f>IF('III Tool Overview'!$H$6="Western Isles Health Board",0,IF('III Tool Overview'!$H$6="Eilean Siar Local Authority",0,new_yll(2,B271,C271,D271,$C$1,G271+H271,1,F271,E271*F271)))</f>
        <v>5106.5938411547413</v>
      </c>
      <c r="S271" s="181">
        <f t="shared" si="903"/>
        <v>0.80560085878914833</v>
      </c>
      <c r="T271" s="181">
        <f>IF('III Tool Overview'!$H$6="Western Isles Health Board",0,IF('III Tool Overview'!$H$6="Eilean Siar Local Authority",0,new_yll(5,B271,C271,D271,$C$1,G271,1,F271,E271*F271)))</f>
        <v>21666.719964525211</v>
      </c>
      <c r="U271" s="181">
        <f>IF('III Tool Overview'!$H$6="Western Isles Health Board",0,IF('III Tool Overview'!$H$6="Eilean Siar Local Authority",0,new_yll(5,B271,C271,D271,$C$1,G271+H271,1,F271,E271*F271)))</f>
        <v>21663.379045858484</v>
      </c>
      <c r="V271" s="181">
        <f t="shared" si="904"/>
        <v>3.3409186667267932</v>
      </c>
      <c r="W271" s="181">
        <f>IF('III Tool Overview'!$H$6="Western Isles Health Board",0,IF('III Tool Overview'!$H$6="Eilean Siar Local Authority",0,new_yll(10,B271,C271,D271,$C$1,G271,1,F271,E271*F271)))</f>
        <v>53500.49355588777</v>
      </c>
      <c r="X271" s="181">
        <f>IF('III Tool Overview'!$H$6="Western Isles Health Board",0,IF('III Tool Overview'!$H$6="Eilean Siar Local Authority",0,new_yll(10,B271,C271,D271,$C$1,G271+H271,1,F271,E271*F271)))</f>
        <v>53492.614561570641</v>
      </c>
      <c r="Y271" s="181">
        <f t="shared" si="905"/>
        <v>7.8789943171286723</v>
      </c>
      <c r="Z271" s="181">
        <f>IF('III Tool Overview'!$H$6="Western Isles Health Board",0,IF('III Tool Overview'!$H$6="Eilean Siar Local Authority",0,new_yll(20,B271,C271,D271,$C$1,G271,1,F271,E271*F271)))</f>
        <v>131672.75255422355</v>
      </c>
      <c r="AA271" s="181">
        <f>IF('III Tool Overview'!$H$6="Western Isles Health Board",0,IF('III Tool Overview'!$H$6="Eilean Siar Local Authority",0,new_yll(20,B271,C271,D271,$C$1,G271+H271,1,F271,E271*F271)))</f>
        <v>131655.76957496439</v>
      </c>
      <c r="AB271" s="181">
        <f t="shared" si="906"/>
        <v>16.982979259162676</v>
      </c>
      <c r="AC271" s="181">
        <f>IF('III Tool Overview'!$H$6="Western Isles Health Board",0,IF('III Tool Overview'!$H$6="Eilean Siar Local Authority",0,hosp_count(2,B271,C271,D271,$C$1,G271,1,F271,E271*F271)))</f>
        <v>7467.6882504994846</v>
      </c>
      <c r="AD271" s="181">
        <f>IF('III Tool Overview'!$H$6="Western Isles Health Board",0,IF('III Tool Overview'!$H$6="Eilean Siar Local Authority",0,hosp_count(2,B271,C271,D271,$C$1,G271+H271,1,F271,E271*F271)))</f>
        <v>7466.9874723254716</v>
      </c>
      <c r="AE271" s="180">
        <f t="shared" si="907"/>
        <v>0.70077817401306675</v>
      </c>
      <c r="AF271" s="181">
        <f>IF('III Tool Overview'!$H$6="Western Isles Health Board",0,IF('III Tool Overview'!$H$6="Eilean Siar Local Authority",0,hosp_count(5,B271,C271,D271,$C$1,G271,1,F271,E271*F271)))</f>
        <v>30902.283183331398</v>
      </c>
      <c r="AG271" s="181">
        <f>IF('III Tool Overview'!$H$6="Western Isles Health Board",0,IF('III Tool Overview'!$H$6="Eilean Siar Local Authority",0,hosp_count(5,B271,C271,D271,$C$1,G271+H271,1,F271,E271*F271)))</f>
        <v>30899.455628631749</v>
      </c>
      <c r="AH271" s="180">
        <f t="shared" si="908"/>
        <v>2.8275546996483172</v>
      </c>
      <c r="AI271" s="181">
        <f>IF('III Tool Overview'!$H$6="Western Isles Health Board",0,IF('III Tool Overview'!$H$6="Eilean Siar Local Authority",0,hosp_count(10,B271,C271,D271,$C$1,G271,1,F271,E271*F271)))</f>
        <v>73486.040913028148</v>
      </c>
      <c r="AJ271" s="181">
        <f>IF('III Tool Overview'!$H$6="Western Isles Health Board",0,IF('III Tool Overview'!$H$6="Eilean Siar Local Authority",0,hosp_count(10,B271,C271,D271,$C$1,G271+H271,1,F271,E271*F271)))</f>
        <v>73479.648302151487</v>
      </c>
      <c r="AK271" s="180">
        <f t="shared" si="909"/>
        <v>6.3926108766609104</v>
      </c>
      <c r="AL271" s="181">
        <f>IF('III Tool Overview'!$H$6="Western Isles Health Board",0,IF('III Tool Overview'!$H$6="Eilean Siar Local Authority",0,hosp_count(20,B271,C271,D271,$C$1,G271,1,F271,E271*F271)))</f>
        <v>171830.74990249655</v>
      </c>
      <c r="AM271" s="181">
        <f>IF('III Tool Overview'!$H$6="Western Isles Health Board",0,IF('III Tool Overview'!$H$6="Eilean Siar Local Authority",0,hosp_count(20,B271,C271,D271,$C$1,G271+H271,1,F271,E271*F271)))</f>
        <v>171817.83101540522</v>
      </c>
      <c r="AN271" s="180">
        <f t="shared" si="910"/>
        <v>12.918887091334909</v>
      </c>
    </row>
    <row r="272" spans="1:44" x14ac:dyDescent="0.2">
      <c r="A272" s="176" t="s">
        <v>52</v>
      </c>
      <c r="B272" s="156">
        <v>62.5</v>
      </c>
      <c r="C272" s="159" t="s">
        <v>164</v>
      </c>
      <c r="D272" s="159">
        <v>5</v>
      </c>
      <c r="E272" s="179">
        <f>HLOOKUP('III Tool Overview'!$H$6,Prevalence!$B$2:$AV$268,Prevalence!AW259,FALSE)</f>
        <v>0.1</v>
      </c>
      <c r="F272" s="178">
        <f>HLOOKUP('III Tool Overview'!$H$6,LookUpData_Pop!$B$1:$AV$269,LookUpData_Pop!BB264,FALSE)/5</f>
        <v>33877.599999999999</v>
      </c>
      <c r="G272" s="167">
        <f>'III Tool Overview'!$H$9/110</f>
        <v>0</v>
      </c>
      <c r="H272" s="244">
        <f>IF('III Tool Overview'!$H$10="Even distribution",Targeting!C270,IF('III Tool Overview'!$H$10="Targeting to Q1",Targeting!D270,IF('III Tool Overview'!$H$10="Targeting to Q1 &amp; Q2",Targeting!E270,IF('III Tool Overview'!$H$10="Proportionate to need",Targeting!F270))))</f>
        <v>179.46955727356141</v>
      </c>
      <c r="I272" s="173">
        <f>IF('III Tool Overview'!$H$6="Western Isles Health Board",0,IF('III Tool Overview'!$H$6="Eilean Siar Local Authority",0,new_ci(2,B272,C272,D272,$C$1,G272,1,F272,E272*F272)))</f>
        <v>164.64409223631236</v>
      </c>
      <c r="J272" s="180">
        <f>IF('III Tool Overview'!$H$6="Western Isles Health Board",0,IF('III Tool Overview'!$H$6="Eilean Siar Local Authority",0,new_ci(2,B272,C272,D272,$C$1,G272+H272,1,F272,E272*F272)))</f>
        <v>164.61820047151696</v>
      </c>
      <c r="K272" s="180">
        <f>IF('III Tool Overview'!$H$6="Western Isles Health Board",0,IF('III Tool Overview'!$H$6="Eilean Siar Local Authority",0,new_ci(5,B272,C272,D272,$C$1,G272,1,F272,E272*F272)))</f>
        <v>724.5593992024377</v>
      </c>
      <c r="L272" s="180">
        <f>IF('III Tool Overview'!$H$6="Western Isles Health Board",0,IF('III Tool Overview'!$H$6="Eilean Siar Local Authority",0,new_ci(5,B272,C272,D272,$C$1,G272+H272,1,F272,E272*F272)))</f>
        <v>724.44881512607344</v>
      </c>
      <c r="M272" s="180">
        <f>IF('III Tool Overview'!$H$6="Western Isles Health Board",0,IF('III Tool Overview'!$H$6="Eilean Siar Local Authority",0,new_ci(10,B272,C272,D272,$C$1,G272,1,F272,E272*F272)))</f>
        <v>1917.0492590891306</v>
      </c>
      <c r="N272" s="180">
        <f>IF('III Tool Overview'!$H$6="Western Isles Health Board",0,IF('III Tool Overview'!$H$6="Eilean Siar Local Authority",0,new_ci(10,B272,C272,D272,$C$1,G272+H272,1,F272,E272*F272)))</f>
        <v>1916.7747062004769</v>
      </c>
      <c r="O272" s="180">
        <f>IF('III Tool Overview'!$H$6="Western Isles Health Board",0,IF('III Tool Overview'!$H$6="Eilean Siar Local Authority",0,new_ci(20,B272,C272,D272,$C$1,G272,1,F272,E272*F272)))</f>
        <v>5606.3416787992019</v>
      </c>
      <c r="P272" s="180">
        <f>IF('III Tool Overview'!$H$6="Western Isles Health Board",0,IF('III Tool Overview'!$H$6="Eilean Siar Local Authority",0,new_ci(20,B272,C272,D272,$C$1,G272+H272,1,F272,E272*F272)))</f>
        <v>5605.6877000871673</v>
      </c>
      <c r="Q272" s="181">
        <f>IF('III Tool Overview'!$H$6="Western Isles Health Board",0,IF('III Tool Overview'!$H$6="Eilean Siar Local Authority",0,new_yll(2,B272,C272,D272,$C$1,G272,1,F272,E272*F272)))</f>
        <v>6091.8314127435569</v>
      </c>
      <c r="R272" s="181">
        <f>IF('III Tool Overview'!$H$6="Western Isles Health Board",0,IF('III Tool Overview'!$H$6="Eilean Siar Local Authority",0,new_yll(2,B272,C272,D272,$C$1,G272+H272,1,F272,E272*F272)))</f>
        <v>6090.8734174461279</v>
      </c>
      <c r="S272" s="181">
        <f t="shared" si="903"/>
        <v>0.95799529742907907</v>
      </c>
      <c r="T272" s="181">
        <f>IF('III Tool Overview'!$H$6="Western Isles Health Board",0,IF('III Tool Overview'!$H$6="Eilean Siar Local Authority",0,new_yll(5,B272,C272,D272,$C$1,G272,1,F272,E272*F272)))</f>
        <v>25665.842573385242</v>
      </c>
      <c r="U272" s="181">
        <f>IF('III Tool Overview'!$H$6="Western Isles Health Board",0,IF('III Tool Overview'!$H$6="Eilean Siar Local Authority",0,new_yll(5,B272,C272,D272,$C$1,G272+H272,1,F272,E272*F272)))</f>
        <v>25661.922694259396</v>
      </c>
      <c r="V272" s="181">
        <f t="shared" si="904"/>
        <v>3.9198791258459096</v>
      </c>
      <c r="W272" s="181">
        <f>IF('III Tool Overview'!$H$6="Western Isles Health Board",0,IF('III Tool Overview'!$H$6="Eilean Siar Local Authority",0,new_yll(10,B272,C272,D272,$C$1,G272,1,F272,E272*F272)))</f>
        <v>62490.657779882211</v>
      </c>
      <c r="X272" s="181">
        <f>IF('III Tool Overview'!$H$6="Western Isles Health Board",0,IF('III Tool Overview'!$H$6="Eilean Siar Local Authority",0,new_yll(10,B272,C272,D272,$C$1,G272+H272,1,F272,E272*F272)))</f>
        <v>62481.665787511774</v>
      </c>
      <c r="Y272" s="181">
        <f t="shared" si="905"/>
        <v>8.9919923704364919</v>
      </c>
      <c r="Z272" s="181">
        <f>IF('III Tool Overview'!$H$6="Western Isles Health Board",0,IF('III Tool Overview'!$H$6="Eilean Siar Local Authority",0,new_yll(20,B272,C272,D272,$C$1,G272,1,F272,E272*F272)))</f>
        <v>147543.84998591867</v>
      </c>
      <c r="AA272" s="181">
        <f>IF('III Tool Overview'!$H$6="Western Isles Health Board",0,IF('III Tool Overview'!$H$6="Eilean Siar Local Authority",0,new_yll(20,B272,C272,D272,$C$1,G272+H272,1,F272,E272*F272)))</f>
        <v>147525.96003355988</v>
      </c>
      <c r="AB272" s="181">
        <f t="shared" si="906"/>
        <v>17.889952358789742</v>
      </c>
      <c r="AC272" s="181">
        <f>IF('III Tool Overview'!$H$6="Western Isles Health Board",0,IF('III Tool Overview'!$H$6="Eilean Siar Local Authority",0,hosp_count(2,B272,C272,D272,$C$1,G272,1,F272,E272*F272)))</f>
        <v>7854.8326486709466</v>
      </c>
      <c r="AD272" s="181">
        <f>IF('III Tool Overview'!$H$6="Western Isles Health Board",0,IF('III Tool Overview'!$H$6="Eilean Siar Local Authority",0,hosp_count(2,B272,C272,D272,$C$1,G272+H272,1,F272,E272*F272)))</f>
        <v>7854.096296578402</v>
      </c>
      <c r="AE272" s="180">
        <f t="shared" si="907"/>
        <v>0.73635209254462097</v>
      </c>
      <c r="AF272" s="181">
        <f>IF('III Tool Overview'!$H$6="Western Isles Health Board",0,IF('III Tool Overview'!$H$6="Eilean Siar Local Authority",0,hosp_count(5,B272,C272,D272,$C$1,G272,1,F272,E272*F272)))</f>
        <v>32430.149004694053</v>
      </c>
      <c r="AG272" s="181">
        <f>IF('III Tool Overview'!$H$6="Western Isles Health Board",0,IF('III Tool Overview'!$H$6="Eilean Siar Local Authority",0,hosp_count(5,B272,C272,D272,$C$1,G272+H272,1,F272,E272*F272)))</f>
        <v>32427.206475871113</v>
      </c>
      <c r="AH272" s="180">
        <f t="shared" si="908"/>
        <v>2.9425288229394937</v>
      </c>
      <c r="AI272" s="181">
        <f>IF('III Tool Overview'!$H$6="Western Isles Health Board",0,IF('III Tool Overview'!$H$6="Eilean Siar Local Authority",0,hosp_count(10,B272,C272,D272,$C$1,G272,1,F272,E272*F272)))</f>
        <v>76757.697703555314</v>
      </c>
      <c r="AJ272" s="181">
        <f>IF('III Tool Overview'!$H$6="Western Isles Health Board",0,IF('III Tool Overview'!$H$6="Eilean Siar Local Authority",0,hosp_count(10,B272,C272,D272,$C$1,G272+H272,1,F272,E272*F272)))</f>
        <v>76751.178084901592</v>
      </c>
      <c r="AK272" s="180">
        <f t="shared" si="909"/>
        <v>6.5196186537214089</v>
      </c>
      <c r="AL272" s="181">
        <f>IF('III Tool Overview'!$H$6="Western Isles Health Board",0,IF('III Tool Overview'!$H$6="Eilean Siar Local Authority",0,hosp_count(20,B272,C272,D272,$C$1,G272,1,F272,E272*F272)))</f>
        <v>176992.20374237109</v>
      </c>
      <c r="AM272" s="181">
        <f>IF('III Tool Overview'!$H$6="Western Isles Health Board",0,IF('III Tool Overview'!$H$6="Eilean Siar Local Authority",0,hosp_count(20,B272,C272,D272,$C$1,G272+H272,1,F272,E272*F272)))</f>
        <v>176979.81819395581</v>
      </c>
      <c r="AN272" s="180">
        <f t="shared" si="910"/>
        <v>12.385548415273661</v>
      </c>
    </row>
    <row r="273" spans="1:44" x14ac:dyDescent="0.2">
      <c r="A273" s="176" t="s">
        <v>53</v>
      </c>
      <c r="B273" s="156">
        <v>67.5</v>
      </c>
      <c r="C273" s="159" t="s">
        <v>164</v>
      </c>
      <c r="D273" s="159">
        <v>5</v>
      </c>
      <c r="E273" s="179">
        <f>HLOOKUP('III Tool Overview'!$H$6,Prevalence!$B$2:$AV$268,Prevalence!AW260,FALSE)</f>
        <v>0.06</v>
      </c>
      <c r="F273" s="178">
        <f>HLOOKUP('III Tool Overview'!$H$6,LookUpData_Pop!$B$1:$AV$269,LookUpData_Pop!BB265,FALSE)/5</f>
        <v>25652.400000000001</v>
      </c>
      <c r="G273" s="167">
        <f>'III Tool Overview'!$H$9/110</f>
        <v>0</v>
      </c>
      <c r="H273" s="244">
        <f>IF('III Tool Overview'!$H$10="Even distribution",Targeting!C271,IF('III Tool Overview'!$H$10="Targeting to Q1",Targeting!D271,IF('III Tool Overview'!$H$10="Targeting to Q1 &amp; Q2",Targeting!E271,IF('III Tool Overview'!$H$10="Proportionate to need",Targeting!F271))))</f>
        <v>94.752792197065531</v>
      </c>
      <c r="I273" s="173">
        <f>IF('III Tool Overview'!$H$6="Western Isles Health Board",0,IF('III Tool Overview'!$H$6="Eilean Siar Local Authority",0,new_ci(2,B273,C273,D273,$C$1,G273,1,F273,E273*F273)))</f>
        <v>203.49792042382262</v>
      </c>
      <c r="J273" s="180">
        <f>IF('III Tool Overview'!$H$6="Western Isles Health Board",0,IF('III Tool Overview'!$H$6="Eilean Siar Local Authority",0,new_ci(2,B273,C273,D273,$C$1,G273+H273,1,F273,E273*F273)))</f>
        <v>203.4745567721701</v>
      </c>
      <c r="K273" s="180">
        <f>IF('III Tool Overview'!$H$6="Western Isles Health Board",0,IF('III Tool Overview'!$H$6="Eilean Siar Local Authority",0,new_ci(5,B273,C273,D273,$C$1,G273,1,F273,E273*F273)))</f>
        <v>890.72909491513053</v>
      </c>
      <c r="L273" s="180">
        <f>IF('III Tool Overview'!$H$6="Western Isles Health Board",0,IF('III Tool Overview'!$H$6="Eilean Siar Local Authority",0,new_ci(5,B273,C273,D273,$C$1,G273+H273,1,F273,E273*F273)))</f>
        <v>890.63166299835257</v>
      </c>
      <c r="M273" s="180">
        <f>IF('III Tool Overview'!$H$6="Western Isles Health Board",0,IF('III Tool Overview'!$H$6="Eilean Siar Local Authority",0,new_ci(10,B273,C273,D273,$C$1,G273,1,F273,E273*F273)))</f>
        <v>2329.484960817394</v>
      </c>
      <c r="N273" s="180">
        <f>IF('III Tool Overview'!$H$6="Western Isles Health Board",0,IF('III Tool Overview'!$H$6="Eilean Siar Local Authority",0,new_ci(10,B273,C273,D273,$C$1,G273+H273,1,F273,E273*F273)))</f>
        <v>2329.2554087272815</v>
      </c>
      <c r="O273" s="180">
        <f>IF('III Tool Overview'!$H$6="Western Isles Health Board",0,IF('III Tool Overview'!$H$6="Eilean Siar Local Authority",0,new_ci(20,B273,C273,D273,$C$1,G273,1,F273,E273*F273)))</f>
        <v>6563.8842037641853</v>
      </c>
      <c r="P273" s="180">
        <f>IF('III Tool Overview'!$H$6="Western Isles Health Board",0,IF('III Tool Overview'!$H$6="Eilean Siar Local Authority",0,new_ci(20,B273,C273,D273,$C$1,G273+H273,1,F273,E273*F273)))</f>
        <v>6563.4261028356996</v>
      </c>
      <c r="Q273" s="181">
        <f>IF('III Tool Overview'!$H$6="Western Isles Health Board",0,IF('III Tool Overview'!$H$6="Eilean Siar Local Authority",0,new_yll(2,B273,C273,D273,$C$1,G273,1,F273,E273*F273)))</f>
        <v>6308.4355331385013</v>
      </c>
      <c r="R273" s="181">
        <f>IF('III Tool Overview'!$H$6="Western Isles Health Board",0,IF('III Tool Overview'!$H$6="Eilean Siar Local Authority",0,new_yll(2,B273,C273,D273,$C$1,G273+H273,1,F273,E273*F273)))</f>
        <v>6307.7112599372731</v>
      </c>
      <c r="S273" s="181">
        <f t="shared" si="903"/>
        <v>0.72427320122824312</v>
      </c>
      <c r="T273" s="181">
        <f>IF('III Tool Overview'!$H$6="Western Isles Health Board",0,IF('III Tool Overview'!$H$6="Eilean Siar Local Authority",0,new_yll(5,B273,C273,D273,$C$1,G273,1,F273,E273*F273)))</f>
        <v>26211.532313016916</v>
      </c>
      <c r="U273" s="181">
        <f>IF('III Tool Overview'!$H$6="Western Isles Health Board",0,IF('III Tool Overview'!$H$6="Eilean Siar Local Authority",0,new_yll(5,B273,C273,D273,$C$1,G273+H273,1,F273,E273*F273)))</f>
        <v>26208.661294403668</v>
      </c>
      <c r="V273" s="181">
        <f t="shared" si="904"/>
        <v>2.8710186132484523</v>
      </c>
      <c r="W273" s="181">
        <f>IF('III Tool Overview'!$H$6="Western Isles Health Board",0,IF('III Tool Overview'!$H$6="Eilean Siar Local Authority",0,new_yll(10,B273,C273,D273,$C$1,G273,1,F273,E273*F273)))</f>
        <v>62022.182682787257</v>
      </c>
      <c r="X273" s="181">
        <f>IF('III Tool Overview'!$H$6="Western Isles Health Board",0,IF('III Tool Overview'!$H$6="Eilean Siar Local Authority",0,new_yll(10,B273,C273,D273,$C$1,G273+H273,1,F273,E273*F273)))</f>
        <v>62016.011155512489</v>
      </c>
      <c r="Y273" s="181">
        <f t="shared" si="905"/>
        <v>6.1715272747678682</v>
      </c>
      <c r="Z273" s="181">
        <f>IF('III Tool Overview'!$H$6="Western Isles Health Board",0,IF('III Tool Overview'!$H$6="Eilean Siar Local Authority",0,new_yll(20,B273,C273,D273,$C$1,G273,1,F273,E273*F273)))</f>
        <v>134504.84839656347</v>
      </c>
      <c r="AA273" s="181">
        <f>IF('III Tool Overview'!$H$6="Western Isles Health Board",0,IF('III Tool Overview'!$H$6="Eilean Siar Local Authority",0,new_yll(20,B273,C273,D273,$C$1,G273+H273,1,F273,E273*F273)))</f>
        <v>134494.58102886536</v>
      </c>
      <c r="AB273" s="181">
        <f t="shared" si="906"/>
        <v>10.267367698106682</v>
      </c>
      <c r="AC273" s="181">
        <f>IF('III Tool Overview'!$H$6="Western Isles Health Board",0,IF('III Tool Overview'!$H$6="Eilean Siar Local Authority",0,hosp_count(2,B273,C273,D273,$C$1,G273,1,F273,E273*F273)))</f>
        <v>6895.6244092215766</v>
      </c>
      <c r="AD273" s="181">
        <f>IF('III Tool Overview'!$H$6="Western Isles Health Board",0,IF('III Tool Overview'!$H$6="Eilean Siar Local Authority",0,hosp_count(2,B273,C273,D273,$C$1,G273+H273,1,F273,E273*F273)))</f>
        <v>6895.1621847021488</v>
      </c>
      <c r="AE273" s="180">
        <f t="shared" si="907"/>
        <v>0.46222451942776388</v>
      </c>
      <c r="AF273" s="181">
        <f>IF('III Tool Overview'!$H$6="Western Isles Health Board",0,IF('III Tool Overview'!$H$6="Eilean Siar Local Authority",0,hosp_count(5,B273,C273,D273,$C$1,G273,1,F273,E273*F273)))</f>
        <v>28328.690725251283</v>
      </c>
      <c r="AG273" s="181">
        <f>IF('III Tool Overview'!$H$6="Western Isles Health Board",0,IF('III Tool Overview'!$H$6="Eilean Siar Local Authority",0,hosp_count(5,B273,C273,D273,$C$1,G273+H273,1,F273,E273*F273)))</f>
        <v>28326.888479212917</v>
      </c>
      <c r="AH273" s="180">
        <f t="shared" si="908"/>
        <v>1.8022460383654106</v>
      </c>
      <c r="AI273" s="181">
        <f>IF('III Tool Overview'!$H$6="Western Isles Health Board",0,IF('III Tool Overview'!$H$6="Eilean Siar Local Authority",0,hosp_count(10,B273,C273,D273,$C$1,G273,1,F273,E273*F273)))</f>
        <v>66370.561714252617</v>
      </c>
      <c r="AJ273" s="181">
        <f>IF('III Tool Overview'!$H$6="Western Isles Health Board",0,IF('III Tool Overview'!$H$6="Eilean Siar Local Authority",0,hosp_count(10,B273,C273,D273,$C$1,G273+H273,1,F273,E273*F273)))</f>
        <v>66366.768665293028</v>
      </c>
      <c r="AK273" s="180">
        <f t="shared" si="909"/>
        <v>3.7930489595892141</v>
      </c>
      <c r="AL273" s="181">
        <f>IF('III Tool Overview'!$H$6="Western Isles Health Board",0,IF('III Tool Overview'!$H$6="Eilean Siar Local Authority",0,hosp_count(20,B273,C273,D273,$C$1,G273,1,F273,E273*F273)))</f>
        <v>148536.50743066325</v>
      </c>
      <c r="AM273" s="181">
        <f>IF('III Tool Overview'!$H$6="Western Isles Health Board",0,IF('III Tool Overview'!$H$6="Eilean Siar Local Authority",0,hosp_count(20,B273,C273,D273,$C$1,G273+H273,1,F273,E273*F273)))</f>
        <v>148530.34525980972</v>
      </c>
      <c r="AN273" s="180">
        <f t="shared" si="910"/>
        <v>6.1621708535240032</v>
      </c>
    </row>
    <row r="274" spans="1:44" x14ac:dyDescent="0.2">
      <c r="A274" s="176" t="s">
        <v>54</v>
      </c>
      <c r="B274" s="156">
        <v>72.5</v>
      </c>
      <c r="C274" s="159" t="s">
        <v>164</v>
      </c>
      <c r="D274" s="159">
        <v>5</v>
      </c>
      <c r="E274" s="179">
        <f>HLOOKUP('III Tool Overview'!$H$6,Prevalence!$B$2:$AV$268,Prevalence!AW261,FALSE)</f>
        <v>0.06</v>
      </c>
      <c r="F274" s="178">
        <f>HLOOKUP('III Tool Overview'!$H$6,LookUpData_Pop!$B$1:$AV$269,LookUpData_Pop!BB266,FALSE)/5</f>
        <v>21875</v>
      </c>
      <c r="G274" s="167">
        <f>'III Tool Overview'!$H$9/110</f>
        <v>0</v>
      </c>
      <c r="H274" s="244">
        <f>IF('III Tool Overview'!$H$10="Even distribution",Targeting!C272,IF('III Tool Overview'!$H$10="Targeting to Q1",Targeting!D272,IF('III Tool Overview'!$H$10="Targeting to Q1 &amp; Q2",Targeting!E272,IF('III Tool Overview'!$H$10="Proportionate to need",Targeting!F272))))</f>
        <v>71.68806721816587</v>
      </c>
      <c r="I274" s="173">
        <f>IF('III Tool Overview'!$H$6="Western Isles Health Board",0,IF('III Tool Overview'!$H$6="Eilean Siar Local Authority",0,new_ci(2,B274,C274,D274,$C$1,G274,1,F274,E274*F274)))</f>
        <v>240.42581348888575</v>
      </c>
      <c r="J274" s="180">
        <f>IF('III Tool Overview'!$H$6="Western Isles Health Board",0,IF('III Tool Overview'!$H$6="Eilean Siar Local Authority",0,new_ci(2,B274,C274,D274,$C$1,G274+H274,1,F274,E274*F274)))</f>
        <v>240.40139763848634</v>
      </c>
      <c r="K274" s="180">
        <f>IF('III Tool Overview'!$H$6="Western Isles Health Board",0,IF('III Tool Overview'!$H$6="Eilean Siar Local Authority",0,new_ci(5,B274,C274,D274,$C$1,G274,1,F274,E274*F274)))</f>
        <v>1046.433163911513</v>
      </c>
      <c r="L274" s="180">
        <f>IF('III Tool Overview'!$H$6="Western Isles Health Board",0,IF('III Tool Overview'!$H$6="Eilean Siar Local Authority",0,new_ci(5,B274,C274,D274,$C$1,G274+H274,1,F274,E274*F274)))</f>
        <v>1046.3335861098033</v>
      </c>
      <c r="M274" s="180">
        <f>IF('III Tool Overview'!$H$6="Western Isles Health Board",0,IF('III Tool Overview'!$H$6="Eilean Siar Local Authority",0,new_ci(10,B274,C274,D274,$C$1,G274,1,F274,E274*F274)))</f>
        <v>2703.895388446278</v>
      </c>
      <c r="N274" s="180">
        <f>IF('III Tool Overview'!$H$6="Western Isles Health Board",0,IF('III Tool Overview'!$H$6="Eilean Siar Local Authority",0,new_ci(10,B274,C274,D274,$C$1,G274+H274,1,F274,E274*F274)))</f>
        <v>2703.671966281694</v>
      </c>
      <c r="O274" s="180">
        <f>IF('III Tool Overview'!$H$6="Western Isles Health Board",0,IF('III Tool Overview'!$H$6="Eilean Siar Local Authority",0,new_ci(20,B274,C274,D274,$C$1,G274,1,F274,E274*F274)))</f>
        <v>7338.6086488625151</v>
      </c>
      <c r="P274" s="180">
        <f>IF('III Tool Overview'!$H$6="Western Isles Health Board",0,IF('III Tool Overview'!$H$6="Eilean Siar Local Authority",0,new_ci(20,B274,C274,D274,$C$1,G274+H274,1,F274,E274*F274)))</f>
        <v>7338.2306060577866</v>
      </c>
      <c r="Q274" s="181">
        <f>IF('III Tool Overview'!$H$6="Western Isles Health Board",0,IF('III Tool Overview'!$H$6="Eilean Siar Local Authority",0,new_yll(2,B274,C274,D274,$C$1,G274,1,F274,E274*F274)))</f>
        <v>6491.4969641999151</v>
      </c>
      <c r="R274" s="181">
        <f>IF('III Tool Overview'!$H$6="Western Isles Health Board",0,IF('III Tool Overview'!$H$6="Eilean Siar Local Authority",0,new_yll(2,B274,C274,D274,$C$1,G274+H274,1,F274,E274*F274)))</f>
        <v>6490.8377362391311</v>
      </c>
      <c r="S274" s="181">
        <f t="shared" ref="S274:S278" si="911">Q274-R274</f>
        <v>0.65922796078393731</v>
      </c>
      <c r="T274" s="181">
        <f>IF('III Tool Overview'!$H$6="Western Isles Health Board",0,IF('III Tool Overview'!$H$6="Eilean Siar Local Authority",0,new_yll(5,B274,C274,D274,$C$1,G274,1,F274,E274*F274)))</f>
        <v>26612.510934477054</v>
      </c>
      <c r="U274" s="181">
        <f>IF('III Tool Overview'!$H$6="Western Isles Health Board",0,IF('III Tool Overview'!$H$6="Eilean Siar Local Authority",0,new_yll(5,B274,C274,D274,$C$1,G274+H274,1,F274,E274*F274)))</f>
        <v>26609.97312037538</v>
      </c>
      <c r="V274" s="181">
        <f t="shared" ref="V274:V278" si="912">T274-U274</f>
        <v>2.5378141016735754</v>
      </c>
      <c r="W274" s="181">
        <f>IF('III Tool Overview'!$H$6="Western Isles Health Board",0,IF('III Tool Overview'!$H$6="Eilean Siar Local Authority",0,new_yll(10,B274,C274,D274,$C$1,G274,1,F274,E274*F274)))</f>
        <v>61253.188745038889</v>
      </c>
      <c r="X274" s="181">
        <f>IF('III Tool Overview'!$H$6="Western Isles Health Board",0,IF('III Tool Overview'!$H$6="Eilean Siar Local Authority",0,new_yll(10,B274,C274,D274,$C$1,G274+H274,1,F274,E274*F274)))</f>
        <v>61248.046618421162</v>
      </c>
      <c r="Y274" s="181">
        <f t="shared" ref="Y274:Y278" si="913">W274-X274</f>
        <v>5.1421266177276266</v>
      </c>
      <c r="Z274" s="181">
        <f>IF('III Tool Overview'!$H$6="Western Isles Health Board",0,IF('III Tool Overview'!$H$6="Eilean Siar Local Authority",0,new_yll(20,B274,C274,D274,$C$1,G274,1,F274,E274*F274)))</f>
        <v>122352.27387370651</v>
      </c>
      <c r="AA274" s="181">
        <f>IF('III Tool Overview'!$H$6="Western Isles Health Board",0,IF('III Tool Overview'!$H$6="Eilean Siar Local Authority",0,new_yll(20,B274,C274,D274,$C$1,G274+H274,1,F274,E274*F274)))</f>
        <v>122344.88017159402</v>
      </c>
      <c r="AB274" s="181">
        <f t="shared" ref="AB274:AB278" si="914">Z274-AA274</f>
        <v>7.3937021124875173</v>
      </c>
      <c r="AC274" s="181">
        <f>IF('III Tool Overview'!$H$6="Western Isles Health Board",0,IF('III Tool Overview'!$H$6="Eilean Siar Local Authority",0,hosp_count(2,B274,C274,D274,$C$1,G274,1,F274,E274*F274)))</f>
        <v>6489.4494369390013</v>
      </c>
      <c r="AD274" s="181">
        <f>IF('III Tool Overview'!$H$6="Western Isles Health Board",0,IF('III Tool Overview'!$H$6="Eilean Siar Local Authority",0,hosp_count(2,B274,C274,D274,$C$1,G274+H274,1,F274,E274*F274)))</f>
        <v>6489.0628209210945</v>
      </c>
      <c r="AE274" s="180">
        <f t="shared" ref="AE274:AE278" si="915">AC274-AD274</f>
        <v>0.38661601790681743</v>
      </c>
      <c r="AF274" s="181">
        <f>IF('III Tool Overview'!$H$6="Western Isles Health Board",0,IF('III Tool Overview'!$H$6="Eilean Siar Local Authority",0,hosp_count(5,B274,C274,D274,$C$1,G274,1,F274,E274*F274)))</f>
        <v>26525.146279419303</v>
      </c>
      <c r="AG274" s="181">
        <f>IF('III Tool Overview'!$H$6="Western Isles Health Board",0,IF('III Tool Overview'!$H$6="Eilean Siar Local Authority",0,hosp_count(5,B274,C274,D274,$C$1,G274+H274,1,F274,E274*F274)))</f>
        <v>26523.672912496866</v>
      </c>
      <c r="AH274" s="180">
        <f t="shared" ref="AH274:AH278" si="916">AF274-AG274</f>
        <v>1.4733669224369805</v>
      </c>
      <c r="AI274" s="181">
        <f>IF('III Tool Overview'!$H$6="Western Isles Health Board",0,IF('III Tool Overview'!$H$6="Eilean Siar Local Authority",0,hosp_count(10,B274,C274,D274,$C$1,G274,1,F274,E274*F274)))</f>
        <v>61508.564620762976</v>
      </c>
      <c r="AJ274" s="181">
        <f>IF('III Tool Overview'!$H$6="Western Isles Health Board",0,IF('III Tool Overview'!$H$6="Eilean Siar Local Authority",0,hosp_count(10,B274,C274,D274,$C$1,G274+H274,1,F274,E274*F274)))</f>
        <v>61505.608751744934</v>
      </c>
      <c r="AK274" s="180">
        <f t="shared" ref="AK274:AK278" si="917">AI274-AJ274</f>
        <v>2.9558690180419944</v>
      </c>
      <c r="AL274" s="181">
        <f>IF('III Tool Overview'!$H$6="Western Isles Health Board",0,IF('III Tool Overview'!$H$6="Eilean Siar Local Authority",0,hosp_count(20,B274,C274,D274,$C$1,G274,1,F274,E274*F274)))</f>
        <v>133678.84691071766</v>
      </c>
      <c r="AM274" s="181">
        <f>IF('III Tool Overview'!$H$6="Western Isles Health Board",0,IF('III Tool Overview'!$H$6="Eilean Siar Local Authority",0,hosp_count(20,B274,C274,D274,$C$1,G274+H274,1,F274,E274*F274)))</f>
        <v>133674.68993893484</v>
      </c>
      <c r="AN274" s="180">
        <f t="shared" ref="AN274:AN278" si="918">AL274-AM274</f>
        <v>4.1569717828242574</v>
      </c>
    </row>
    <row r="275" spans="1:44" x14ac:dyDescent="0.2">
      <c r="A275" s="176" t="s">
        <v>55</v>
      </c>
      <c r="B275" s="156">
        <v>77.5</v>
      </c>
      <c r="C275" s="159" t="s">
        <v>164</v>
      </c>
      <c r="D275" s="159">
        <v>5</v>
      </c>
      <c r="E275" s="179">
        <f>HLOOKUP('III Tool Overview'!$H$6,Prevalence!$B$2:$AV$268,Prevalence!AW262,FALSE)</f>
        <v>0.04</v>
      </c>
      <c r="F275" s="178">
        <f>HLOOKUP('III Tool Overview'!$H$6,LookUpData_Pop!$B$1:$AV$269,LookUpData_Pop!BB267,FALSE)/5</f>
        <v>18227</v>
      </c>
      <c r="G275" s="167">
        <f>'III Tool Overview'!$H$9/110</f>
        <v>0</v>
      </c>
      <c r="H275" s="244">
        <f>IF('III Tool Overview'!$H$10="Even distribution",Targeting!C273,IF('III Tool Overview'!$H$10="Targeting to Q1",Targeting!D273,IF('III Tool Overview'!$H$10="Targeting to Q1 &amp; Q2",Targeting!E273,IF('III Tool Overview'!$H$10="Proportionate to need",Targeting!F273))))</f>
        <v>39.920413901880607</v>
      </c>
      <c r="I275" s="173">
        <f>IF('III Tool Overview'!$H$6="Western Isles Health Board",0,IF('III Tool Overview'!$H$6="Eilean Siar Local Authority",0,new_ci(2,B275,C275,D275,$C$1,G275,1,F275,E275*F275)))</f>
        <v>326.34858994702529</v>
      </c>
      <c r="J275" s="180">
        <f>IF('III Tool Overview'!$H$6="Western Isles Health Board",0,IF('III Tool Overview'!$H$6="Eilean Siar Local Authority",0,new_ci(2,B275,C275,D275,$C$1,G275+H275,1,F275,E275*F275)))</f>
        <v>326.32623016893496</v>
      </c>
      <c r="K275" s="180">
        <f>IF('III Tool Overview'!$H$6="Western Isles Health Board",0,IF('III Tool Overview'!$H$6="Eilean Siar Local Authority",0,new_ci(5,B275,C275,D275,$C$1,G275,1,F275,E275*F275)))</f>
        <v>1403.3185034750315</v>
      </c>
      <c r="L275" s="180">
        <f>IF('III Tool Overview'!$H$6="Western Isles Health Board",0,IF('III Tool Overview'!$H$6="Eilean Siar Local Authority",0,new_ci(5,B275,C275,D275,$C$1,G275+H275,1,F275,E275*F275)))</f>
        <v>1403.2320817767559</v>
      </c>
      <c r="M275" s="180">
        <f>IF('III Tool Overview'!$H$6="Western Isles Health Board",0,IF('III Tool Overview'!$H$6="Eilean Siar Local Authority",0,new_ci(10,B275,C275,D275,$C$1,G275,1,F275,E275*F275)))</f>
        <v>3534.4901036055476</v>
      </c>
      <c r="N275" s="180">
        <f>IF('III Tool Overview'!$H$6="Western Isles Health Board",0,IF('III Tool Overview'!$H$6="Eilean Siar Local Authority",0,new_ci(10,B275,C275,D275,$C$1,G275+H275,1,F275,E275*F275)))</f>
        <v>3534.317763138215</v>
      </c>
      <c r="O275" s="180">
        <f>IF('III Tool Overview'!$H$6="Western Isles Health Board",0,IF('III Tool Overview'!$H$6="Eilean Siar Local Authority",0,new_ci(20,B275,C275,D275,$C$1,G275,1,F275,E275*F275)))</f>
        <v>8877.6626430459637</v>
      </c>
      <c r="P275" s="180">
        <f>IF('III Tool Overview'!$H$6="Western Isles Health Board",0,IF('III Tool Overview'!$H$6="Eilean Siar Local Authority",0,new_ci(20,B275,C275,D275,$C$1,G275+H275,1,F275,E275*F275)))</f>
        <v>8877.4668216213377</v>
      </c>
      <c r="Q275" s="181">
        <f>IF('III Tool Overview'!$H$6="Western Isles Health Board",0,IF('III Tool Overview'!$H$6="Eilean Siar Local Authority",0,new_yll(2,B275,C275,D275,$C$1,G275,1,F275,E275*F275)))</f>
        <v>6853.3203888875314</v>
      </c>
      <c r="R275" s="181">
        <f>IF('III Tool Overview'!$H$6="Western Isles Health Board",0,IF('III Tool Overview'!$H$6="Eilean Siar Local Authority",0,new_yll(2,B275,C275,D275,$C$1,G275+H275,1,F275,E275*F275)))</f>
        <v>6852.8508335476345</v>
      </c>
      <c r="S275" s="181">
        <f t="shared" si="911"/>
        <v>0.46955533989694231</v>
      </c>
      <c r="T275" s="181">
        <f>IF('III Tool Overview'!$H$6="Western Isles Health Board",0,IF('III Tool Overview'!$H$6="Eilean Siar Local Authority",0,new_yll(5,B275,C275,D275,$C$1,G275,1,F275,E275*F275)))</f>
        <v>27282.625995931576</v>
      </c>
      <c r="U275" s="181">
        <f>IF('III Tool Overview'!$H$6="Western Isles Health Board",0,IF('III Tool Overview'!$H$6="Eilean Siar Local Authority",0,new_yll(5,B275,C275,D275,$C$1,G275+H275,1,F275,E275*F275)))</f>
        <v>27280.937977838461</v>
      </c>
      <c r="V275" s="181">
        <f t="shared" si="912"/>
        <v>1.6880180931148061</v>
      </c>
      <c r="W275" s="181">
        <f>IF('III Tool Overview'!$H$6="Western Isles Health Board",0,IF('III Tool Overview'!$H$6="Eilean Siar Local Authority",0,new_yll(10,B275,C275,D275,$C$1,G275,1,F275,E275*F275)))</f>
        <v>59081.80411372173</v>
      </c>
      <c r="X275" s="181">
        <f>IF('III Tool Overview'!$H$6="Western Isles Health Board",0,IF('III Tool Overview'!$H$6="Eilean Siar Local Authority",0,new_yll(10,B275,C275,D275,$C$1,G275+H275,1,F275,E275*F275)))</f>
        <v>59078.813438094716</v>
      </c>
      <c r="Y275" s="181">
        <f t="shared" si="913"/>
        <v>2.990675627013843</v>
      </c>
      <c r="Z275" s="181">
        <f>IF('III Tool Overview'!$H$6="Western Isles Health Board",0,IF('III Tool Overview'!$H$6="Eilean Siar Local Authority",0,new_yll(20,B275,C275,D275,$C$1,G275,1,F275,E275*F275)))</f>
        <v>98219.918259554644</v>
      </c>
      <c r="AA275" s="181">
        <f>IF('III Tool Overview'!$H$6="Western Isles Health Board",0,IF('III Tool Overview'!$H$6="Eilean Siar Local Authority",0,new_yll(20,B275,C275,D275,$C$1,G275+H275,1,F275,E275*F275)))</f>
        <v>98216.562952938286</v>
      </c>
      <c r="AB275" s="181">
        <f t="shared" si="914"/>
        <v>3.3553066163585754</v>
      </c>
      <c r="AC275" s="181">
        <f>IF('III Tool Overview'!$H$6="Western Isles Health Board",0,IF('III Tool Overview'!$H$6="Eilean Siar Local Authority",0,hosp_count(2,B275,C275,D275,$C$1,G275,1,F275,E275*F275)))</f>
        <v>6268.9712647424312</v>
      </c>
      <c r="AD275" s="181">
        <f>IF('III Tool Overview'!$H$6="Western Isles Health Board",0,IF('III Tool Overview'!$H$6="Eilean Siar Local Authority",0,hosp_count(2,B275,C275,D275,$C$1,G275+H275,1,F275,E275*F275)))</f>
        <v>6268.719713283308</v>
      </c>
      <c r="AE275" s="180">
        <f t="shared" si="915"/>
        <v>0.25155145912322041</v>
      </c>
      <c r="AF275" s="181">
        <f>IF('III Tool Overview'!$H$6="Western Isles Health Board",0,IF('III Tool Overview'!$H$6="Eilean Siar Local Authority",0,hosp_count(5,B275,C275,D275,$C$1,G275,1,F275,E275*F275)))</f>
        <v>25338.769372848721</v>
      </c>
      <c r="AG275" s="181">
        <f>IF('III Tool Overview'!$H$6="Western Isles Health Board",0,IF('III Tool Overview'!$H$6="Eilean Siar Local Authority",0,hosp_count(5,B275,C275,D275,$C$1,G275+H275,1,F275,E275*F275)))</f>
        <v>25337.86199079287</v>
      </c>
      <c r="AH275" s="180">
        <f t="shared" si="916"/>
        <v>0.90738205585148535</v>
      </c>
      <c r="AI275" s="181">
        <f>IF('III Tool Overview'!$H$6="Western Isles Health Board",0,IF('III Tool Overview'!$H$6="Eilean Siar Local Authority",0,hosp_count(10,B275,C275,D275,$C$1,G275,1,F275,E275*F275)))</f>
        <v>57449.924278711347</v>
      </c>
      <c r="AJ275" s="181">
        <f>IF('III Tool Overview'!$H$6="Western Isles Health Board",0,IF('III Tool Overview'!$H$6="Eilean Siar Local Authority",0,hosp_count(10,B275,C275,D275,$C$1,G275+H275,1,F275,E275*F275)))</f>
        <v>57448.302216212411</v>
      </c>
      <c r="AK275" s="180">
        <f t="shared" si="917"/>
        <v>1.6220624989364296</v>
      </c>
      <c r="AL275" s="181">
        <f>IF('III Tool Overview'!$H$6="Western Isles Health Board",0,IF('III Tool Overview'!$H$6="Eilean Siar Local Authority",0,hosp_count(20,B275,C275,D275,$C$1,G275,1,F275,E275*F275)))</f>
        <v>117339.21158789982</v>
      </c>
      <c r="AM275" s="181">
        <f>IF('III Tool Overview'!$H$6="Western Isles Health Board",0,IF('III Tool Overview'!$H$6="Eilean Siar Local Authority",0,hosp_count(20,B275,C275,D275,$C$1,G275+H275,1,F275,E275*F275)))</f>
        <v>117337.58836825135</v>
      </c>
      <c r="AN275" s="180">
        <f t="shared" si="918"/>
        <v>1.6232196484634187</v>
      </c>
    </row>
    <row r="276" spans="1:44" x14ac:dyDescent="0.2">
      <c r="A276" s="176" t="s">
        <v>56</v>
      </c>
      <c r="B276" s="156">
        <v>82.5</v>
      </c>
      <c r="C276" s="159" t="s">
        <v>164</v>
      </c>
      <c r="D276" s="159">
        <v>5</v>
      </c>
      <c r="E276" s="179">
        <f>HLOOKUP('III Tool Overview'!$H$6,Prevalence!$B$2:$AV$268,Prevalence!AW263,FALSE)</f>
        <v>0.04</v>
      </c>
      <c r="F276" s="178">
        <f>HLOOKUP('III Tool Overview'!$H$6,LookUpData_Pop!$B$1:$AV$269,LookUpData_Pop!BB268,FALSE)/5</f>
        <v>13878</v>
      </c>
      <c r="G276" s="167">
        <f>'III Tool Overview'!$H$9/110</f>
        <v>0</v>
      </c>
      <c r="H276" s="244">
        <f>IF('III Tool Overview'!$H$10="Even distribution",Targeting!C274,IF('III Tool Overview'!$H$10="Targeting to Q1",Targeting!D274,IF('III Tool Overview'!$H$10="Targeting to Q1 &amp; Q2",Targeting!E274,IF('III Tool Overview'!$H$10="Proportionate to need",Targeting!F274))))</f>
        <v>31.000844416812026</v>
      </c>
      <c r="I276" s="173">
        <f>IF('III Tool Overview'!$H$6="Western Isles Health Board",0,IF('III Tool Overview'!$H$6="Eilean Siar Local Authority",0,new_ci(2,B276,C276,D276,$C$1,G276,1,F276,E276*F276)))</f>
        <v>343.57159319178174</v>
      </c>
      <c r="J276" s="180">
        <f>IF('III Tool Overview'!$H$6="Western Isles Health Board",0,IF('III Tool Overview'!$H$6="Eilean Siar Local Authority",0,new_ci(2,B276,C276,D276,$C$1,G276+H276,1,F276,E276*F276)))</f>
        <v>343.54790311081047</v>
      </c>
      <c r="K276" s="180">
        <f>IF('III Tool Overview'!$H$6="Western Isles Health Board",0,IF('III Tool Overview'!$H$6="Eilean Siar Local Authority",0,new_ci(5,B276,C276,D276,$C$1,G276,1,F276,E276*F276)))</f>
        <v>1459.2076454589906</v>
      </c>
      <c r="L276" s="180">
        <f>IF('III Tool Overview'!$H$6="Western Isles Health Board",0,IF('III Tool Overview'!$H$6="Eilean Siar Local Authority",0,new_ci(5,B276,C276,D276,$C$1,G276+H276,1,F276,E276*F276)))</f>
        <v>1459.1206987063772</v>
      </c>
      <c r="M276" s="180">
        <f>IF('III Tool Overview'!$H$6="Western Isles Health Board",0,IF('III Tool Overview'!$H$6="Eilean Siar Local Authority",0,new_ci(10,B276,C276,D276,$C$1,G276,1,F276,E276*F276)))</f>
        <v>3582.2550954227472</v>
      </c>
      <c r="N276" s="180">
        <f>IF('III Tool Overview'!$H$6="Western Isles Health Board",0,IF('III Tool Overview'!$H$6="Eilean Siar Local Authority",0,new_ci(10,B276,C276,D276,$C$1,G276+H276,1,F276,E276*F276)))</f>
        <v>3582.100313322851</v>
      </c>
      <c r="O276" s="180">
        <f>IF('III Tool Overview'!$H$6="Western Isles Health Board",0,IF('III Tool Overview'!$H$6="Eilean Siar Local Authority",0,new_ci(20,B276,C276,D276,$C$1,G276,1,F276,E276*F276)))</f>
        <v>8361.90493129067</v>
      </c>
      <c r="P276" s="180">
        <f>IF('III Tool Overview'!$H$6="Western Isles Health Board",0,IF('III Tool Overview'!$H$6="Eilean Siar Local Authority",0,new_ci(20,B276,C276,D276,$C$1,G276+H276,1,F276,E276*F276)))</f>
        <v>8361.7850701459338</v>
      </c>
      <c r="Q276" s="181">
        <f>IF('III Tool Overview'!$H$6="Western Isles Health Board",0,IF('III Tool Overview'!$H$6="Eilean Siar Local Authority",0,new_yll(2,B276,C276,D276,$C$1,G276,1,F276,E276*F276)))</f>
        <v>5840.71708426029</v>
      </c>
      <c r="R276" s="181">
        <f>IF('III Tool Overview'!$H$6="Western Isles Health Board",0,IF('III Tool Overview'!$H$6="Eilean Siar Local Authority",0,new_yll(2,B276,C276,D276,$C$1,G276+H276,1,F276,E276*F276)))</f>
        <v>5840.3143528837782</v>
      </c>
      <c r="S276" s="181">
        <f t="shared" si="911"/>
        <v>0.40273137651183788</v>
      </c>
      <c r="T276" s="181">
        <f>IF('III Tool Overview'!$H$6="Western Isles Health Board",0,IF('III Tool Overview'!$H$6="Eilean Siar Local Authority",0,new_yll(5,B276,C276,D276,$C$1,G276,1,F276,E276*F276)))</f>
        <v>22547.177739104049</v>
      </c>
      <c r="U276" s="181">
        <f>IF('III Tool Overview'!$H$6="Western Isles Health Board",0,IF('III Tool Overview'!$H$6="Eilean Siar Local Authority",0,new_yll(5,B276,C276,D276,$C$1,G276+H276,1,F276,E276*F276)))</f>
        <v>22545.823209314294</v>
      </c>
      <c r="V276" s="181">
        <f t="shared" si="912"/>
        <v>1.3545297897544515</v>
      </c>
      <c r="W276" s="181">
        <f>IF('III Tool Overview'!$H$6="Western Isles Health Board",0,IF('III Tool Overview'!$H$6="Eilean Siar Local Authority",0,new_yll(10,B276,C276,D276,$C$1,G276,1,F276,E276*F276)))</f>
        <v>45778.675601024901</v>
      </c>
      <c r="X276" s="181">
        <f>IF('III Tool Overview'!$H$6="Western Isles Health Board",0,IF('III Tool Overview'!$H$6="Eilean Siar Local Authority",0,new_yll(10,B276,C276,D276,$C$1,G276+H276,1,F276,E276*F276)))</f>
        <v>45776.552966145624</v>
      </c>
      <c r="Y276" s="181">
        <f t="shared" si="913"/>
        <v>2.1226348792770295</v>
      </c>
      <c r="Z276" s="181">
        <f>IF('III Tool Overview'!$H$6="Western Isles Health Board",0,IF('III Tool Overview'!$H$6="Eilean Siar Local Authority",0,new_yll(20,B276,C276,D276,$C$1,G276,1,F276,E276*F276)))</f>
        <v>62346.985857119143</v>
      </c>
      <c r="AA276" s="181">
        <f>IF('III Tool Overview'!$H$6="Western Isles Health Board",0,IF('III Tool Overview'!$H$6="Eilean Siar Local Authority",0,new_yll(20,B276,C276,D276,$C$1,G276+H276,1,F276,E276*F276)))</f>
        <v>62344.817595874585</v>
      </c>
      <c r="AB276" s="181">
        <f t="shared" si="914"/>
        <v>2.16826124455838</v>
      </c>
      <c r="AC276" s="181">
        <f>IF('III Tool Overview'!$H$6="Western Isles Health Board",0,IF('III Tool Overview'!$H$6="Eilean Siar Local Authority",0,hosp_count(2,B276,C276,D276,$C$1,G276,1,F276,E276*F276)))</f>
        <v>5267.7137231339921</v>
      </c>
      <c r="AD276" s="181">
        <f>IF('III Tool Overview'!$H$6="Western Isles Health Board",0,IF('III Tool Overview'!$H$6="Eilean Siar Local Authority",0,hosp_count(2,B276,C276,D276,$C$1,G276+H276,1,F276,E276*F276)))</f>
        <v>5267.4985719791894</v>
      </c>
      <c r="AE276" s="180">
        <f t="shared" si="915"/>
        <v>0.21515115480269742</v>
      </c>
      <c r="AF276" s="181">
        <f>IF('III Tool Overview'!$H$6="Western Isles Health Board",0,IF('III Tool Overview'!$H$6="Eilean Siar Local Authority",0,hosp_count(5,B276,C276,D276,$C$1,G276,1,F276,E276*F276)))</f>
        <v>21053.462377710261</v>
      </c>
      <c r="AG276" s="181">
        <f>IF('III Tool Overview'!$H$6="Western Isles Health Board",0,IF('III Tool Overview'!$H$6="Eilean Siar Local Authority",0,hosp_count(5,B276,C276,D276,$C$1,G276+H276,1,F276,E276*F276)))</f>
        <v>21052.72606723127</v>
      </c>
      <c r="AH276" s="180">
        <f t="shared" si="916"/>
        <v>0.73631047899107216</v>
      </c>
      <c r="AI276" s="181">
        <f>IF('III Tool Overview'!$H$6="Western Isles Health Board",0,IF('III Tool Overview'!$H$6="Eilean Siar Local Authority",0,hosp_count(10,B276,C276,D276,$C$1,G276,1,F276,E276*F276)))</f>
        <v>46686.096541085601</v>
      </c>
      <c r="AJ276" s="181">
        <f>IF('III Tool Overview'!$H$6="Western Isles Health Board",0,IF('III Tool Overview'!$H$6="Eilean Siar Local Authority",0,hosp_count(10,B276,C276,D276,$C$1,G276+H276,1,F276,E276*F276)))</f>
        <v>46684.918171529323</v>
      </c>
      <c r="AK276" s="180">
        <f t="shared" si="917"/>
        <v>1.1783695562771754</v>
      </c>
      <c r="AL276" s="181">
        <f>IF('III Tool Overview'!$H$6="Western Isles Health Board",0,IF('III Tool Overview'!$H$6="Eilean Siar Local Authority",0,hosp_count(20,B276,C276,D276,$C$1,G276,1,F276,E276*F276)))</f>
        <v>90013.86133216125</v>
      </c>
      <c r="AM276" s="181">
        <f>IF('III Tool Overview'!$H$6="Western Isles Health Board",0,IF('III Tool Overview'!$H$6="Eilean Siar Local Authority",0,hosp_count(20,B276,C276,D276,$C$1,G276+H276,1,F276,E276*F276)))</f>
        <v>90012.999978473774</v>
      </c>
      <c r="AN276" s="180">
        <f t="shared" si="918"/>
        <v>0.86135368747636676</v>
      </c>
    </row>
    <row r="277" spans="1:44" x14ac:dyDescent="0.2">
      <c r="A277" s="206" t="s">
        <v>210</v>
      </c>
      <c r="B277" s="156">
        <v>87.5</v>
      </c>
      <c r="C277" s="159" t="s">
        <v>164</v>
      </c>
      <c r="D277" s="159">
        <v>5</v>
      </c>
      <c r="E277" s="179">
        <f>HLOOKUP('III Tool Overview'!$H$6,Prevalence!$B$2:$AV$268,Prevalence!AW264,FALSE)</f>
        <v>0.04</v>
      </c>
      <c r="F277" s="178">
        <f>HLOOKUP('III Tool Overview'!$H$6,LookUpData_Pop!$B$1:$AV$269,LookUpData_Pop!BB269,FALSE)/5</f>
        <v>8808.7999999999993</v>
      </c>
      <c r="G277" s="167">
        <f>'III Tool Overview'!$H$9/110</f>
        <v>0</v>
      </c>
      <c r="H277" s="244">
        <f>IF('III Tool Overview'!$H$10="Even distribution",Targeting!C275,IF('III Tool Overview'!$H$10="Targeting to Q1",Targeting!D275,IF('III Tool Overview'!$H$10="Targeting to Q1 &amp; Q2",Targeting!E275,IF('III Tool Overview'!$H$10="Proportionate to need",Targeting!F275))))</f>
        <v>19.21959651583802</v>
      </c>
      <c r="I277" s="173">
        <f>IF('III Tool Overview'!$H$6="Western Isles Health Board",0,IF('III Tool Overview'!$H$6="Eilean Siar Local Authority",0,new_ci(2,B277,C277,D277,$C$1,G277,1,F277,E277*F277)))</f>
        <v>353.56479172041998</v>
      </c>
      <c r="J277" s="180">
        <f>IF('III Tool Overview'!$H$6="Western Isles Health Board",0,IF('III Tool Overview'!$H$6="Eilean Siar Local Authority",0,new_ci(2,B277,C277,D277,$C$1,G277+H277,1,F277,E277*F277)))</f>
        <v>353.54184995964226</v>
      </c>
      <c r="K277" s="180">
        <f>IF('III Tool Overview'!$H$6="Western Isles Health Board",0,IF('III Tool Overview'!$H$6="Eilean Siar Local Authority",0,new_ci(5,B277,C277,D277,$C$1,G277,1,F277,E277*F277)))</f>
        <v>1460.6379710275237</v>
      </c>
      <c r="L277" s="180">
        <f>IF('III Tool Overview'!$H$6="Western Isles Health Board",0,IF('III Tool Overview'!$H$6="Eilean Siar Local Authority",0,new_ci(5,B277,C277,D277,$C$1,G277+H277,1,F277,E277*F277)))</f>
        <v>1460.5631092731094</v>
      </c>
      <c r="M277" s="180">
        <f>IF('III Tool Overview'!$H$6="Western Isles Health Board",0,IF('III Tool Overview'!$H$6="Eilean Siar Local Authority",0,new_ci(10,B277,C277,D277,$C$1,G277,1,F277,E277*F277)))</f>
        <v>3391.5662625207933</v>
      </c>
      <c r="N277" s="180">
        <f>IF('III Tool Overview'!$H$6="Western Isles Health Board",0,IF('III Tool Overview'!$H$6="Eilean Siar Local Authority",0,new_ci(10,B277,C277,D277,$C$1,G277+H277,1,F277,E277*F277)))</f>
        <v>3391.4632918456946</v>
      </c>
      <c r="O277" s="180">
        <f>IF('III Tool Overview'!$H$6="Western Isles Health Board",0,IF('III Tool Overview'!$H$6="Eilean Siar Local Authority",0,new_ci(20,B277,C277,D277,$C$1,G277,1,F277,E277*F277)))</f>
        <v>6838.8457784598259</v>
      </c>
      <c r="P277" s="180">
        <f>IF('III Tool Overview'!$H$6="Western Isles Health Board",0,IF('III Tool Overview'!$H$6="Eilean Siar Local Authority",0,new_ci(20,B277,C277,D277,$C$1,G277+H277,1,F277,E277*F277)))</f>
        <v>6838.8124114496986</v>
      </c>
      <c r="Q277" s="181">
        <f>IF('III Tool Overview'!$H$6="Western Isles Health Board",0,IF('III Tool Overview'!$H$6="Eilean Siar Local Authority",0,new_yll(2,B277,C277,D277,$C$1,G277,1,F277,E277*F277)))</f>
        <v>3889.2127089246196</v>
      </c>
      <c r="R277" s="181">
        <f>IF('III Tool Overview'!$H$6="Western Isles Health Board",0,IF('III Tool Overview'!$H$6="Eilean Siar Local Authority",0,new_yll(2,B277,C277,D277,$C$1,G277+H277,1,F277,E277*F277)))</f>
        <v>3888.960349556065</v>
      </c>
      <c r="S277" s="181">
        <f t="shared" si="911"/>
        <v>0.2523593685546075</v>
      </c>
      <c r="T277" s="181">
        <f>IF('III Tool Overview'!$H$6="Western Isles Health Board",0,IF('III Tool Overview'!$H$6="Eilean Siar Local Authority",0,new_yll(5,B277,C277,D277,$C$1,G277,1,F277,E277*F277)))</f>
        <v>13838.972054132719</v>
      </c>
      <c r="U277" s="181">
        <f>IF('III Tool Overview'!$H$6="Western Isles Health Board",0,IF('III Tool Overview'!$H$6="Eilean Siar Local Authority",0,new_yll(5,B277,C277,D277,$C$1,G277+H277,1,F277,E277*F277)))</f>
        <v>13838.246582753865</v>
      </c>
      <c r="V277" s="181">
        <f t="shared" si="912"/>
        <v>0.72547137885339907</v>
      </c>
      <c r="W277" s="181">
        <f>IF('III Tool Overview'!$H$6="Western Isles Health Board",0,IF('III Tool Overview'!$H$6="Eilean Siar Local Authority",0,new_yll(10,B277,C277,D277,$C$1,G277,1,F277,E277*F277)))</f>
        <v>23475.704011089605</v>
      </c>
      <c r="X277" s="181">
        <f>IF('III Tool Overview'!$H$6="Western Isles Health Board",0,IF('III Tool Overview'!$H$6="Eilean Siar Local Authority",0,new_yll(10,B277,C277,D277,$C$1,G277+H277,1,F277,E277*F277)))</f>
        <v>23474.809858701512</v>
      </c>
      <c r="Y277" s="181">
        <f t="shared" si="913"/>
        <v>0.89415238809306175</v>
      </c>
      <c r="Z277" s="181">
        <f>IF('III Tool Overview'!$H$6="Western Isles Health Board",0,IF('III Tool Overview'!$H$6="Eilean Siar Local Authority",0,new_yll(20,B277,C277,D277,$C$1,G277,1,F277,E277*F277)))</f>
        <v>15815.423267060829</v>
      </c>
      <c r="AA277" s="181">
        <f>IF('III Tool Overview'!$H$6="Western Isles Health Board",0,IF('III Tool Overview'!$H$6="Eilean Siar Local Authority",0,new_yll(20,B277,C277,D277,$C$1,G277+H277,1,F277,E277*F277)))</f>
        <v>15814.30626960046</v>
      </c>
      <c r="AB277" s="181">
        <f t="shared" si="914"/>
        <v>1.1169974603690207</v>
      </c>
      <c r="AC277" s="181">
        <f>IF('III Tool Overview'!$H$6="Western Isles Health Board",0,IF('III Tool Overview'!$H$6="Eilean Siar Local Authority",0,hosp_count(2,B277,C277,D277,$C$1,G277,1,F277,E277*F277)))</f>
        <v>3876.4423159266985</v>
      </c>
      <c r="AD277" s="181">
        <f>IF('III Tool Overview'!$H$6="Western Isles Health Board",0,IF('III Tool Overview'!$H$6="Eilean Siar Local Authority",0,hosp_count(2,B277,C277,D277,$C$1,G277+H277,1,F277,E277*F277)))</f>
        <v>3876.2894313023544</v>
      </c>
      <c r="AE277" s="180">
        <f t="shared" si="915"/>
        <v>0.15288462434409666</v>
      </c>
      <c r="AF277" s="181">
        <f>IF('III Tool Overview'!$H$6="Western Isles Health Board",0,IF('III Tool Overview'!$H$6="Eilean Siar Local Authority",0,hosp_count(5,B277,C277,D277,$C$1,G277,1,F277,E277*F277)))</f>
        <v>15106.729483310623</v>
      </c>
      <c r="AG277" s="181">
        <f>IF('III Tool Overview'!$H$6="Western Isles Health Board",0,IF('III Tool Overview'!$H$6="Eilean Siar Local Authority",0,hosp_count(5,B277,C277,D277,$C$1,G277+H277,1,F277,E277*F277)))</f>
        <v>15106.26463449145</v>
      </c>
      <c r="AH277" s="180">
        <f t="shared" si="916"/>
        <v>0.46484881917240273</v>
      </c>
      <c r="AI277" s="181">
        <f>IF('III Tool Overview'!$H$6="Western Isles Health Board",0,IF('III Tool Overview'!$H$6="Eilean Siar Local Authority",0,hosp_count(10,B277,C277,D277,$C$1,G277,1,F277,E277*F277)))</f>
        <v>31917.276921096684</v>
      </c>
      <c r="AJ277" s="181">
        <f>IF('III Tool Overview'!$H$6="Western Isles Health Board",0,IF('III Tool Overview'!$H$6="Eilean Siar Local Authority",0,hosp_count(10,B277,C277,D277,$C$1,G277+H277,1,F277,E277*F277)))</f>
        <v>31916.696985225968</v>
      </c>
      <c r="AK277" s="180">
        <f t="shared" si="917"/>
        <v>0.57993587071541697</v>
      </c>
      <c r="AL277" s="181">
        <f>IF('III Tool Overview'!$H$6="Western Isles Health Board",0,IF('III Tool Overview'!$H$6="Eilean Siar Local Authority",0,hosp_count(20,B277,C277,D277,$C$1,G277,1,F277,E277*F277)))</f>
        <v>54872.798560441981</v>
      </c>
      <c r="AM277" s="181">
        <f>IF('III Tool Overview'!$H$6="Western Isles Health Board",0,IF('III Tool Overview'!$H$6="Eilean Siar Local Authority",0,hosp_count(20,B277,C277,D277,$C$1,G277+H277,1,F277,E277*F277)))</f>
        <v>54872.574378352205</v>
      </c>
      <c r="AN277" s="180">
        <f t="shared" si="918"/>
        <v>0.22418208977614995</v>
      </c>
    </row>
    <row r="278" spans="1:44" x14ac:dyDescent="0.2">
      <c r="A278" s="207" t="s">
        <v>211</v>
      </c>
      <c r="B278" s="208">
        <v>95</v>
      </c>
      <c r="C278" s="159" t="s">
        <v>164</v>
      </c>
      <c r="D278" s="159">
        <v>5</v>
      </c>
      <c r="E278" s="179">
        <f>HLOOKUP('III Tool Overview'!$H$6,Prevalence!$B$2:$AV$268,Prevalence!AW265,FALSE)</f>
        <v>0.04</v>
      </c>
      <c r="F278" s="178">
        <f>HLOOKUP('III Tool Overview'!$H$6,LookUpData_Pop!$B$1:$AV$269,LookUpData_Pop!BB270,FALSE)/5</f>
        <v>5041</v>
      </c>
      <c r="G278" s="167">
        <f>'III Tool Overview'!$H$9/110</f>
        <v>0</v>
      </c>
      <c r="H278" s="244">
        <f>IF('III Tool Overview'!$H$10="Even distribution",Targeting!C276,IF('III Tool Overview'!$H$10="Targeting to Q1",Targeting!D276,IF('III Tool Overview'!$H$10="Targeting to Q1 &amp; Q2",Targeting!E276,IF('III Tool Overview'!$H$10="Proportionate to need",Targeting!F276))))</f>
        <v>11.094042027858688</v>
      </c>
      <c r="I278" s="173">
        <f>IF('III Tool Overview'!$H$6="Western Isles Health Board",0,IF('III Tool Overview'!$H$6="Eilean Siar Local Authority",0,new_ci(2,B278,C278,D278,$C$1,G278,1,F278,E278*F278)))</f>
        <v>353.14242641753367</v>
      </c>
      <c r="J278" s="180">
        <f>IF('III Tool Overview'!$H$6="Western Isles Health Board",0,IF('III Tool Overview'!$H$6="Eilean Siar Local Authority",0,new_ci(2,B278,C278,D278,$C$1,G278+H278,1,F278,E278*F278)))</f>
        <v>353.12041221149525</v>
      </c>
      <c r="K278" s="180">
        <f>IF('III Tool Overview'!$H$6="Western Isles Health Board",0,IF('III Tool Overview'!$H$6="Eilean Siar Local Authority",0,new_ci(5,B278,C278,D278,$C$1,G278,1,F278,E278*F278)))</f>
        <v>1382.8361741920755</v>
      </c>
      <c r="L278" s="180">
        <f>IF('III Tool Overview'!$H$6="Western Isles Health Board",0,IF('III Tool Overview'!$H$6="Eilean Siar Local Authority",0,new_ci(5,B278,C278,D278,$C$1,G278+H278,1,F278,E278*F278)))</f>
        <v>1382.779346813071</v>
      </c>
      <c r="M278" s="180">
        <f>IF('III Tool Overview'!$H$6="Western Isles Health Board",0,IF('III Tool Overview'!$H$6="Eilean Siar Local Authority",0,new_ci(10,B278,C278,D278,$C$1,G278,1,F278,E278*F278)))</f>
        <v>2901.3544684956883</v>
      </c>
      <c r="N278" s="180">
        <f>IF('III Tool Overview'!$H$6="Western Isles Health Board",0,IF('III Tool Overview'!$H$6="Eilean Siar Local Authority",0,new_ci(10,B278,C278,D278,$C$1,G278+H278,1,F278,E278*F278)))</f>
        <v>2901.3077265799361</v>
      </c>
      <c r="O278" s="180">
        <f>IF('III Tool Overview'!$H$6="Western Isles Health Board",0,IF('III Tool Overview'!$H$6="Eilean Siar Local Authority",0,new_ci(20,B278,C278,D278,$C$1,G278,1,F278,E278*F278)))</f>
        <v>4679.7505423659395</v>
      </c>
      <c r="P278" s="180">
        <f>IF('III Tool Overview'!$H$6="Western Isles Health Board",0,IF('III Tool Overview'!$H$6="Eilean Siar Local Authority",0,new_ci(20,B278,C278,D278,$C$1,G278+H278,1,F278,E278*F278)))</f>
        <v>4679.7478751042681</v>
      </c>
      <c r="Q278" s="181">
        <f>IF('III Tool Overview'!$H$6="Western Isles Health Board",0,IF('III Tool Overview'!$H$6="Eilean Siar Local Authority",0,new_yll(2,B278,C278,D278,$C$1,G278,1,F278,E278*F278)))</f>
        <v>1412.5697056701347</v>
      </c>
      <c r="R278" s="181">
        <f>IF('III Tool Overview'!$H$6="Western Isles Health Board",0,IF('III Tool Overview'!$H$6="Eilean Siar Local Authority",0,new_yll(2,B278,C278,D278,$C$1,G278+H278,1,F278,E278*F278)))</f>
        <v>1412.481648845981</v>
      </c>
      <c r="S278" s="181">
        <f t="shared" si="911"/>
        <v>8.8056824153682101E-2</v>
      </c>
      <c r="T278" s="181">
        <f>IF('III Tool Overview'!$H$6="Western Isles Health Board",0,IF('III Tool Overview'!$H$6="Eilean Siar Local Authority",0,new_yll(5,B278,C278,D278,$C$1,G278,1,F278,E278*F278)))</f>
        <v>3484.6283402827789</v>
      </c>
      <c r="U278" s="181">
        <f>IF('III Tool Overview'!$H$6="Western Isles Health Board",0,IF('III Tool Overview'!$H$6="Eilean Siar Local Authority",0,new_yll(5,B278,C278,D278,$C$1,G278+H278,1,F278,E278*F278)))</f>
        <v>3484.4610912853141</v>
      </c>
      <c r="V278" s="181">
        <f t="shared" si="912"/>
        <v>0.16724899746486699</v>
      </c>
      <c r="W278" s="181">
        <f>IF('III Tool Overview'!$H$6="Western Isles Health Board",0,IF('III Tool Overview'!$H$6="Eilean Siar Local Authority",0,new_yll(10,B278,C278,D278,$C$1,G278,1,F278,E278*F278)))</f>
        <v>575.53318056925173</v>
      </c>
      <c r="X278" s="181">
        <f>IF('III Tool Overview'!$H$6="Western Isles Health Board",0,IF('III Tool Overview'!$H$6="Eilean Siar Local Authority",0,new_yll(10,B278,C278,D278,$C$1,G278+H278,1,F278,E278*F278)))</f>
        <v>575.3238348872751</v>
      </c>
      <c r="Y278" s="181">
        <f t="shared" si="913"/>
        <v>0.20934568197662884</v>
      </c>
      <c r="Z278" s="181">
        <f>IF('III Tool Overview'!$H$6="Western Isles Health Board",0,IF('III Tool Overview'!$H$6="Eilean Siar Local Authority",0,new_yll(20,B278,C278,D278,$C$1,G278,1,F278,E278*F278)))</f>
        <v>-14791.715064790749</v>
      </c>
      <c r="AA278" s="181">
        <f>IF('III Tool Overview'!$H$6="Western Isles Health Board",0,IF('III Tool Overview'!$H$6="Eilean Siar Local Authority",0,new_yll(20,B278,C278,D278,$C$1,G278+H278,1,F278,E278*F278)))</f>
        <v>-14792.292358158844</v>
      </c>
      <c r="AB278" s="181">
        <f t="shared" si="914"/>
        <v>0.57729336809461529</v>
      </c>
      <c r="AC278" s="181">
        <f>IF('III Tool Overview'!$H$6="Western Isles Health Board",0,IF('III Tool Overview'!$H$6="Eilean Siar Local Authority",0,hosp_count(2,B278,C278,D278,$C$1,G278,1,F278,E278*F278)))</f>
        <v>2636.0771521892557</v>
      </c>
      <c r="AD278" s="181">
        <f>IF('III Tool Overview'!$H$6="Western Isles Health Board",0,IF('III Tool Overview'!$H$6="Eilean Siar Local Authority",0,hosp_count(2,B278,C278,D278,$C$1,G278+H278,1,F278,E278*F278)))</f>
        <v>2635.9719794709895</v>
      </c>
      <c r="AE278" s="180">
        <f t="shared" si="915"/>
        <v>0.10517271826620345</v>
      </c>
      <c r="AF278" s="181">
        <f>IF('III Tool Overview'!$H$6="Western Isles Health Board",0,IF('III Tool Overview'!$H$6="Eilean Siar Local Authority",0,hosp_count(5,B278,C278,D278,$C$1,G278,1,F278,E278*F278)))</f>
        <v>9781.3516804835708</v>
      </c>
      <c r="AG278" s="181">
        <f>IF('III Tool Overview'!$H$6="Western Isles Health Board",0,IF('III Tool Overview'!$H$6="Eilean Siar Local Authority",0,hosp_count(5,B278,C278,D278,$C$1,G278+H278,1,F278,E278*F278)))</f>
        <v>9781.0975255696103</v>
      </c>
      <c r="AH278" s="180">
        <f t="shared" si="916"/>
        <v>0.25415491396051948</v>
      </c>
      <c r="AI278" s="181">
        <f>IF('III Tool Overview'!$H$6="Western Isles Health Board",0,IF('III Tool Overview'!$H$6="Eilean Siar Local Authority",0,hosp_count(10,B278,C278,D278,$C$1,G278,1,F278,E278*F278)))</f>
        <v>18915.403977561236</v>
      </c>
      <c r="AJ278" s="181">
        <f>IF('III Tool Overview'!$H$6="Western Isles Health Board",0,IF('III Tool Overview'!$H$6="Eilean Siar Local Authority",0,hosp_count(10,B278,C278,D278,$C$1,G278+H278,1,F278,E278*F278)))</f>
        <v>18915.206998136549</v>
      </c>
      <c r="AK278" s="180">
        <f t="shared" si="917"/>
        <v>0.19697942468701513</v>
      </c>
      <c r="AL278" s="181">
        <f>IF('III Tool Overview'!$H$6="Western Isles Health Board",0,IF('III Tool Overview'!$H$6="Eilean Siar Local Authority",0,hosp_count(20,B278,C278,D278,$C$1,G278,1,F278,E278*F278)))</f>
        <v>27350.2091879248</v>
      </c>
      <c r="AM278" s="181">
        <f>IF('III Tool Overview'!$H$6="Western Isles Health Board",0,IF('III Tool Overview'!$H$6="Eilean Siar Local Authority",0,hosp_count(20,B278,C278,D278,$C$1,G278+H278,1,F278,E278*F278)))</f>
        <v>27350.170601364087</v>
      </c>
      <c r="AN278" s="180">
        <f t="shared" si="918"/>
        <v>3.8586560713156359E-2</v>
      </c>
    </row>
    <row r="279" spans="1:44" x14ac:dyDescent="0.2">
      <c r="A279" s="161" t="s">
        <v>176</v>
      </c>
      <c r="B279" s="177"/>
      <c r="C279" s="163"/>
      <c r="D279" s="163"/>
      <c r="E279" s="182"/>
      <c r="F279" s="183">
        <f>SUM(F263:F278)</f>
        <v>447581.6</v>
      </c>
      <c r="G279" s="183">
        <f t="shared" ref="G279" si="919">SUM(G263:G278)</f>
        <v>0</v>
      </c>
      <c r="H279" s="183">
        <f t="shared" ref="H279" si="920">SUM(H263:H278)</f>
        <v>2430.3161656878769</v>
      </c>
      <c r="I279" s="183">
        <f t="shared" ref="I279" si="921">SUM(I263:I278)</f>
        <v>2356.8796145910273</v>
      </c>
      <c r="J279" s="183">
        <f t="shared" ref="J279" si="922">SUM(J263:J278)</f>
        <v>2356.6503681550194</v>
      </c>
      <c r="K279" s="183">
        <f t="shared" ref="K279" si="923">SUM(K263:K278)</f>
        <v>10012.006242836595</v>
      </c>
      <c r="L279" s="183">
        <f t="shared" ref="L279" si="924">SUM(L263:L278)</f>
        <v>10011.112321571585</v>
      </c>
      <c r="M279" s="183">
        <f t="shared" ref="M279" si="925">SUM(M263:M278)</f>
        <v>24760.361246648587</v>
      </c>
      <c r="N279" s="183">
        <f t="shared" ref="N279" si="926">SUM(N263:N278)</f>
        <v>24758.427521136691</v>
      </c>
      <c r="O279" s="183">
        <f t="shared" ref="O279" si="927">SUM(O263:O278)</f>
        <v>61625.234780037033</v>
      </c>
      <c r="P279" s="183">
        <f t="shared" ref="P279" si="928">SUM(P263:P278)</f>
        <v>61621.376341419164</v>
      </c>
      <c r="Q279" s="183">
        <f t="shared" ref="Q279" si="929">SUM(Q263:Q278)</f>
        <v>55390.855569127642</v>
      </c>
      <c r="R279" s="183">
        <f t="shared" ref="R279" si="930">SUM(R263:R278)</f>
        <v>55384.046635734398</v>
      </c>
      <c r="S279" s="183">
        <f t="shared" ref="S279" si="931">SUM(S263:S278)</f>
        <v>6.8089333932429099</v>
      </c>
      <c r="T279" s="183">
        <f t="shared" ref="T279" si="932">SUM(T263:T278)</f>
        <v>224929.04306373568</v>
      </c>
      <c r="U279" s="183">
        <f t="shared" ref="U279" si="933">SUM(U263:U278)</f>
        <v>224902.02360173469</v>
      </c>
      <c r="V279" s="183">
        <f t="shared" ref="V279" si="934">SUM(V263:V278)</f>
        <v>27.0194620009554</v>
      </c>
      <c r="W279" s="183">
        <f t="shared" ref="W279" si="935">SUM(W263:W278)</f>
        <v>514498.69150055054</v>
      </c>
      <c r="X279" s="183">
        <f t="shared" ref="X279" si="936">SUM(X263:X278)</f>
        <v>514438.42377006059</v>
      </c>
      <c r="Y279" s="183">
        <f t="shared" ref="Y279" si="937">SUM(Y263:Y278)</f>
        <v>60.267730490023496</v>
      </c>
      <c r="Z279" s="183">
        <f t="shared" ref="Z279" si="938">SUM(Z263:Z278)</f>
        <v>1088570.4219729819</v>
      </c>
      <c r="AA279" s="183">
        <f t="shared" ref="AA279" si="939">SUM(AA263:AA278)</f>
        <v>1088445.5697368754</v>
      </c>
      <c r="AB279" s="183">
        <f t="shared" ref="AB279" si="940">SUM(AB263:AB278)</f>
        <v>124.85223610669891</v>
      </c>
      <c r="AC279" s="183">
        <f t="shared" ref="AC279" si="941">SUM(AC263:AC278)</f>
        <v>83102.470043940091</v>
      </c>
      <c r="AD279" s="183">
        <f t="shared" ref="AD279" si="942">SUM(AD263:AD278)</f>
        <v>83095.432646887682</v>
      </c>
      <c r="AE279" s="183">
        <f t="shared" ref="AE279" si="943">SUM(AE263:AE278)</f>
        <v>7.0373970523974094</v>
      </c>
      <c r="AF279" s="183">
        <f t="shared" ref="AF279" si="944">SUM(AF263:AF278)</f>
        <v>340491.68605521036</v>
      </c>
      <c r="AG279" s="183">
        <f t="shared" ref="AG279" si="945">SUM(AG263:AG278)</f>
        <v>340463.73850930663</v>
      </c>
      <c r="AH279" s="183">
        <f t="shared" ref="AH279" si="946">SUM(AH263:AH278)</f>
        <v>27.947545903720311</v>
      </c>
      <c r="AI279" s="183">
        <f t="shared" ref="AI279" si="947">SUM(AI263:AI278)</f>
        <v>795313.4669880697</v>
      </c>
      <c r="AJ279" s="183">
        <f t="shared" ref="AJ279" si="948">SUM(AJ263:AJ278)</f>
        <v>795251.41656945681</v>
      </c>
      <c r="AK279" s="183">
        <f t="shared" ref="AK279" si="949">SUM(AK263:AK278)</f>
        <v>62.050418612820067</v>
      </c>
      <c r="AL279" s="183">
        <f t="shared" ref="AL279" si="950">SUM(AL263:AL278)</f>
        <v>1789838.4483365945</v>
      </c>
      <c r="AM279" s="183">
        <f t="shared" ref="AM279" si="951">SUM(AM263:AM278)</f>
        <v>1789712.0484331644</v>
      </c>
      <c r="AN279" s="183">
        <f t="shared" ref="AN279" si="952">SUM(AN263:AN278)</f>
        <v>126.39990342987221</v>
      </c>
      <c r="AO279" s="162"/>
      <c r="AP279" s="162"/>
      <c r="AQ279" s="162"/>
      <c r="AR279" s="162"/>
    </row>
  </sheetData>
  <phoneticPr fontId="3" type="noConversion"/>
  <pageMargins left="0.75" right="0.75" top="1" bottom="1" header="0.5" footer="0.5"/>
  <pageSetup paperSize="9"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D286"/>
  <sheetViews>
    <sheetView workbookViewId="0">
      <selection activeCell="I68" sqref="I68"/>
    </sheetView>
  </sheetViews>
  <sheetFormatPr defaultRowHeight="12.75" x14ac:dyDescent="0.2"/>
  <cols>
    <col min="1" max="1" width="10.85546875" customWidth="1"/>
    <col min="3" max="3" width="14.7109375" bestFit="1" customWidth="1"/>
    <col min="4" max="4" width="14.42578125" bestFit="1" customWidth="1"/>
    <col min="5" max="5" width="19.42578125" bestFit="1" customWidth="1"/>
  </cols>
  <sheetData>
    <row r="1" spans="1:56" ht="64.5" thickBot="1" x14ac:dyDescent="0.25">
      <c r="C1" t="s">
        <v>183</v>
      </c>
      <c r="D1" t="s">
        <v>258</v>
      </c>
      <c r="E1" t="s">
        <v>259</v>
      </c>
      <c r="F1" s="167" t="s">
        <v>250</v>
      </c>
      <c r="I1" s="139" t="s">
        <v>79</v>
      </c>
      <c r="J1" s="51" t="s">
        <v>80</v>
      </c>
      <c r="K1" s="51" t="s">
        <v>81</v>
      </c>
      <c r="L1" s="51" t="s">
        <v>82</v>
      </c>
      <c r="M1" s="51" t="s">
        <v>83</v>
      </c>
      <c r="N1" s="51" t="s">
        <v>84</v>
      </c>
      <c r="O1" s="51" t="s">
        <v>85</v>
      </c>
      <c r="P1" s="51" t="s">
        <v>86</v>
      </c>
      <c r="Q1" s="51" t="s">
        <v>87</v>
      </c>
      <c r="R1" s="51" t="s">
        <v>88</v>
      </c>
      <c r="S1" s="51" t="s">
        <v>89</v>
      </c>
      <c r="T1" s="51" t="s">
        <v>90</v>
      </c>
      <c r="U1" s="51" t="s">
        <v>91</v>
      </c>
      <c r="V1" s="51" t="s">
        <v>92</v>
      </c>
      <c r="W1" s="51" t="s">
        <v>93</v>
      </c>
      <c r="X1" s="52" t="s">
        <v>94</v>
      </c>
      <c r="Y1" s="53" t="s">
        <v>95</v>
      </c>
      <c r="Z1" s="53" t="s">
        <v>96</v>
      </c>
      <c r="AA1" s="53" t="s">
        <v>97</v>
      </c>
      <c r="AB1" s="53" t="s">
        <v>98</v>
      </c>
      <c r="AC1" s="53" t="s">
        <v>99</v>
      </c>
      <c r="AD1" s="53" t="s">
        <v>100</v>
      </c>
      <c r="AE1" s="53" t="s">
        <v>101</v>
      </c>
      <c r="AF1" s="53" t="s">
        <v>102</v>
      </c>
      <c r="AG1" s="53" t="s">
        <v>103</v>
      </c>
      <c r="AH1" s="53" t="s">
        <v>104</v>
      </c>
      <c r="AI1" s="53" t="s">
        <v>105</v>
      </c>
      <c r="AJ1" s="53" t="s">
        <v>106</v>
      </c>
      <c r="AK1" s="53" t="s">
        <v>107</v>
      </c>
      <c r="AL1" s="53" t="s">
        <v>108</v>
      </c>
      <c r="AM1" s="53" t="s">
        <v>109</v>
      </c>
      <c r="AN1" s="53" t="s">
        <v>110</v>
      </c>
      <c r="AO1" s="53" t="s">
        <v>111</v>
      </c>
      <c r="AP1" s="53" t="s">
        <v>112</v>
      </c>
      <c r="AQ1" s="53" t="s">
        <v>113</v>
      </c>
      <c r="AR1" s="53" t="s">
        <v>114</v>
      </c>
      <c r="AS1" s="53" t="s">
        <v>115</v>
      </c>
      <c r="AT1" s="53" t="s">
        <v>116</v>
      </c>
      <c r="AU1" s="53" t="s">
        <v>117</v>
      </c>
      <c r="AV1" s="53" t="s">
        <v>118</v>
      </c>
      <c r="AW1" s="53" t="s">
        <v>119</v>
      </c>
      <c r="AX1" s="53" t="s">
        <v>120</v>
      </c>
      <c r="AY1" s="53" t="s">
        <v>121</v>
      </c>
      <c r="AZ1" s="53" t="s">
        <v>122</v>
      </c>
      <c r="BA1" s="53" t="s">
        <v>123</v>
      </c>
      <c r="BB1" s="53" t="s">
        <v>124</v>
      </c>
      <c r="BC1" s="54" t="s">
        <v>125</v>
      </c>
      <c r="BD1">
        <v>1</v>
      </c>
    </row>
    <row r="2" spans="1:56" ht="26.25" hidden="1" thickBot="1" x14ac:dyDescent="0.25">
      <c r="A2" s="35" t="s">
        <v>156</v>
      </c>
      <c r="B2" s="27" t="s">
        <v>7</v>
      </c>
      <c r="BD2">
        <v>2</v>
      </c>
    </row>
    <row r="3" spans="1:56" ht="13.5" hidden="1" thickBot="1" x14ac:dyDescent="0.25">
      <c r="A3" s="152"/>
      <c r="B3" s="28" t="s">
        <v>8</v>
      </c>
      <c r="BD3">
        <v>3</v>
      </c>
    </row>
    <row r="4" spans="1:56" hidden="1" x14ac:dyDescent="0.2">
      <c r="A4" s="153"/>
      <c r="B4" s="29" t="s">
        <v>9</v>
      </c>
      <c r="BD4">
        <v>4</v>
      </c>
    </row>
    <row r="5" spans="1:56" hidden="1" x14ac:dyDescent="0.2">
      <c r="A5" s="153"/>
      <c r="B5" s="30" t="s">
        <v>10</v>
      </c>
      <c r="BD5">
        <v>5</v>
      </c>
    </row>
    <row r="6" spans="1:56" hidden="1" x14ac:dyDescent="0.2">
      <c r="A6" s="153"/>
      <c r="B6" s="30" t="s">
        <v>11</v>
      </c>
      <c r="BD6">
        <v>6</v>
      </c>
    </row>
    <row r="7" spans="1:56" hidden="1" x14ac:dyDescent="0.2">
      <c r="A7" s="153"/>
      <c r="B7" s="30" t="s">
        <v>12</v>
      </c>
      <c r="BD7">
        <v>7</v>
      </c>
    </row>
    <row r="8" spans="1:56" hidden="1" x14ac:dyDescent="0.2">
      <c r="A8" s="153"/>
      <c r="B8" s="30" t="s">
        <v>13</v>
      </c>
      <c r="BD8">
        <v>8</v>
      </c>
    </row>
    <row r="9" spans="1:56" ht="13.5" hidden="1" thickBot="1" x14ac:dyDescent="0.25">
      <c r="A9" s="153"/>
      <c r="B9" s="31" t="s">
        <v>14</v>
      </c>
      <c r="BD9">
        <v>9</v>
      </c>
    </row>
    <row r="10" spans="1:56" ht="13.5" hidden="1" thickBot="1" x14ac:dyDescent="0.25">
      <c r="A10" s="154"/>
      <c r="B10" s="32" t="s">
        <v>15</v>
      </c>
      <c r="BD10">
        <v>10</v>
      </c>
    </row>
    <row r="11" spans="1:56" hidden="1" x14ac:dyDescent="0.2">
      <c r="A11" s="153"/>
      <c r="B11" s="30" t="s">
        <v>16</v>
      </c>
      <c r="BD11">
        <v>11</v>
      </c>
    </row>
    <row r="12" spans="1:56" hidden="1" x14ac:dyDescent="0.2">
      <c r="A12" s="153"/>
      <c r="B12" s="30" t="s">
        <v>10</v>
      </c>
      <c r="BD12">
        <v>12</v>
      </c>
    </row>
    <row r="13" spans="1:56" hidden="1" x14ac:dyDescent="0.2">
      <c r="A13" s="153"/>
      <c r="B13" s="30" t="s">
        <v>11</v>
      </c>
      <c r="BD13">
        <v>13</v>
      </c>
    </row>
    <row r="14" spans="1:56" hidden="1" x14ac:dyDescent="0.2">
      <c r="A14" s="153"/>
      <c r="B14" s="30" t="s">
        <v>12</v>
      </c>
      <c r="BD14">
        <v>14</v>
      </c>
    </row>
    <row r="15" spans="1:56" hidden="1" x14ac:dyDescent="0.2">
      <c r="A15" s="153"/>
      <c r="B15" s="30" t="s">
        <v>13</v>
      </c>
      <c r="BD15">
        <v>15</v>
      </c>
    </row>
    <row r="16" spans="1:56" ht="13.5" hidden="1" thickBot="1" x14ac:dyDescent="0.25">
      <c r="A16" s="153"/>
      <c r="B16" s="31" t="s">
        <v>14</v>
      </c>
      <c r="BD16">
        <v>16</v>
      </c>
    </row>
    <row r="17" spans="1:56" ht="13.5" hidden="1" thickBot="1" x14ac:dyDescent="0.25">
      <c r="A17" s="154"/>
      <c r="B17" s="32" t="s">
        <v>17</v>
      </c>
      <c r="BD17">
        <v>17</v>
      </c>
    </row>
    <row r="18" spans="1:56" hidden="1" x14ac:dyDescent="0.2">
      <c r="A18" s="153"/>
      <c r="B18" s="30" t="s">
        <v>18</v>
      </c>
      <c r="BD18">
        <v>18</v>
      </c>
    </row>
    <row r="19" spans="1:56" hidden="1" x14ac:dyDescent="0.2">
      <c r="A19" s="153"/>
      <c r="B19" s="30" t="s">
        <v>10</v>
      </c>
      <c r="BD19">
        <v>19</v>
      </c>
    </row>
    <row r="20" spans="1:56" hidden="1" x14ac:dyDescent="0.2">
      <c r="A20" s="153"/>
      <c r="B20" s="30" t="s">
        <v>11</v>
      </c>
      <c r="BD20">
        <v>20</v>
      </c>
    </row>
    <row r="21" spans="1:56" hidden="1" x14ac:dyDescent="0.2">
      <c r="A21" s="153"/>
      <c r="B21" s="30" t="s">
        <v>12</v>
      </c>
      <c r="BD21">
        <v>21</v>
      </c>
    </row>
    <row r="22" spans="1:56" hidden="1" x14ac:dyDescent="0.2">
      <c r="A22" s="153"/>
      <c r="B22" s="30" t="s">
        <v>13</v>
      </c>
      <c r="BD22">
        <v>22</v>
      </c>
    </row>
    <row r="23" spans="1:56" ht="13.5" hidden="1" thickBot="1" x14ac:dyDescent="0.25">
      <c r="A23" s="153"/>
      <c r="B23" s="31" t="s">
        <v>14</v>
      </c>
      <c r="BD23">
        <v>23</v>
      </c>
    </row>
    <row r="24" spans="1:56" ht="13.5" hidden="1" thickBot="1" x14ac:dyDescent="0.25">
      <c r="A24" s="155"/>
      <c r="B24" s="33" t="s">
        <v>19</v>
      </c>
      <c r="BD24">
        <v>24</v>
      </c>
    </row>
    <row r="25" spans="1:56" hidden="1" x14ac:dyDescent="0.2">
      <c r="B25" s="34" t="s">
        <v>20</v>
      </c>
      <c r="BD25">
        <v>25</v>
      </c>
    </row>
    <row r="26" spans="1:56" hidden="1" x14ac:dyDescent="0.2">
      <c r="B26" s="34" t="s">
        <v>21</v>
      </c>
      <c r="BD26">
        <v>26</v>
      </c>
    </row>
    <row r="27" spans="1:56" hidden="1" x14ac:dyDescent="0.2">
      <c r="B27" s="34" t="s">
        <v>22</v>
      </c>
      <c r="BD27">
        <v>27</v>
      </c>
    </row>
    <row r="28" spans="1:56" hidden="1" x14ac:dyDescent="0.2">
      <c r="B28" s="34" t="s">
        <v>23</v>
      </c>
      <c r="BD28">
        <v>28</v>
      </c>
    </row>
    <row r="29" spans="1:56" hidden="1" x14ac:dyDescent="0.2">
      <c r="B29" s="34" t="s">
        <v>24</v>
      </c>
      <c r="BD29">
        <v>29</v>
      </c>
    </row>
    <row r="30" spans="1:56" hidden="1" x14ac:dyDescent="0.2">
      <c r="B30" s="34" t="s">
        <v>25</v>
      </c>
      <c r="BD30">
        <v>30</v>
      </c>
    </row>
    <row r="31" spans="1:56" hidden="1" x14ac:dyDescent="0.2">
      <c r="B31" s="34" t="s">
        <v>26</v>
      </c>
      <c r="BD31">
        <v>31</v>
      </c>
    </row>
    <row r="32" spans="1:56" hidden="1" x14ac:dyDescent="0.2">
      <c r="B32" s="34" t="s">
        <v>27</v>
      </c>
      <c r="BD32">
        <v>32</v>
      </c>
    </row>
    <row r="33" spans="1:56" hidden="1" x14ac:dyDescent="0.2">
      <c r="B33" s="34" t="s">
        <v>28</v>
      </c>
      <c r="BD33">
        <v>33</v>
      </c>
    </row>
    <row r="34" spans="1:56" hidden="1" x14ac:dyDescent="0.2">
      <c r="B34" s="34" t="s">
        <v>29</v>
      </c>
      <c r="BD34">
        <v>34</v>
      </c>
    </row>
    <row r="35" spans="1:56" hidden="1" x14ac:dyDescent="0.2">
      <c r="B35" s="34" t="s">
        <v>30</v>
      </c>
      <c r="BD35">
        <v>35</v>
      </c>
    </row>
    <row r="36" spans="1:56" hidden="1" x14ac:dyDescent="0.2">
      <c r="B36" s="34" t="s">
        <v>31</v>
      </c>
      <c r="BD36">
        <v>36</v>
      </c>
    </row>
    <row r="37" spans="1:56" hidden="1" x14ac:dyDescent="0.2">
      <c r="B37" s="34" t="s">
        <v>32</v>
      </c>
      <c r="BD37">
        <v>37</v>
      </c>
    </row>
    <row r="38" spans="1:56" hidden="1" x14ac:dyDescent="0.2">
      <c r="B38" s="34" t="s">
        <v>33</v>
      </c>
      <c r="BD38">
        <v>38</v>
      </c>
    </row>
    <row r="39" spans="1:56" hidden="1" x14ac:dyDescent="0.2">
      <c r="B39" s="34" t="s">
        <v>34</v>
      </c>
      <c r="BD39">
        <v>39</v>
      </c>
    </row>
    <row r="40" spans="1:56" hidden="1" x14ac:dyDescent="0.2">
      <c r="B40" s="34" t="s">
        <v>35</v>
      </c>
      <c r="BD40">
        <v>40</v>
      </c>
    </row>
    <row r="41" spans="1:56" hidden="1" x14ac:dyDescent="0.2">
      <c r="B41" s="34" t="s">
        <v>36</v>
      </c>
      <c r="BD41">
        <v>41</v>
      </c>
    </row>
    <row r="42" spans="1:56" hidden="1" x14ac:dyDescent="0.2">
      <c r="B42" s="34" t="s">
        <v>37</v>
      </c>
      <c r="BD42">
        <v>42</v>
      </c>
    </row>
    <row r="43" spans="1:56" hidden="1" x14ac:dyDescent="0.2">
      <c r="A43" s="47"/>
      <c r="B43" s="46" t="s">
        <v>38</v>
      </c>
      <c r="BD43">
        <v>43</v>
      </c>
    </row>
    <row r="44" spans="1:56" hidden="1" x14ac:dyDescent="0.2">
      <c r="A44" s="153"/>
      <c r="B44" s="34" t="s">
        <v>39</v>
      </c>
      <c r="BD44">
        <v>44</v>
      </c>
    </row>
    <row r="45" spans="1:56" hidden="1" x14ac:dyDescent="0.2">
      <c r="A45" s="153"/>
      <c r="B45" s="34" t="s">
        <v>40</v>
      </c>
      <c r="BD45">
        <v>45</v>
      </c>
    </row>
    <row r="46" spans="1:56" hidden="1" x14ac:dyDescent="0.2">
      <c r="A46" s="153"/>
      <c r="B46" s="34" t="s">
        <v>41</v>
      </c>
      <c r="BD46">
        <v>46</v>
      </c>
    </row>
    <row r="47" spans="1:56" hidden="1" x14ac:dyDescent="0.2">
      <c r="A47" s="153"/>
      <c r="B47" s="34" t="s">
        <v>42</v>
      </c>
      <c r="BD47">
        <v>47</v>
      </c>
    </row>
    <row r="48" spans="1:56" hidden="1" x14ac:dyDescent="0.2">
      <c r="A48" s="153"/>
      <c r="B48" s="34" t="s">
        <v>43</v>
      </c>
      <c r="BD48">
        <v>48</v>
      </c>
    </row>
    <row r="49" spans="1:56" hidden="1" x14ac:dyDescent="0.2">
      <c r="A49" s="153"/>
      <c r="B49" s="34" t="s">
        <v>44</v>
      </c>
      <c r="BD49">
        <v>49</v>
      </c>
    </row>
    <row r="50" spans="1:56" hidden="1" x14ac:dyDescent="0.2">
      <c r="A50" s="153"/>
      <c r="B50" s="34" t="s">
        <v>45</v>
      </c>
      <c r="BD50">
        <v>50</v>
      </c>
    </row>
    <row r="51" spans="1:56" hidden="1" x14ac:dyDescent="0.2">
      <c r="A51" s="153"/>
      <c r="B51" s="34" t="s">
        <v>46</v>
      </c>
      <c r="BD51">
        <v>51</v>
      </c>
    </row>
    <row r="52" spans="1:56" hidden="1" x14ac:dyDescent="0.2">
      <c r="A52" s="153"/>
      <c r="B52" s="34" t="s">
        <v>47</v>
      </c>
      <c r="BD52">
        <v>52</v>
      </c>
    </row>
    <row r="53" spans="1:56" hidden="1" x14ac:dyDescent="0.2">
      <c r="A53" s="153"/>
      <c r="B53" s="34" t="s">
        <v>48</v>
      </c>
      <c r="BD53">
        <v>53</v>
      </c>
    </row>
    <row r="54" spans="1:56" hidden="1" x14ac:dyDescent="0.2">
      <c r="A54" s="153"/>
      <c r="B54" s="34" t="s">
        <v>49</v>
      </c>
      <c r="BD54">
        <v>54</v>
      </c>
    </row>
    <row r="55" spans="1:56" hidden="1" x14ac:dyDescent="0.2">
      <c r="A55" s="153"/>
      <c r="B55" s="34" t="s">
        <v>50</v>
      </c>
      <c r="BD55">
        <v>55</v>
      </c>
    </row>
    <row r="56" spans="1:56" hidden="1" x14ac:dyDescent="0.2">
      <c r="A56" s="153"/>
      <c r="B56" s="34" t="s">
        <v>51</v>
      </c>
      <c r="BD56">
        <v>56</v>
      </c>
    </row>
    <row r="57" spans="1:56" hidden="1" x14ac:dyDescent="0.2">
      <c r="A57" s="153"/>
      <c r="B57" s="34" t="s">
        <v>52</v>
      </c>
      <c r="BD57">
        <v>57</v>
      </c>
    </row>
    <row r="58" spans="1:56" hidden="1" x14ac:dyDescent="0.2">
      <c r="A58" s="153"/>
      <c r="B58" s="34" t="s">
        <v>53</v>
      </c>
      <c r="BD58">
        <v>58</v>
      </c>
    </row>
    <row r="59" spans="1:56" hidden="1" x14ac:dyDescent="0.2">
      <c r="A59" s="153"/>
      <c r="B59" s="34" t="s">
        <v>54</v>
      </c>
      <c r="BD59">
        <v>59</v>
      </c>
    </row>
    <row r="60" spans="1:56" hidden="1" x14ac:dyDescent="0.2">
      <c r="A60" s="153"/>
      <c r="B60" s="34" t="s">
        <v>55</v>
      </c>
      <c r="BD60">
        <v>60</v>
      </c>
    </row>
    <row r="61" spans="1:56" hidden="1" x14ac:dyDescent="0.2">
      <c r="A61" s="153"/>
      <c r="B61" s="34" t="s">
        <v>56</v>
      </c>
      <c r="BD61">
        <v>61</v>
      </c>
    </row>
    <row r="62" spans="1:56" ht="13.5" hidden="1" thickBot="1" x14ac:dyDescent="0.25">
      <c r="A62" s="153"/>
      <c r="B62" s="34" t="s">
        <v>57</v>
      </c>
      <c r="BD62">
        <v>62</v>
      </c>
    </row>
    <row r="63" spans="1:56" ht="13.5" thickBot="1" x14ac:dyDescent="0.25">
      <c r="A63" s="155"/>
      <c r="B63" s="33" t="s">
        <v>58</v>
      </c>
      <c r="BD63">
        <v>63</v>
      </c>
    </row>
    <row r="64" spans="1:56" x14ac:dyDescent="0.2">
      <c r="A64" s="153">
        <v>1</v>
      </c>
      <c r="B64" s="34" t="s">
        <v>20</v>
      </c>
      <c r="BD64">
        <v>64</v>
      </c>
    </row>
    <row r="65" spans="1:56" x14ac:dyDescent="0.2">
      <c r="A65" s="153">
        <v>1</v>
      </c>
      <c r="B65" s="34" t="s">
        <v>21</v>
      </c>
      <c r="BD65">
        <v>65</v>
      </c>
    </row>
    <row r="66" spans="1:56" x14ac:dyDescent="0.2">
      <c r="A66" s="153">
        <v>1</v>
      </c>
      <c r="B66" s="34" t="s">
        <v>22</v>
      </c>
      <c r="BD66">
        <v>66</v>
      </c>
    </row>
    <row r="67" spans="1:56" x14ac:dyDescent="0.2">
      <c r="A67" s="157">
        <v>1</v>
      </c>
      <c r="B67" s="34" t="s">
        <v>23</v>
      </c>
      <c r="BD67">
        <v>67</v>
      </c>
    </row>
    <row r="68" spans="1:56" x14ac:dyDescent="0.2">
      <c r="A68" s="157">
        <v>1</v>
      </c>
      <c r="B68" s="34" t="s">
        <v>24</v>
      </c>
      <c r="C68">
        <f>'III Tool Overview'!$H$8/160</f>
        <v>312.5</v>
      </c>
      <c r="D68">
        <f>'III Tool Overview'!$H$8/32</f>
        <v>1562.5</v>
      </c>
      <c r="E68">
        <f>'III Tool Overview'!$H$8/64</f>
        <v>781.25</v>
      </c>
      <c r="F68">
        <f>G68*'III Tool Overview'!$H$8</f>
        <v>491.31894738036442</v>
      </c>
      <c r="G68" s="158">
        <f>HLOOKUP('III Tool Overview'!$H$6,Targeting!$I$1:$BC$277,Targeting!BD68,FALSE)</f>
        <v>9.826378947607288E-3</v>
      </c>
      <c r="H68" s="195"/>
      <c r="I68" s="158">
        <f>Baseline_Data_2012!B70/Baseline_Data_2012!B$273</f>
        <v>9.826378947607288E-3</v>
      </c>
      <c r="J68" s="158">
        <f>Baseline_Data_2012!C70/Baseline_Data_2012!C$273</f>
        <v>1.4330509188052093E-2</v>
      </c>
      <c r="K68" s="158">
        <f>Baseline_Data_2012!D70/Baseline_Data_2012!D$273</f>
        <v>3.1183621735208157E-3</v>
      </c>
      <c r="L68" s="158">
        <f>Baseline_Data_2012!E70/Baseline_Data_2012!E$273</f>
        <v>4.3477059630333678E-3</v>
      </c>
      <c r="M68" s="158">
        <f>Baseline_Data_2012!F70/Baseline_Data_2012!F$273</f>
        <v>9.5921629104916417E-3</v>
      </c>
      <c r="N68" s="158">
        <f>Baseline_Data_2012!G70/Baseline_Data_2012!G$273</f>
        <v>6.1834267758769206E-3</v>
      </c>
      <c r="O68" s="158">
        <f>Baseline_Data_2012!H70/Baseline_Data_2012!H$273</f>
        <v>3.4671348825410352E-3</v>
      </c>
      <c r="P68" s="158">
        <f>Baseline_Data_2012!I70/Baseline_Data_2012!I$273</f>
        <v>1.6376379298433233E-2</v>
      </c>
      <c r="Q68" s="158">
        <f>Baseline_Data_2012!J70/Baseline_Data_2012!J$273</f>
        <v>4.7296339097401821E-3</v>
      </c>
      <c r="R68" s="158">
        <f>Baseline_Data_2012!K70/Baseline_Data_2012!K$273</f>
        <v>1.1439910159825345E-2</v>
      </c>
      <c r="S68" s="158">
        <f>Baseline_Data_2012!L70/Baseline_Data_2012!L$273</f>
        <v>6.5622163781006611E-3</v>
      </c>
      <c r="T68" s="158">
        <f>Baseline_Data_2012!M70/Baseline_Data_2012!M$273</f>
        <v>0</v>
      </c>
      <c r="U68" s="158">
        <f>Baseline_Data_2012!N70/Baseline_Data_2012!N$273</f>
        <v>0</v>
      </c>
      <c r="V68" s="158">
        <f>Baseline_Data_2012!O70/Baseline_Data_2012!O$273</f>
        <v>9.3431588336789894E-3</v>
      </c>
      <c r="W68" s="158">
        <f>Baseline_Data_2012!P70/Baseline_Data_2012!P$273</f>
        <v>0</v>
      </c>
      <c r="X68" s="158">
        <f>Baseline_Data_2012!Q70/Baseline_Data_2012!Q$273</f>
        <v>6.2949652212689472E-3</v>
      </c>
      <c r="Y68" s="158">
        <f>Baseline_Data_2012!R70/Baseline_Data_2012!R$273</f>
        <v>1.5406194387416557E-3</v>
      </c>
      <c r="Z68" s="158">
        <f>Baseline_Data_2012!S70/Baseline_Data_2012!S$273</f>
        <v>5.8350871911672583E-3</v>
      </c>
      <c r="AA68" s="158">
        <f>Baseline_Data_2012!T70/Baseline_Data_2012!T$273</f>
        <v>4.8787965607054928E-3</v>
      </c>
      <c r="AB68" s="158">
        <f>Baseline_Data_2012!U70/Baseline_Data_2012!U$273</f>
        <v>9.1457293330885082E-3</v>
      </c>
      <c r="AC68" s="158">
        <f>Baseline_Data_2012!V70/Baseline_Data_2012!V$273</f>
        <v>4.3477059630333678E-3</v>
      </c>
      <c r="AD68" s="158">
        <f>Baseline_Data_2012!W70/Baseline_Data_2012!W$273</f>
        <v>1.3331912526728884E-2</v>
      </c>
      <c r="AE68" s="158">
        <f>Baseline_Data_2012!X70/Baseline_Data_2012!X$273</f>
        <v>1.4552620811689069E-2</v>
      </c>
      <c r="AF68" s="158">
        <f>Baseline_Data_2012!Y70/Baseline_Data_2012!Y$273</f>
        <v>3.0244598580395983E-3</v>
      </c>
      <c r="AG68" s="158">
        <f>Baseline_Data_2012!Z70/Baseline_Data_2012!Z$273</f>
        <v>2.5130250904945406E-3</v>
      </c>
      <c r="AH68" s="158">
        <f>Baseline_Data_2012!AA70/Baseline_Data_2012!AA$273</f>
        <v>6.658659752554987E-3</v>
      </c>
      <c r="AI68" s="158">
        <f>Baseline_Data_2012!AB70/Baseline_Data_2012!AB$273</f>
        <v>6.9281603549072174E-3</v>
      </c>
      <c r="AJ68" s="158">
        <f>Baseline_Data_2012!AC70/Baseline_Data_2012!AC$273</f>
        <v>0</v>
      </c>
      <c r="AK68" s="158">
        <f>Baseline_Data_2012!AD70/Baseline_Data_2012!AD$273</f>
        <v>4.5655083447412054E-3</v>
      </c>
      <c r="AL68" s="158">
        <f>Baseline_Data_2012!AE70/Baseline_Data_2012!AE$273</f>
        <v>9.5921629104916417E-3</v>
      </c>
      <c r="AM68" s="158">
        <f>Baseline_Data_2012!AF70/Baseline_Data_2012!AF$273</f>
        <v>1.9794072207165135E-2</v>
      </c>
      <c r="AN68" s="158">
        <f>Baseline_Data_2012!AG70/Baseline_Data_2012!AG$273</f>
        <v>4.4947902292573391E-3</v>
      </c>
      <c r="AO68" s="158">
        <f>Baseline_Data_2012!AH70/Baseline_Data_2012!AH$273</f>
        <v>2.1374036064312953E-2</v>
      </c>
      <c r="AP68" s="158">
        <f>Baseline_Data_2012!AI70/Baseline_Data_2012!AI$273</f>
        <v>4.4090743391029677E-3</v>
      </c>
      <c r="AQ68" s="158">
        <f>Baseline_Data_2012!AJ70/Baseline_Data_2012!AJ$273</f>
        <v>6.5783181944051566E-4</v>
      </c>
      <c r="AR68" s="158">
        <f>Baseline_Data_2012!AK70/Baseline_Data_2012!AK$273</f>
        <v>1.8873508029293624E-2</v>
      </c>
      <c r="AS68" s="158">
        <f>Baseline_Data_2012!AL70/Baseline_Data_2012!AL$273</f>
        <v>1.4469906684186002E-2</v>
      </c>
      <c r="AT68" s="158">
        <f>Baseline_Data_2012!AM70/Baseline_Data_2012!AM$273</f>
        <v>0</v>
      </c>
      <c r="AU68" s="158">
        <f>Baseline_Data_2012!AN70/Baseline_Data_2012!AN$273</f>
        <v>3.539558486300976E-3</v>
      </c>
      <c r="AV68" s="158">
        <f>Baseline_Data_2012!AO70/Baseline_Data_2012!AO$273</f>
        <v>1.2008209650063068E-2</v>
      </c>
      <c r="AW68" s="158">
        <f>Baseline_Data_2012!AP70/Baseline_Data_2012!AP$273</f>
        <v>3.1183621735208157E-3</v>
      </c>
      <c r="AX68" s="158">
        <f>Baseline_Data_2012!AQ70/Baseline_Data_2012!AQ$273</f>
        <v>0</v>
      </c>
      <c r="AY68" s="158">
        <f>Baseline_Data_2012!AR70/Baseline_Data_2012!AR$273</f>
        <v>7.8474492912067543E-3</v>
      </c>
      <c r="AZ68" s="158">
        <f>Baseline_Data_2012!AS70/Baseline_Data_2012!AS$273</f>
        <v>8.5561941971476225E-3</v>
      </c>
      <c r="BA68" s="158">
        <f>Baseline_Data_2012!AT70/Baseline_Data_2012!AT$273</f>
        <v>6.400507460246156E-3</v>
      </c>
      <c r="BB68" s="158">
        <f>Baseline_Data_2012!AU70/Baseline_Data_2012!AU$273</f>
        <v>1.4813833976694113E-2</v>
      </c>
      <c r="BC68" s="158">
        <f>Baseline_Data_2012!AV70/Baseline_Data_2012!AV$273</f>
        <v>9.2568306255177042E-3</v>
      </c>
      <c r="BD68">
        <v>68</v>
      </c>
    </row>
    <row r="69" spans="1:56" x14ac:dyDescent="0.2">
      <c r="A69" s="157">
        <v>1</v>
      </c>
      <c r="B69" s="34" t="s">
        <v>25</v>
      </c>
      <c r="C69">
        <f>'III Tool Overview'!$H$8/160</f>
        <v>312.5</v>
      </c>
      <c r="D69">
        <f>'III Tool Overview'!$H$8/32</f>
        <v>1562.5</v>
      </c>
      <c r="E69">
        <f>'III Tool Overview'!$H$8/64</f>
        <v>781.25</v>
      </c>
      <c r="F69">
        <f>G69*'III Tool Overview'!$H$8</f>
        <v>698.14272435694852</v>
      </c>
      <c r="G69" s="158">
        <f>HLOOKUP('III Tool Overview'!$H$6,Targeting!$I$1:$BC$277,Targeting!BD69,FALSE)</f>
        <v>1.396285448713897E-2</v>
      </c>
      <c r="H69" s="195"/>
      <c r="I69" s="158">
        <f>Baseline_Data_2012!B71/Baseline_Data_2012!B$273</f>
        <v>1.396285448713897E-2</v>
      </c>
      <c r="J69" s="158">
        <f>Baseline_Data_2012!C71/Baseline_Data_2012!C$273</f>
        <v>1.865038459401663E-2</v>
      </c>
      <c r="K69" s="158">
        <f>Baseline_Data_2012!D71/Baseline_Data_2012!D$273</f>
        <v>3.7603779151280424E-3</v>
      </c>
      <c r="L69" s="158">
        <f>Baseline_Data_2012!E71/Baseline_Data_2012!E$273</f>
        <v>6.0209555765667151E-3</v>
      </c>
      <c r="M69" s="158">
        <f>Baseline_Data_2012!F71/Baseline_Data_2012!F$273</f>
        <v>1.207429454633833E-2</v>
      </c>
      <c r="N69" s="158">
        <f>Baseline_Data_2012!G71/Baseline_Data_2012!G$273</f>
        <v>8.7227386136785757E-3</v>
      </c>
      <c r="O69" s="158">
        <f>Baseline_Data_2012!H71/Baseline_Data_2012!H$273</f>
        <v>6.3617153808092387E-3</v>
      </c>
      <c r="P69" s="158">
        <f>Baseline_Data_2012!I71/Baseline_Data_2012!I$273</f>
        <v>2.4722654253527529E-2</v>
      </c>
      <c r="Q69" s="158">
        <f>Baseline_Data_2012!J71/Baseline_Data_2012!J$273</f>
        <v>5.7141699480942601E-3</v>
      </c>
      <c r="R69" s="158">
        <f>Baseline_Data_2012!K71/Baseline_Data_2012!K$273</f>
        <v>1.4519157902789915E-2</v>
      </c>
      <c r="S69" s="158">
        <f>Baseline_Data_2012!L71/Baseline_Data_2012!L$273</f>
        <v>8.8054365575729009E-3</v>
      </c>
      <c r="T69" s="158">
        <f>Baseline_Data_2012!M71/Baseline_Data_2012!M$273</f>
        <v>0</v>
      </c>
      <c r="U69" s="158">
        <f>Baseline_Data_2012!N71/Baseline_Data_2012!N$273</f>
        <v>0</v>
      </c>
      <c r="V69" s="158">
        <f>Baseline_Data_2012!O71/Baseline_Data_2012!O$273</f>
        <v>1.4872676687653621E-2</v>
      </c>
      <c r="W69" s="158">
        <f>Baseline_Data_2012!P71/Baseline_Data_2012!P$273</f>
        <v>0</v>
      </c>
      <c r="X69" s="158">
        <f>Baseline_Data_2012!Q71/Baseline_Data_2012!Q$273</f>
        <v>1.2402951277549708E-2</v>
      </c>
      <c r="Y69" s="158">
        <f>Baseline_Data_2012!R71/Baseline_Data_2012!R$273</f>
        <v>1.9315228784223743E-3</v>
      </c>
      <c r="Z69" s="158">
        <f>Baseline_Data_2012!S71/Baseline_Data_2012!S$273</f>
        <v>5.9751292837552728E-3</v>
      </c>
      <c r="AA69" s="158">
        <f>Baseline_Data_2012!T71/Baseline_Data_2012!T$273</f>
        <v>6.4220893503164154E-3</v>
      </c>
      <c r="AB69" s="158">
        <f>Baseline_Data_2012!U71/Baseline_Data_2012!U$273</f>
        <v>1.0964627883926839E-2</v>
      </c>
      <c r="AC69" s="158">
        <f>Baseline_Data_2012!V71/Baseline_Data_2012!V$273</f>
        <v>6.0209555765667151E-3</v>
      </c>
      <c r="AD69" s="158">
        <f>Baseline_Data_2012!W71/Baseline_Data_2012!W$273</f>
        <v>2.2067640764645055E-2</v>
      </c>
      <c r="AE69" s="158">
        <f>Baseline_Data_2012!X71/Baseline_Data_2012!X$273</f>
        <v>1.8319009078158446E-2</v>
      </c>
      <c r="AF69" s="158">
        <f>Baseline_Data_2012!Y71/Baseline_Data_2012!Y$273</f>
        <v>2.8425374605635318E-3</v>
      </c>
      <c r="AG69" s="158">
        <f>Baseline_Data_2012!Z71/Baseline_Data_2012!Z$273</f>
        <v>2.7662756810094939E-3</v>
      </c>
      <c r="AH69" s="158">
        <f>Baseline_Data_2012!AA71/Baseline_Data_2012!AA$273</f>
        <v>7.9462458925518079E-3</v>
      </c>
      <c r="AI69" s="158">
        <f>Baseline_Data_2012!AB71/Baseline_Data_2012!AB$273</f>
        <v>9.7847082709278631E-3</v>
      </c>
      <c r="AJ69" s="158">
        <f>Baseline_Data_2012!AC71/Baseline_Data_2012!AC$273</f>
        <v>0</v>
      </c>
      <c r="AK69" s="158">
        <f>Baseline_Data_2012!AD71/Baseline_Data_2012!AD$273</f>
        <v>7.0282306883775415E-3</v>
      </c>
      <c r="AL69" s="158">
        <f>Baseline_Data_2012!AE71/Baseline_Data_2012!AE$273</f>
        <v>1.207429454633833E-2</v>
      </c>
      <c r="AM69" s="158">
        <f>Baseline_Data_2012!AF71/Baseline_Data_2012!AF$273</f>
        <v>3.1682655587432398E-2</v>
      </c>
      <c r="AN69" s="158">
        <f>Baseline_Data_2012!AG71/Baseline_Data_2012!AG$273</f>
        <v>5.253650917313773E-3</v>
      </c>
      <c r="AO69" s="158">
        <f>Baseline_Data_2012!AH71/Baseline_Data_2012!AH$273</f>
        <v>2.6893838324380123E-2</v>
      </c>
      <c r="AP69" s="158">
        <f>Baseline_Data_2012!AI71/Baseline_Data_2012!AI$273</f>
        <v>4.7366055757220443E-3</v>
      </c>
      <c r="AQ69" s="158">
        <f>Baseline_Data_2012!AJ71/Baseline_Data_2012!AJ$273</f>
        <v>1.0868525712495478E-3</v>
      </c>
      <c r="AR69" s="158">
        <f>Baseline_Data_2012!AK71/Baseline_Data_2012!AK$273</f>
        <v>2.3252512212424394E-2</v>
      </c>
      <c r="AS69" s="158">
        <f>Baseline_Data_2012!AL71/Baseline_Data_2012!AL$273</f>
        <v>1.8490205693556409E-2</v>
      </c>
      <c r="AT69" s="158">
        <f>Baseline_Data_2012!AM71/Baseline_Data_2012!AM$273</f>
        <v>0</v>
      </c>
      <c r="AU69" s="158">
        <f>Baseline_Data_2012!AN71/Baseline_Data_2012!AN$273</f>
        <v>6.6756439845261934E-3</v>
      </c>
      <c r="AV69" s="158">
        <f>Baseline_Data_2012!AO71/Baseline_Data_2012!AO$273</f>
        <v>1.892623409200692E-2</v>
      </c>
      <c r="AW69" s="158">
        <f>Baseline_Data_2012!AP71/Baseline_Data_2012!AP$273</f>
        <v>3.7603779151280424E-3</v>
      </c>
      <c r="AX69" s="158">
        <f>Baseline_Data_2012!AQ71/Baseline_Data_2012!AQ$273</f>
        <v>0</v>
      </c>
      <c r="AY69" s="158">
        <f>Baseline_Data_2012!AR71/Baseline_Data_2012!AR$273</f>
        <v>1.2735398241447458E-2</v>
      </c>
      <c r="AZ69" s="158">
        <f>Baseline_Data_2012!AS71/Baseline_Data_2012!AS$273</f>
        <v>1.080845985384209E-2</v>
      </c>
      <c r="BA69" s="158">
        <f>Baseline_Data_2012!AT71/Baseline_Data_2012!AT$273</f>
        <v>9.4059631372313077E-3</v>
      </c>
      <c r="BB69" s="158">
        <f>Baseline_Data_2012!AU71/Baseline_Data_2012!AU$273</f>
        <v>1.8194047963894889E-2</v>
      </c>
      <c r="BC69" s="158">
        <f>Baseline_Data_2012!AV71/Baseline_Data_2012!AV$273</f>
        <v>1.2016894802850963E-2</v>
      </c>
      <c r="BD69">
        <v>69</v>
      </c>
    </row>
    <row r="70" spans="1:56" x14ac:dyDescent="0.2">
      <c r="A70" s="157">
        <v>1</v>
      </c>
      <c r="B70" s="34" t="s">
        <v>26</v>
      </c>
      <c r="C70">
        <f>'III Tool Overview'!$H$8/160</f>
        <v>312.5</v>
      </c>
      <c r="D70">
        <f>'III Tool Overview'!$H$8/32</f>
        <v>1562.5</v>
      </c>
      <c r="E70">
        <f>'III Tool Overview'!$H$8/64</f>
        <v>781.25</v>
      </c>
      <c r="F70">
        <f>G70*'III Tool Overview'!$H$8</f>
        <v>671.75482493591642</v>
      </c>
      <c r="G70" s="158">
        <f>HLOOKUP('III Tool Overview'!$H$6,Targeting!$I$1:$BC$277,Targeting!BD70,FALSE)</f>
        <v>1.3435096498718328E-2</v>
      </c>
      <c r="H70" s="195"/>
      <c r="I70" s="158">
        <f>Baseline_Data_2012!B72/Baseline_Data_2012!B$273</f>
        <v>1.3435096498718328E-2</v>
      </c>
      <c r="J70" s="158">
        <f>Baseline_Data_2012!C72/Baseline_Data_2012!C$273</f>
        <v>1.5725722394523065E-2</v>
      </c>
      <c r="K70" s="158">
        <f>Baseline_Data_2012!D72/Baseline_Data_2012!D$273</f>
        <v>3.2583505683073536E-3</v>
      </c>
      <c r="L70" s="158">
        <f>Baseline_Data_2012!E72/Baseline_Data_2012!E$273</f>
        <v>4.3787455374000349E-3</v>
      </c>
      <c r="M70" s="158">
        <f>Baseline_Data_2012!F72/Baseline_Data_2012!F$273</f>
        <v>1.1702524215243731E-2</v>
      </c>
      <c r="N70" s="158">
        <f>Baseline_Data_2012!G72/Baseline_Data_2012!G$273</f>
        <v>7.4361864225084779E-3</v>
      </c>
      <c r="O70" s="158">
        <f>Baseline_Data_2012!H72/Baseline_Data_2012!H$273</f>
        <v>6.4057212315637088E-3</v>
      </c>
      <c r="P70" s="158">
        <f>Baseline_Data_2012!I72/Baseline_Data_2012!I$273</f>
        <v>2.4193385146182137E-2</v>
      </c>
      <c r="Q70" s="158">
        <f>Baseline_Data_2012!J72/Baseline_Data_2012!J$273</f>
        <v>5.9255048252641763E-3</v>
      </c>
      <c r="R70" s="158">
        <f>Baseline_Data_2012!K72/Baseline_Data_2012!K$273</f>
        <v>1.3477022504016962E-2</v>
      </c>
      <c r="S70" s="158">
        <f>Baseline_Data_2012!L72/Baseline_Data_2012!L$273</f>
        <v>9.4750733123205692E-3</v>
      </c>
      <c r="T70" s="158">
        <f>Baseline_Data_2012!M72/Baseline_Data_2012!M$273</f>
        <v>0</v>
      </c>
      <c r="U70" s="158">
        <f>Baseline_Data_2012!N72/Baseline_Data_2012!N$273</f>
        <v>0</v>
      </c>
      <c r="V70" s="158">
        <f>Baseline_Data_2012!O72/Baseline_Data_2012!O$273</f>
        <v>1.4729228059364982E-2</v>
      </c>
      <c r="W70" s="158">
        <f>Baseline_Data_2012!P72/Baseline_Data_2012!P$273</f>
        <v>0</v>
      </c>
      <c r="X70" s="158">
        <f>Baseline_Data_2012!Q72/Baseline_Data_2012!Q$273</f>
        <v>1.2065076646079824E-2</v>
      </c>
      <c r="Y70" s="158">
        <f>Baseline_Data_2012!R72/Baseline_Data_2012!R$273</f>
        <v>2.4942786042785169E-3</v>
      </c>
      <c r="Z70" s="158">
        <f>Baseline_Data_2012!S72/Baseline_Data_2012!S$273</f>
        <v>6.5672370787326654E-3</v>
      </c>
      <c r="AA70" s="158">
        <f>Baseline_Data_2012!T72/Baseline_Data_2012!T$273</f>
        <v>5.6124501788566957E-3</v>
      </c>
      <c r="AB70" s="158">
        <f>Baseline_Data_2012!U72/Baseline_Data_2012!U$273</f>
        <v>9.9506829541785632E-3</v>
      </c>
      <c r="AC70" s="158">
        <f>Baseline_Data_2012!V72/Baseline_Data_2012!V$273</f>
        <v>4.3787455374000349E-3</v>
      </c>
      <c r="AD70" s="158">
        <f>Baseline_Data_2012!W72/Baseline_Data_2012!W$273</f>
        <v>2.2091151994950452E-2</v>
      </c>
      <c r="AE70" s="158">
        <f>Baseline_Data_2012!X72/Baseline_Data_2012!X$273</f>
        <v>1.4814100562320468E-2</v>
      </c>
      <c r="AF70" s="158">
        <f>Baseline_Data_2012!Y72/Baseline_Data_2012!Y$273</f>
        <v>1.7234753445100996E-3</v>
      </c>
      <c r="AG70" s="158">
        <f>Baseline_Data_2012!Z72/Baseline_Data_2012!Z$273</f>
        <v>2.7683262930784406E-3</v>
      </c>
      <c r="AH70" s="158">
        <f>Baseline_Data_2012!AA72/Baseline_Data_2012!AA$273</f>
        <v>8.0159498038899803E-3</v>
      </c>
      <c r="AI70" s="158">
        <f>Baseline_Data_2012!AB72/Baseline_Data_2012!AB$273</f>
        <v>1.0989878524590709E-2</v>
      </c>
      <c r="AJ70" s="158">
        <f>Baseline_Data_2012!AC72/Baseline_Data_2012!AC$273</f>
        <v>0</v>
      </c>
      <c r="AK70" s="158">
        <f>Baseline_Data_2012!AD72/Baseline_Data_2012!AD$273</f>
        <v>5.796869516559373E-3</v>
      </c>
      <c r="AL70" s="158">
        <f>Baseline_Data_2012!AE72/Baseline_Data_2012!AE$273</f>
        <v>1.1702524215243731E-2</v>
      </c>
      <c r="AM70" s="158">
        <f>Baseline_Data_2012!AF72/Baseline_Data_2012!AF$273</f>
        <v>3.0762719266134379E-2</v>
      </c>
      <c r="AN70" s="158">
        <f>Baseline_Data_2012!AG72/Baseline_Data_2012!AG$273</f>
        <v>5.7987665764034722E-3</v>
      </c>
      <c r="AO70" s="158">
        <f>Baseline_Data_2012!AH72/Baseline_Data_2012!AH$273</f>
        <v>2.6008212735702526E-2</v>
      </c>
      <c r="AP70" s="158">
        <f>Baseline_Data_2012!AI72/Baseline_Data_2012!AI$273</f>
        <v>4.6543912572184695E-3</v>
      </c>
      <c r="AQ70" s="158">
        <f>Baseline_Data_2012!AJ72/Baseline_Data_2012!AJ$273</f>
        <v>8.9416956692829814E-4</v>
      </c>
      <c r="AR70" s="158">
        <f>Baseline_Data_2012!AK72/Baseline_Data_2012!AK$273</f>
        <v>1.9345979533262996E-2</v>
      </c>
      <c r="AS70" s="158">
        <f>Baseline_Data_2012!AL72/Baseline_Data_2012!AL$273</f>
        <v>1.73068325291688E-2</v>
      </c>
      <c r="AT70" s="158">
        <f>Baseline_Data_2012!AM72/Baseline_Data_2012!AM$273</f>
        <v>0</v>
      </c>
      <c r="AU70" s="158">
        <f>Baseline_Data_2012!AN72/Baseline_Data_2012!AN$273</f>
        <v>5.6640657751879262E-3</v>
      </c>
      <c r="AV70" s="158">
        <f>Baseline_Data_2012!AO72/Baseline_Data_2012!AO$273</f>
        <v>1.9771350966273599E-2</v>
      </c>
      <c r="AW70" s="158">
        <f>Baseline_Data_2012!AP72/Baseline_Data_2012!AP$273</f>
        <v>3.2583505683073536E-3</v>
      </c>
      <c r="AX70" s="158">
        <f>Baseline_Data_2012!AQ72/Baseline_Data_2012!AQ$273</f>
        <v>0</v>
      </c>
      <c r="AY70" s="158">
        <f>Baseline_Data_2012!AR72/Baseline_Data_2012!AR$273</f>
        <v>1.1902316481630528E-2</v>
      </c>
      <c r="AZ70" s="158">
        <f>Baseline_Data_2012!AS72/Baseline_Data_2012!AS$273</f>
        <v>1.0079421132739068E-2</v>
      </c>
      <c r="BA70" s="158">
        <f>Baseline_Data_2012!AT72/Baseline_Data_2012!AT$273</f>
        <v>7.9354575330923723E-3</v>
      </c>
      <c r="BB70" s="158">
        <f>Baseline_Data_2012!AU72/Baseline_Data_2012!AU$273</f>
        <v>1.83214014388225E-2</v>
      </c>
      <c r="BC70" s="158">
        <f>Baseline_Data_2012!AV72/Baseline_Data_2012!AV$273</f>
        <v>1.1907386183669318E-2</v>
      </c>
      <c r="BD70">
        <v>70</v>
      </c>
    </row>
    <row r="71" spans="1:56" x14ac:dyDescent="0.2">
      <c r="A71" s="157">
        <v>1</v>
      </c>
      <c r="B71" s="34" t="s">
        <v>27</v>
      </c>
      <c r="C71">
        <f>'III Tool Overview'!$H$8/160</f>
        <v>312.5</v>
      </c>
      <c r="D71">
        <f>'III Tool Overview'!$H$8/32</f>
        <v>1562.5</v>
      </c>
      <c r="E71">
        <f>'III Tool Overview'!$H$8/64</f>
        <v>781.25</v>
      </c>
      <c r="F71">
        <f>G71*'III Tool Overview'!$H$8</f>
        <v>629.63978582634491</v>
      </c>
      <c r="G71" s="158">
        <f>HLOOKUP('III Tool Overview'!$H$6,Targeting!$I$1:$BC$277,Targeting!BD71,FALSE)</f>
        <v>1.2592795716526899E-2</v>
      </c>
      <c r="H71" s="195"/>
      <c r="I71" s="158">
        <f>Baseline_Data_2012!B73/Baseline_Data_2012!B$273</f>
        <v>1.2592795716526899E-2</v>
      </c>
      <c r="J71" s="158">
        <f>Baseline_Data_2012!C73/Baseline_Data_2012!C$273</f>
        <v>1.4834732361286643E-2</v>
      </c>
      <c r="K71" s="158">
        <f>Baseline_Data_2012!D73/Baseline_Data_2012!D$273</f>
        <v>4.0186323675790699E-3</v>
      </c>
      <c r="L71" s="158">
        <f>Baseline_Data_2012!E73/Baseline_Data_2012!E$273</f>
        <v>3.9629596110000312E-3</v>
      </c>
      <c r="M71" s="158">
        <f>Baseline_Data_2012!F73/Baseline_Data_2012!F$273</f>
        <v>1.1142121647189807E-2</v>
      </c>
      <c r="N71" s="158">
        <f>Baseline_Data_2012!G73/Baseline_Data_2012!G$273</f>
        <v>7.2498707715392156E-3</v>
      </c>
      <c r="O71" s="158">
        <f>Baseline_Data_2012!H73/Baseline_Data_2012!H$273</f>
        <v>6.5391737572212862E-3</v>
      </c>
      <c r="P71" s="158">
        <f>Baseline_Data_2012!I73/Baseline_Data_2012!I$273</f>
        <v>2.2478165786572923E-2</v>
      </c>
      <c r="Q71" s="158">
        <f>Baseline_Data_2012!J73/Baseline_Data_2012!J$273</f>
        <v>4.7794195298427105E-3</v>
      </c>
      <c r="R71" s="158">
        <f>Baseline_Data_2012!K73/Baseline_Data_2012!K$273</f>
        <v>1.3190086562481003E-2</v>
      </c>
      <c r="S71" s="158">
        <f>Baseline_Data_2012!L73/Baseline_Data_2012!L$273</f>
        <v>9.3290317890373925E-3</v>
      </c>
      <c r="T71" s="158">
        <f>Baseline_Data_2012!M73/Baseline_Data_2012!M$273</f>
        <v>0</v>
      </c>
      <c r="U71" s="158">
        <f>Baseline_Data_2012!N73/Baseline_Data_2012!N$273</f>
        <v>0</v>
      </c>
      <c r="V71" s="158">
        <f>Baseline_Data_2012!O73/Baseline_Data_2012!O$273</f>
        <v>1.2003428788621125E-2</v>
      </c>
      <c r="W71" s="158">
        <f>Baseline_Data_2012!P73/Baseline_Data_2012!P$273</f>
        <v>0</v>
      </c>
      <c r="X71" s="158">
        <f>Baseline_Data_2012!Q73/Baseline_Data_2012!Q$273</f>
        <v>1.2429193967372609E-2</v>
      </c>
      <c r="Y71" s="158">
        <f>Baseline_Data_2012!R73/Baseline_Data_2012!R$273</f>
        <v>2.4398183727440521E-3</v>
      </c>
      <c r="Z71" s="158">
        <f>Baseline_Data_2012!S73/Baseline_Data_2012!S$273</f>
        <v>6.390341803884648E-3</v>
      </c>
      <c r="AA71" s="158">
        <f>Baseline_Data_2012!T73/Baseline_Data_2012!T$273</f>
        <v>4.2211284958628085E-3</v>
      </c>
      <c r="AB71" s="158">
        <f>Baseline_Data_2012!U73/Baseline_Data_2012!U$273</f>
        <v>1.0436082122675079E-2</v>
      </c>
      <c r="AC71" s="158">
        <f>Baseline_Data_2012!V73/Baseline_Data_2012!V$273</f>
        <v>3.9629596110000312E-3</v>
      </c>
      <c r="AD71" s="158">
        <f>Baseline_Data_2012!W73/Baseline_Data_2012!W$273</f>
        <v>1.6542501642876902E-2</v>
      </c>
      <c r="AE71" s="158">
        <f>Baseline_Data_2012!X73/Baseline_Data_2012!X$273</f>
        <v>1.3703390117160548E-2</v>
      </c>
      <c r="AF71" s="158">
        <f>Baseline_Data_2012!Y73/Baseline_Data_2012!Y$273</f>
        <v>2.7144736676034068E-3</v>
      </c>
      <c r="AG71" s="158">
        <f>Baseline_Data_2012!Z73/Baseline_Data_2012!Z$273</f>
        <v>2.1777500172217067E-3</v>
      </c>
      <c r="AH71" s="158">
        <f>Baseline_Data_2012!AA73/Baseline_Data_2012!AA$273</f>
        <v>6.7264274441337672E-3</v>
      </c>
      <c r="AI71" s="158">
        <f>Baseline_Data_2012!AB73/Baseline_Data_2012!AB$273</f>
        <v>1.1120193289704433E-2</v>
      </c>
      <c r="AJ71" s="158">
        <f>Baseline_Data_2012!AC73/Baseline_Data_2012!AC$273</f>
        <v>0</v>
      </c>
      <c r="AK71" s="158">
        <f>Baseline_Data_2012!AD73/Baseline_Data_2012!AD$273</f>
        <v>6.0571005010488805E-3</v>
      </c>
      <c r="AL71" s="158">
        <f>Baseline_Data_2012!AE73/Baseline_Data_2012!AE$273</f>
        <v>1.1142121647189807E-2</v>
      </c>
      <c r="AM71" s="158">
        <f>Baseline_Data_2012!AF73/Baseline_Data_2012!AF$273</f>
        <v>2.8547387248482367E-2</v>
      </c>
      <c r="AN71" s="158">
        <f>Baseline_Data_2012!AG73/Baseline_Data_2012!AG$273</f>
        <v>4.7796373007140342E-3</v>
      </c>
      <c r="AO71" s="158">
        <f>Baseline_Data_2012!AH73/Baseline_Data_2012!AH$273</f>
        <v>2.1976824579149876E-2</v>
      </c>
      <c r="AP71" s="158">
        <f>Baseline_Data_2012!AI73/Baseline_Data_2012!AI$273</f>
        <v>4.2008864680535942E-3</v>
      </c>
      <c r="AQ71" s="158">
        <f>Baseline_Data_2012!AJ73/Baseline_Data_2012!AJ$273</f>
        <v>8.6707351944562247E-4</v>
      </c>
      <c r="AR71" s="158">
        <f>Baseline_Data_2012!AK73/Baseline_Data_2012!AK$273</f>
        <v>1.9207695190637811E-2</v>
      </c>
      <c r="AS71" s="158">
        <f>Baseline_Data_2012!AL73/Baseline_Data_2012!AL$273</f>
        <v>1.6420970945113602E-2</v>
      </c>
      <c r="AT71" s="158">
        <f>Baseline_Data_2012!AM73/Baseline_Data_2012!AM$273</f>
        <v>0</v>
      </c>
      <c r="AU71" s="158">
        <f>Baseline_Data_2012!AN73/Baseline_Data_2012!AN$273</f>
        <v>6.4980386500622222E-3</v>
      </c>
      <c r="AV71" s="158">
        <f>Baseline_Data_2012!AO73/Baseline_Data_2012!AO$273</f>
        <v>1.8631539158905277E-2</v>
      </c>
      <c r="AW71" s="158">
        <f>Baseline_Data_2012!AP73/Baseline_Data_2012!AP$273</f>
        <v>4.0186323675790699E-3</v>
      </c>
      <c r="AX71" s="158">
        <f>Baseline_Data_2012!AQ73/Baseline_Data_2012!AQ$273</f>
        <v>0</v>
      </c>
      <c r="AY71" s="158">
        <f>Baseline_Data_2012!AR73/Baseline_Data_2012!AR$273</f>
        <v>1.0328605943785762E-2</v>
      </c>
      <c r="AZ71" s="158">
        <f>Baseline_Data_2012!AS73/Baseline_Data_2012!AS$273</f>
        <v>1.1086219157348646E-2</v>
      </c>
      <c r="BA71" s="158">
        <f>Baseline_Data_2012!AT73/Baseline_Data_2012!AT$273</f>
        <v>5.7472748910768669E-3</v>
      </c>
      <c r="BB71" s="158">
        <f>Baseline_Data_2012!AU73/Baseline_Data_2012!AU$273</f>
        <v>1.5399076663002673E-2</v>
      </c>
      <c r="BC71" s="158">
        <f>Baseline_Data_2012!AV73/Baseline_Data_2012!AV$273</f>
        <v>1.1411245092683096E-2</v>
      </c>
      <c r="BD71">
        <v>71</v>
      </c>
    </row>
    <row r="72" spans="1:56" x14ac:dyDescent="0.2">
      <c r="A72" s="157">
        <v>1</v>
      </c>
      <c r="B72" s="34" t="s">
        <v>28</v>
      </c>
      <c r="C72">
        <f>'III Tool Overview'!$H$8/160</f>
        <v>312.5</v>
      </c>
      <c r="D72">
        <f>'III Tool Overview'!$H$8/32</f>
        <v>1562.5</v>
      </c>
      <c r="E72">
        <f>'III Tool Overview'!$H$8/64</f>
        <v>781.25</v>
      </c>
      <c r="F72">
        <f>G72*'III Tool Overview'!$H$8</f>
        <v>802.32797136080649</v>
      </c>
      <c r="G72" s="158">
        <f>HLOOKUP('III Tool Overview'!$H$6,Targeting!$I$1:$BC$277,Targeting!BD72,FALSE)</f>
        <v>1.6046559427216129E-2</v>
      </c>
      <c r="H72" s="195"/>
      <c r="I72" s="158">
        <f>Baseline_Data_2012!B74/Baseline_Data_2012!B$273</f>
        <v>1.6046559427216129E-2</v>
      </c>
      <c r="J72" s="158">
        <f>Baseline_Data_2012!C74/Baseline_Data_2012!C$273</f>
        <v>2.009733450988771E-2</v>
      </c>
      <c r="K72" s="158">
        <f>Baseline_Data_2012!D74/Baseline_Data_2012!D$273</f>
        <v>4.6437529580913694E-3</v>
      </c>
      <c r="L72" s="158">
        <f>Baseline_Data_2012!E74/Baseline_Data_2012!E$273</f>
        <v>5.7618112231333802E-3</v>
      </c>
      <c r="M72" s="158">
        <f>Baseline_Data_2012!F74/Baseline_Data_2012!F$273</f>
        <v>1.5308513288767193E-2</v>
      </c>
      <c r="N72" s="158">
        <f>Baseline_Data_2012!G74/Baseline_Data_2012!G$273</f>
        <v>9.3876297602747665E-3</v>
      </c>
      <c r="O72" s="158">
        <f>Baseline_Data_2012!H74/Baseline_Data_2012!H$273</f>
        <v>7.9841919651479579E-3</v>
      </c>
      <c r="P72" s="158">
        <f>Baseline_Data_2012!I74/Baseline_Data_2012!I$273</f>
        <v>2.7528451112129516E-2</v>
      </c>
      <c r="Q72" s="158">
        <f>Baseline_Data_2012!J74/Baseline_Data_2012!J$273</f>
        <v>6.3752687946257922E-3</v>
      </c>
      <c r="R72" s="158">
        <f>Baseline_Data_2012!K74/Baseline_Data_2012!K$273</f>
        <v>1.7821910146511081E-2</v>
      </c>
      <c r="S72" s="158">
        <f>Baseline_Data_2012!L74/Baseline_Data_2012!L$273</f>
        <v>1.249690184293664E-2</v>
      </c>
      <c r="T72" s="158">
        <f>Baseline_Data_2012!M74/Baseline_Data_2012!M$273</f>
        <v>0</v>
      </c>
      <c r="U72" s="158">
        <f>Baseline_Data_2012!N74/Baseline_Data_2012!N$273</f>
        <v>0</v>
      </c>
      <c r="V72" s="158">
        <f>Baseline_Data_2012!O74/Baseline_Data_2012!O$273</f>
        <v>1.3816222970295626E-2</v>
      </c>
      <c r="W72" s="158">
        <f>Baseline_Data_2012!P74/Baseline_Data_2012!P$273</f>
        <v>0</v>
      </c>
      <c r="X72" s="158">
        <f>Baseline_Data_2012!Q74/Baseline_Data_2012!Q$273</f>
        <v>1.4882885465814077E-2</v>
      </c>
      <c r="Y72" s="158">
        <f>Baseline_Data_2012!R74/Baseline_Data_2012!R$273</f>
        <v>3.0521934206649299E-3</v>
      </c>
      <c r="Z72" s="158">
        <f>Baseline_Data_2012!S74/Baseline_Data_2012!S$273</f>
        <v>7.3780070884527493E-3</v>
      </c>
      <c r="AA72" s="158">
        <f>Baseline_Data_2012!T74/Baseline_Data_2012!T$273</f>
        <v>5.8587481792360284E-3</v>
      </c>
      <c r="AB72" s="158">
        <f>Baseline_Data_2012!U74/Baseline_Data_2012!U$273</f>
        <v>1.3531850152863966E-2</v>
      </c>
      <c r="AC72" s="158">
        <f>Baseline_Data_2012!V74/Baseline_Data_2012!V$273</f>
        <v>5.7618112231333802E-3</v>
      </c>
      <c r="AD72" s="158">
        <f>Baseline_Data_2012!W74/Baseline_Data_2012!W$273</f>
        <v>1.9710770544475207E-2</v>
      </c>
      <c r="AE72" s="158">
        <f>Baseline_Data_2012!X74/Baseline_Data_2012!X$273</f>
        <v>1.9573186289151528E-2</v>
      </c>
      <c r="AF72" s="158">
        <f>Baseline_Data_2012!Y74/Baseline_Data_2012!Y$273</f>
        <v>3.0184755686489383E-3</v>
      </c>
      <c r="AG72" s="158">
        <f>Baseline_Data_2012!Z74/Baseline_Data_2012!Z$273</f>
        <v>3.3855605258314861E-3</v>
      </c>
      <c r="AH72" s="158">
        <f>Baseline_Data_2012!AA74/Baseline_Data_2012!AA$273</f>
        <v>9.061508473962589E-3</v>
      </c>
      <c r="AI72" s="158">
        <f>Baseline_Data_2012!AB74/Baseline_Data_2012!AB$273</f>
        <v>1.4412330374299656E-2</v>
      </c>
      <c r="AJ72" s="158">
        <f>Baseline_Data_2012!AC74/Baseline_Data_2012!AC$273</f>
        <v>0</v>
      </c>
      <c r="AK72" s="158">
        <f>Baseline_Data_2012!AD74/Baseline_Data_2012!AD$273</f>
        <v>7.9195965892726351E-3</v>
      </c>
      <c r="AL72" s="158">
        <f>Baseline_Data_2012!AE74/Baseline_Data_2012!AE$273</f>
        <v>1.5308513288767193E-2</v>
      </c>
      <c r="AM72" s="158">
        <f>Baseline_Data_2012!AF74/Baseline_Data_2012!AF$273</f>
        <v>3.4455547819663083E-2</v>
      </c>
      <c r="AN72" s="158">
        <f>Baseline_Data_2012!AG74/Baseline_Data_2012!AG$273</f>
        <v>6.2991142828143073E-3</v>
      </c>
      <c r="AO72" s="158">
        <f>Baseline_Data_2012!AH74/Baseline_Data_2012!AH$273</f>
        <v>2.8416807183522234E-2</v>
      </c>
      <c r="AP72" s="158">
        <f>Baseline_Data_2012!AI74/Baseline_Data_2012!AI$273</f>
        <v>6.1369010650732421E-3</v>
      </c>
      <c r="AQ72" s="158">
        <f>Baseline_Data_2012!AJ74/Baseline_Data_2012!AJ$273</f>
        <v>1.6829656158684129E-3</v>
      </c>
      <c r="AR72" s="158">
        <f>Baseline_Data_2012!AK74/Baseline_Data_2012!AK$273</f>
        <v>2.4688364636682534E-2</v>
      </c>
      <c r="AS72" s="158">
        <f>Baseline_Data_2012!AL74/Baseline_Data_2012!AL$273</f>
        <v>2.2331163610109617E-2</v>
      </c>
      <c r="AT72" s="158">
        <f>Baseline_Data_2012!AM74/Baseline_Data_2012!AM$273</f>
        <v>0</v>
      </c>
      <c r="AU72" s="158">
        <f>Baseline_Data_2012!AN74/Baseline_Data_2012!AN$273</f>
        <v>6.2239086773026161E-3</v>
      </c>
      <c r="AV72" s="158">
        <f>Baseline_Data_2012!AO74/Baseline_Data_2012!AO$273</f>
        <v>2.1070687716767192E-2</v>
      </c>
      <c r="AW72" s="158">
        <f>Baseline_Data_2012!AP74/Baseline_Data_2012!AP$273</f>
        <v>4.6437529580913694E-3</v>
      </c>
      <c r="AX72" s="158">
        <f>Baseline_Data_2012!AQ74/Baseline_Data_2012!AQ$273</f>
        <v>0</v>
      </c>
      <c r="AY72" s="158">
        <f>Baseline_Data_2012!AR74/Baseline_Data_2012!AR$273</f>
        <v>1.4422665159098394E-2</v>
      </c>
      <c r="AZ72" s="158">
        <f>Baseline_Data_2012!AS74/Baseline_Data_2012!AS$273</f>
        <v>1.4988832712337795E-2</v>
      </c>
      <c r="BA72" s="158">
        <f>Baseline_Data_2012!AT74/Baseline_Data_2012!AT$273</f>
        <v>7.1972754369907573E-3</v>
      </c>
      <c r="BB72" s="158">
        <f>Baseline_Data_2012!AU74/Baseline_Data_2012!AU$273</f>
        <v>2.1257336509672757E-2</v>
      </c>
      <c r="BC72" s="158">
        <f>Baseline_Data_2012!AV74/Baseline_Data_2012!AV$273</f>
        <v>1.6153638764182025E-2</v>
      </c>
      <c r="BD72">
        <v>72</v>
      </c>
    </row>
    <row r="73" spans="1:56" x14ac:dyDescent="0.2">
      <c r="A73" s="157">
        <v>1</v>
      </c>
      <c r="B73" s="34" t="s">
        <v>29</v>
      </c>
      <c r="C73">
        <f>'III Tool Overview'!$H$8/160</f>
        <v>312.5</v>
      </c>
      <c r="D73">
        <f>'III Tool Overview'!$H$8/32</f>
        <v>1562.5</v>
      </c>
      <c r="E73">
        <f>'III Tool Overview'!$H$8/64</f>
        <v>781.25</v>
      </c>
      <c r="F73">
        <f>G73*'III Tool Overview'!$H$8</f>
        <v>906.8860426653282</v>
      </c>
      <c r="G73" s="158">
        <f>HLOOKUP('III Tool Overview'!$H$6,Targeting!$I$1:$BC$277,Targeting!BD73,FALSE)</f>
        <v>1.8137720853306564E-2</v>
      </c>
      <c r="H73" s="195"/>
      <c r="I73" s="158">
        <f>Baseline_Data_2012!B75/Baseline_Data_2012!B$273</f>
        <v>1.8137720853306564E-2</v>
      </c>
      <c r="J73" s="158">
        <f>Baseline_Data_2012!C75/Baseline_Data_2012!C$273</f>
        <v>2.3609278275544644E-2</v>
      </c>
      <c r="K73" s="158">
        <f>Baseline_Data_2012!D75/Baseline_Data_2012!D$273</f>
        <v>6.2125884169060208E-3</v>
      </c>
      <c r="L73" s="158">
        <f>Baseline_Data_2012!E75/Baseline_Data_2012!E$273</f>
        <v>6.6063763861333872E-3</v>
      </c>
      <c r="M73" s="158">
        <f>Baseline_Data_2012!F75/Baseline_Data_2012!F$273</f>
        <v>1.80067478756935E-2</v>
      </c>
      <c r="N73" s="158">
        <f>Baseline_Data_2012!G75/Baseline_Data_2012!G$273</f>
        <v>1.1524779874333946E-2</v>
      </c>
      <c r="O73" s="158">
        <f>Baseline_Data_2012!H75/Baseline_Data_2012!H$273</f>
        <v>7.231787582139465E-3</v>
      </c>
      <c r="P73" s="158">
        <f>Baseline_Data_2012!I75/Baseline_Data_2012!I$273</f>
        <v>3.1583780058509377E-2</v>
      </c>
      <c r="Q73" s="158">
        <f>Baseline_Data_2012!J75/Baseline_Data_2012!J$273</f>
        <v>7.3350813617724924E-3</v>
      </c>
      <c r="R73" s="158">
        <f>Baseline_Data_2012!K75/Baseline_Data_2012!K$273</f>
        <v>2.0369130831211068E-2</v>
      </c>
      <c r="S73" s="158">
        <f>Baseline_Data_2012!L75/Baseline_Data_2012!L$273</f>
        <v>1.2544183485532151E-2</v>
      </c>
      <c r="T73" s="158">
        <f>Baseline_Data_2012!M75/Baseline_Data_2012!M$273</f>
        <v>0</v>
      </c>
      <c r="U73" s="158">
        <f>Baseline_Data_2012!N75/Baseline_Data_2012!N$273</f>
        <v>0</v>
      </c>
      <c r="V73" s="158">
        <f>Baseline_Data_2012!O75/Baseline_Data_2012!O$273</f>
        <v>1.6164265008770738E-2</v>
      </c>
      <c r="W73" s="158">
        <f>Baseline_Data_2012!P75/Baseline_Data_2012!P$273</f>
        <v>0</v>
      </c>
      <c r="X73" s="158">
        <f>Baseline_Data_2012!Q75/Baseline_Data_2012!Q$273</f>
        <v>1.3674628288551233E-2</v>
      </c>
      <c r="Y73" s="158">
        <f>Baseline_Data_2012!R75/Baseline_Data_2012!R$273</f>
        <v>2.6116706589194762E-3</v>
      </c>
      <c r="Z73" s="158">
        <f>Baseline_Data_2012!S75/Baseline_Data_2012!S$273</f>
        <v>8.11261385483549E-3</v>
      </c>
      <c r="AA73" s="158">
        <f>Baseline_Data_2012!T75/Baseline_Data_2012!T$273</f>
        <v>7.8343725652574789E-3</v>
      </c>
      <c r="AB73" s="158">
        <f>Baseline_Data_2012!U75/Baseline_Data_2012!U$273</f>
        <v>1.5915699402591299E-2</v>
      </c>
      <c r="AC73" s="158">
        <f>Baseline_Data_2012!V75/Baseline_Data_2012!V$273</f>
        <v>6.6063763861333872E-3</v>
      </c>
      <c r="AD73" s="158">
        <f>Baseline_Data_2012!W75/Baseline_Data_2012!W$273</f>
        <v>2.3364938205718371E-2</v>
      </c>
      <c r="AE73" s="158">
        <f>Baseline_Data_2012!X75/Baseline_Data_2012!X$273</f>
        <v>2.4747245779521504E-2</v>
      </c>
      <c r="AF73" s="158">
        <f>Baseline_Data_2012!Y75/Baseline_Data_2012!Y$273</f>
        <v>4.2009711522433685E-3</v>
      </c>
      <c r="AG73" s="158">
        <f>Baseline_Data_2012!Z75/Baseline_Data_2012!Z$273</f>
        <v>4.0786674051355694E-3</v>
      </c>
      <c r="AH73" s="158">
        <f>Baseline_Data_2012!AA75/Baseline_Data_2012!AA$273</f>
        <v>1.1024835309987815E-2</v>
      </c>
      <c r="AI73" s="158">
        <f>Baseline_Data_2012!AB75/Baseline_Data_2012!AB$273</f>
        <v>1.3609205303376559E-2</v>
      </c>
      <c r="AJ73" s="158">
        <f>Baseline_Data_2012!AC75/Baseline_Data_2012!AC$273</f>
        <v>0</v>
      </c>
      <c r="AK73" s="158">
        <f>Baseline_Data_2012!AD75/Baseline_Data_2012!AD$273</f>
        <v>9.7601574987271587E-3</v>
      </c>
      <c r="AL73" s="158">
        <f>Baseline_Data_2012!AE75/Baseline_Data_2012!AE$273</f>
        <v>1.80067478756935E-2</v>
      </c>
      <c r="AM73" s="158">
        <f>Baseline_Data_2012!AF75/Baseline_Data_2012!AF$273</f>
        <v>3.8185496343821304E-2</v>
      </c>
      <c r="AN73" s="158">
        <f>Baseline_Data_2012!AG75/Baseline_Data_2012!AG$273</f>
        <v>6.8810976676395427E-3</v>
      </c>
      <c r="AO73" s="158">
        <f>Baseline_Data_2012!AH75/Baseline_Data_2012!AH$273</f>
        <v>3.6735544649424537E-2</v>
      </c>
      <c r="AP73" s="158">
        <f>Baseline_Data_2012!AI75/Baseline_Data_2012!AI$273</f>
        <v>6.9298714274141663E-3</v>
      </c>
      <c r="AQ73" s="158">
        <f>Baseline_Data_2012!AJ75/Baseline_Data_2012!AJ$273</f>
        <v>1.3698557338463827E-3</v>
      </c>
      <c r="AR73" s="158">
        <f>Baseline_Data_2012!AK75/Baseline_Data_2012!AK$273</f>
        <v>3.0021530783927063E-2</v>
      </c>
      <c r="AS73" s="158">
        <f>Baseline_Data_2012!AL75/Baseline_Data_2012!AL$273</f>
        <v>2.6097604607476763E-2</v>
      </c>
      <c r="AT73" s="158">
        <f>Baseline_Data_2012!AM75/Baseline_Data_2012!AM$273</f>
        <v>0</v>
      </c>
      <c r="AU73" s="158">
        <f>Baseline_Data_2012!AN75/Baseline_Data_2012!AN$273</f>
        <v>7.1273792917497698E-3</v>
      </c>
      <c r="AV73" s="158">
        <f>Baseline_Data_2012!AO75/Baseline_Data_2012!AO$273</f>
        <v>2.7292160498652622E-2</v>
      </c>
      <c r="AW73" s="158">
        <f>Baseline_Data_2012!AP75/Baseline_Data_2012!AP$273</f>
        <v>6.2125884169060208E-3</v>
      </c>
      <c r="AX73" s="158">
        <f>Baseline_Data_2012!AQ75/Baseline_Data_2012!AQ$273</f>
        <v>0</v>
      </c>
      <c r="AY73" s="158">
        <f>Baseline_Data_2012!AR75/Baseline_Data_2012!AR$273</f>
        <v>1.3325288462210472E-2</v>
      </c>
      <c r="AZ73" s="158">
        <f>Baseline_Data_2012!AS75/Baseline_Data_2012!AS$273</f>
        <v>1.6302627861875672E-2</v>
      </c>
      <c r="BA73" s="158">
        <f>Baseline_Data_2012!AT75/Baseline_Data_2012!AT$273</f>
        <v>9.4821247820671885E-3</v>
      </c>
      <c r="BB73" s="158">
        <f>Baseline_Data_2012!AU75/Baseline_Data_2012!AU$273</f>
        <v>2.4568526857790634E-2</v>
      </c>
      <c r="BC73" s="158">
        <f>Baseline_Data_2012!AV75/Baseline_Data_2012!AV$273</f>
        <v>1.7935574934811217E-2</v>
      </c>
      <c r="BD73">
        <v>73</v>
      </c>
    </row>
    <row r="74" spans="1:56" x14ac:dyDescent="0.2">
      <c r="A74" s="157">
        <v>1</v>
      </c>
      <c r="B74" s="34" t="s">
        <v>30</v>
      </c>
      <c r="C74">
        <f>'III Tool Overview'!$H$8/160</f>
        <v>312.5</v>
      </c>
      <c r="D74">
        <f>'III Tool Overview'!$H$8/32</f>
        <v>1562.5</v>
      </c>
      <c r="E74">
        <f>'III Tool Overview'!$H$8/64</f>
        <v>781.25</v>
      </c>
      <c r="F74">
        <f>G74*'III Tool Overview'!$H$8</f>
        <v>821.57880450724076</v>
      </c>
      <c r="G74" s="158">
        <f>HLOOKUP('III Tool Overview'!$H$6,Targeting!$I$1:$BC$277,Targeting!BD74,FALSE)</f>
        <v>1.6431576090144815E-2</v>
      </c>
      <c r="H74" s="195"/>
      <c r="I74" s="158">
        <f>Baseline_Data_2012!B76/Baseline_Data_2012!B$273</f>
        <v>1.6431576090144815E-2</v>
      </c>
      <c r="J74" s="158">
        <f>Baseline_Data_2012!C76/Baseline_Data_2012!C$273</f>
        <v>2.1928674193707139E-2</v>
      </c>
      <c r="K74" s="158">
        <f>Baseline_Data_2012!D76/Baseline_Data_2012!D$273</f>
        <v>6.0007956299660435E-3</v>
      </c>
      <c r="L74" s="158">
        <f>Baseline_Data_2012!E76/Baseline_Data_2012!E$273</f>
        <v>6.9026960437500564E-3</v>
      </c>
      <c r="M74" s="158">
        <f>Baseline_Data_2012!F76/Baseline_Data_2012!F$273</f>
        <v>1.6029161689189476E-2</v>
      </c>
      <c r="N74" s="158">
        <f>Baseline_Data_2012!G76/Baseline_Data_2012!G$273</f>
        <v>1.0487105207130139E-2</v>
      </c>
      <c r="O74" s="158">
        <f>Baseline_Data_2012!H76/Baseline_Data_2012!H$273</f>
        <v>6.2528965650848712E-3</v>
      </c>
      <c r="P74" s="158">
        <f>Baseline_Data_2012!I76/Baseline_Data_2012!I$273</f>
        <v>2.8654669210326444E-2</v>
      </c>
      <c r="Q74" s="158">
        <f>Baseline_Data_2012!J76/Baseline_Data_2012!J$273</f>
        <v>7.003007888911751E-3</v>
      </c>
      <c r="R74" s="158">
        <f>Baseline_Data_2012!K76/Baseline_Data_2012!K$273</f>
        <v>1.8673253070269676E-2</v>
      </c>
      <c r="S74" s="158">
        <f>Baseline_Data_2012!L76/Baseline_Data_2012!L$273</f>
        <v>1.0805184254981568E-2</v>
      </c>
      <c r="T74" s="158">
        <f>Baseline_Data_2012!M76/Baseline_Data_2012!M$273</f>
        <v>0</v>
      </c>
      <c r="U74" s="158">
        <f>Baseline_Data_2012!N76/Baseline_Data_2012!N$273</f>
        <v>0</v>
      </c>
      <c r="V74" s="158">
        <f>Baseline_Data_2012!O76/Baseline_Data_2012!O$273</f>
        <v>1.4539661110081432E-2</v>
      </c>
      <c r="W74" s="158">
        <f>Baseline_Data_2012!P76/Baseline_Data_2012!P$273</f>
        <v>0</v>
      </c>
      <c r="X74" s="158">
        <f>Baseline_Data_2012!Q76/Baseline_Data_2012!Q$273</f>
        <v>1.1870716724578949E-2</v>
      </c>
      <c r="Y74" s="158">
        <f>Baseline_Data_2012!R76/Baseline_Data_2012!R$273</f>
        <v>2.0286436246588378E-3</v>
      </c>
      <c r="Z74" s="158">
        <f>Baseline_Data_2012!S76/Baseline_Data_2012!S$273</f>
        <v>6.9099716737507011E-3</v>
      </c>
      <c r="AA74" s="158">
        <f>Baseline_Data_2012!T76/Baseline_Data_2012!T$273</f>
        <v>7.6935372724873828E-3</v>
      </c>
      <c r="AB74" s="158">
        <f>Baseline_Data_2012!U76/Baseline_Data_2012!U$273</f>
        <v>1.5259736359609201E-2</v>
      </c>
      <c r="AC74" s="158">
        <f>Baseline_Data_2012!V76/Baseline_Data_2012!V$273</f>
        <v>6.9026960437500564E-3</v>
      </c>
      <c r="AD74" s="158">
        <f>Baseline_Data_2012!W76/Baseline_Data_2012!W$273</f>
        <v>2.1019039893024376E-2</v>
      </c>
      <c r="AE74" s="158">
        <f>Baseline_Data_2012!X76/Baseline_Data_2012!X$273</f>
        <v>2.2734854424367172E-2</v>
      </c>
      <c r="AF74" s="158">
        <f>Baseline_Data_2012!Y76/Baseline_Data_2012!Y$273</f>
        <v>3.3661627822462884E-3</v>
      </c>
      <c r="AG74" s="158">
        <f>Baseline_Data_2012!Z76/Baseline_Data_2012!Z$273</f>
        <v>3.2989221659184757E-3</v>
      </c>
      <c r="AH74" s="158">
        <f>Baseline_Data_2012!AA76/Baseline_Data_2012!AA$273</f>
        <v>1.1631840204557745E-2</v>
      </c>
      <c r="AI74" s="158">
        <f>Baseline_Data_2012!AB76/Baseline_Data_2012!AB$273</f>
        <v>1.1940090353544945E-2</v>
      </c>
      <c r="AJ74" s="158">
        <f>Baseline_Data_2012!AC76/Baseline_Data_2012!AC$273</f>
        <v>0</v>
      </c>
      <c r="AK74" s="158">
        <f>Baseline_Data_2012!AD76/Baseline_Data_2012!AD$273</f>
        <v>8.1883025291957078E-3</v>
      </c>
      <c r="AL74" s="158">
        <f>Baseline_Data_2012!AE76/Baseline_Data_2012!AE$273</f>
        <v>1.6029161689189476E-2</v>
      </c>
      <c r="AM74" s="158">
        <f>Baseline_Data_2012!AF76/Baseline_Data_2012!AF$273</f>
        <v>3.4284248283069467E-2</v>
      </c>
      <c r="AN74" s="158">
        <f>Baseline_Data_2012!AG76/Baseline_Data_2012!AG$273</f>
        <v>6.4979366608880875E-3</v>
      </c>
      <c r="AO74" s="158">
        <f>Baseline_Data_2012!AH76/Baseline_Data_2012!AH$273</f>
        <v>3.8240596227870856E-2</v>
      </c>
      <c r="AP74" s="158">
        <f>Baseline_Data_2012!AI76/Baseline_Data_2012!AI$273</f>
        <v>5.9970041198776445E-3</v>
      </c>
      <c r="AQ74" s="158">
        <f>Baseline_Data_2012!AJ76/Baseline_Data_2012!AJ$273</f>
        <v>1.6257628489605421E-3</v>
      </c>
      <c r="AR74" s="158">
        <f>Baseline_Data_2012!AK76/Baseline_Data_2012!AK$273</f>
        <v>2.8002579381599405E-2</v>
      </c>
      <c r="AS74" s="158">
        <f>Baseline_Data_2012!AL76/Baseline_Data_2012!AL$273</f>
        <v>2.4035877160593744E-2</v>
      </c>
      <c r="AT74" s="158">
        <f>Baseline_Data_2012!AM76/Baseline_Data_2012!AM$273</f>
        <v>0</v>
      </c>
      <c r="AU74" s="158">
        <f>Baseline_Data_2012!AN76/Baseline_Data_2012!AN$273</f>
        <v>6.7108754775041012E-3</v>
      </c>
      <c r="AV74" s="158">
        <f>Baseline_Data_2012!AO76/Baseline_Data_2012!AO$273</f>
        <v>2.3220925642900327E-2</v>
      </c>
      <c r="AW74" s="158">
        <f>Baseline_Data_2012!AP76/Baseline_Data_2012!AP$273</f>
        <v>6.0007956299660435E-3</v>
      </c>
      <c r="AX74" s="158">
        <f>Baseline_Data_2012!AQ76/Baseline_Data_2012!AQ$273</f>
        <v>0</v>
      </c>
      <c r="AY74" s="158">
        <f>Baseline_Data_2012!AR76/Baseline_Data_2012!AR$273</f>
        <v>1.2548984892296626E-2</v>
      </c>
      <c r="AZ74" s="158">
        <f>Baseline_Data_2012!AS76/Baseline_Data_2012!AS$273</f>
        <v>1.3807720067621413E-2</v>
      </c>
      <c r="BA74" s="158">
        <f>Baseline_Data_2012!AT76/Baseline_Data_2012!AT$273</f>
        <v>9.8204582427804284E-3</v>
      </c>
      <c r="BB74" s="158">
        <f>Baseline_Data_2012!AU76/Baseline_Data_2012!AU$273</f>
        <v>2.5745331295957595E-2</v>
      </c>
      <c r="BC74" s="158">
        <f>Baseline_Data_2012!AV76/Baseline_Data_2012!AV$273</f>
        <v>1.4917755776274905E-2</v>
      </c>
      <c r="BD74">
        <v>74</v>
      </c>
    </row>
    <row r="75" spans="1:56" x14ac:dyDescent="0.2">
      <c r="A75" s="157">
        <v>1</v>
      </c>
      <c r="B75" s="34" t="s">
        <v>31</v>
      </c>
      <c r="C75">
        <f>'III Tool Overview'!$H$8/160</f>
        <v>312.5</v>
      </c>
      <c r="D75">
        <f>'III Tool Overview'!$H$8/32</f>
        <v>1562.5</v>
      </c>
      <c r="E75">
        <f>'III Tool Overview'!$H$8/64</f>
        <v>781.25</v>
      </c>
      <c r="F75">
        <f>G75*'III Tool Overview'!$H$8</f>
        <v>764.89943447390272</v>
      </c>
      <c r="G75" s="158">
        <f>HLOOKUP('III Tool Overview'!$H$6,Targeting!$I$1:$BC$277,Targeting!BD75,FALSE)</f>
        <v>1.5297988689478055E-2</v>
      </c>
      <c r="H75" s="195"/>
      <c r="I75" s="158">
        <f>Baseline_Data_2012!B77/Baseline_Data_2012!B$273</f>
        <v>1.5297988689478055E-2</v>
      </c>
      <c r="J75" s="158">
        <f>Baseline_Data_2012!C77/Baseline_Data_2012!C$273</f>
        <v>2.1664397488933625E-2</v>
      </c>
      <c r="K75" s="158">
        <f>Baseline_Data_2012!D77/Baseline_Data_2012!D$273</f>
        <v>4.4802320314226117E-3</v>
      </c>
      <c r="L75" s="158">
        <f>Baseline_Data_2012!E77/Baseline_Data_2012!E$273</f>
        <v>6.0094059675000486E-3</v>
      </c>
      <c r="M75" s="158">
        <f>Baseline_Data_2012!F77/Baseline_Data_2012!F$273</f>
        <v>1.5788792940636936E-2</v>
      </c>
      <c r="N75" s="158">
        <f>Baseline_Data_2012!G77/Baseline_Data_2012!G$273</f>
        <v>9.8843192775237045E-3</v>
      </c>
      <c r="O75" s="158">
        <f>Baseline_Data_2012!H77/Baseline_Data_2012!H$273</f>
        <v>6.0322694057316174E-3</v>
      </c>
      <c r="P75" s="158">
        <f>Baseline_Data_2012!I77/Baseline_Data_2012!I$273</f>
        <v>2.6639174697840374E-2</v>
      </c>
      <c r="Q75" s="158">
        <f>Baseline_Data_2012!J77/Baseline_Data_2012!J$273</f>
        <v>6.6296157381427901E-3</v>
      </c>
      <c r="R75" s="158">
        <f>Baseline_Data_2012!K77/Baseline_Data_2012!K$273</f>
        <v>1.740669989083362E-2</v>
      </c>
      <c r="S75" s="158">
        <f>Baseline_Data_2012!L77/Baseline_Data_2012!L$273</f>
        <v>9.1685120112907966E-3</v>
      </c>
      <c r="T75" s="158">
        <f>Baseline_Data_2012!M77/Baseline_Data_2012!M$273</f>
        <v>0</v>
      </c>
      <c r="U75" s="158">
        <f>Baseline_Data_2012!N77/Baseline_Data_2012!N$273</f>
        <v>0</v>
      </c>
      <c r="V75" s="158">
        <f>Baseline_Data_2012!O77/Baseline_Data_2012!O$273</f>
        <v>1.3344026429959696E-2</v>
      </c>
      <c r="W75" s="158">
        <f>Baseline_Data_2012!P77/Baseline_Data_2012!P$273</f>
        <v>0</v>
      </c>
      <c r="X75" s="158">
        <f>Baseline_Data_2012!Q77/Baseline_Data_2012!Q$273</f>
        <v>1.1157243595018762E-2</v>
      </c>
      <c r="Y75" s="158">
        <f>Baseline_Data_2012!R77/Baseline_Data_2012!R$273</f>
        <v>2.2737146665639326E-3</v>
      </c>
      <c r="Z75" s="158">
        <f>Baseline_Data_2012!S77/Baseline_Data_2012!S$273</f>
        <v>5.7767363192555866E-3</v>
      </c>
      <c r="AA75" s="158">
        <f>Baseline_Data_2012!T77/Baseline_Data_2012!T$273</f>
        <v>6.9566084149694342E-3</v>
      </c>
      <c r="AB75" s="158">
        <f>Baseline_Data_2012!U77/Baseline_Data_2012!U$273</f>
        <v>1.3955226094274817E-2</v>
      </c>
      <c r="AC75" s="158">
        <f>Baseline_Data_2012!V77/Baseline_Data_2012!V$273</f>
        <v>6.0094059675000486E-3</v>
      </c>
      <c r="AD75" s="158">
        <f>Baseline_Data_2012!W77/Baseline_Data_2012!W$273</f>
        <v>1.9796455917143765E-2</v>
      </c>
      <c r="AE75" s="158">
        <f>Baseline_Data_2012!X77/Baseline_Data_2012!X$273</f>
        <v>2.1485305173562258E-2</v>
      </c>
      <c r="AF75" s="158">
        <f>Baseline_Data_2012!Y77/Baseline_Data_2012!Y$273</f>
        <v>3.7970316183738133E-3</v>
      </c>
      <c r="AG75" s="158">
        <f>Baseline_Data_2012!Z77/Baseline_Data_2012!Z$273</f>
        <v>3.6449629525532809E-3</v>
      </c>
      <c r="AH75" s="158">
        <f>Baseline_Data_2012!AA77/Baseline_Data_2012!AA$273</f>
        <v>1.0324891866966987E-2</v>
      </c>
      <c r="AI75" s="158">
        <f>Baseline_Data_2012!AB77/Baseline_Data_2012!AB$273</f>
        <v>9.6161437090168719E-3</v>
      </c>
      <c r="AJ75" s="158">
        <f>Baseline_Data_2012!AC77/Baseline_Data_2012!AC$273</f>
        <v>0</v>
      </c>
      <c r="AK75" s="158">
        <f>Baseline_Data_2012!AD77/Baseline_Data_2012!AD$273</f>
        <v>8.0424834430593475E-3</v>
      </c>
      <c r="AL75" s="158">
        <f>Baseline_Data_2012!AE77/Baseline_Data_2012!AE$273</f>
        <v>1.5788792940636936E-2</v>
      </c>
      <c r="AM75" s="158">
        <f>Baseline_Data_2012!AF77/Baseline_Data_2012!AF$273</f>
        <v>3.1371319440328643E-2</v>
      </c>
      <c r="AN75" s="158">
        <f>Baseline_Data_2012!AG77/Baseline_Data_2012!AG$273</f>
        <v>6.2609298525882181E-3</v>
      </c>
      <c r="AO75" s="158">
        <f>Baseline_Data_2012!AH77/Baseline_Data_2012!AH$273</f>
        <v>3.5447420147973654E-2</v>
      </c>
      <c r="AP75" s="158">
        <f>Baseline_Data_2012!AI77/Baseline_Data_2012!AI$273</f>
        <v>5.6091381817761051E-3</v>
      </c>
      <c r="AQ75" s="158">
        <f>Baseline_Data_2012!AJ77/Baseline_Data_2012!AJ$273</f>
        <v>1.5918927896071975E-3</v>
      </c>
      <c r="AR75" s="158">
        <f>Baseline_Data_2012!AK77/Baseline_Data_2012!AK$273</f>
        <v>2.786429503897422E-2</v>
      </c>
      <c r="AS75" s="158">
        <f>Baseline_Data_2012!AL77/Baseline_Data_2012!AL$273</f>
        <v>2.2109003093581023E-2</v>
      </c>
      <c r="AT75" s="158">
        <f>Baseline_Data_2012!AM77/Baseline_Data_2012!AM$273</f>
        <v>0</v>
      </c>
      <c r="AU75" s="158">
        <f>Baseline_Data_2012!AN77/Baseline_Data_2012!AN$273</f>
        <v>5.6684093839112302E-3</v>
      </c>
      <c r="AV75" s="158">
        <f>Baseline_Data_2012!AO77/Baseline_Data_2012!AO$273</f>
        <v>2.4138802939699337E-2</v>
      </c>
      <c r="AW75" s="158">
        <f>Baseline_Data_2012!AP77/Baseline_Data_2012!AP$273</f>
        <v>4.4802320314226117E-3</v>
      </c>
      <c r="AX75" s="158">
        <f>Baseline_Data_2012!AQ77/Baseline_Data_2012!AQ$273</f>
        <v>0</v>
      </c>
      <c r="AY75" s="158">
        <f>Baseline_Data_2012!AR77/Baseline_Data_2012!AR$273</f>
        <v>1.3408194668706123E-2</v>
      </c>
      <c r="AZ75" s="158">
        <f>Baseline_Data_2012!AS77/Baseline_Data_2012!AS$273</f>
        <v>1.3736214526100845E-2</v>
      </c>
      <c r="BA75" s="158">
        <f>Baseline_Data_2012!AT77/Baseline_Data_2012!AT$273</f>
        <v>8.765912391206691E-3</v>
      </c>
      <c r="BB75" s="158">
        <f>Baseline_Data_2012!AU77/Baseline_Data_2012!AU$273</f>
        <v>2.1195604100070441E-2</v>
      </c>
      <c r="BC75" s="158">
        <f>Baseline_Data_2012!AV77/Baseline_Data_2012!AV$273</f>
        <v>1.334217258192677E-2</v>
      </c>
      <c r="BD75">
        <v>75</v>
      </c>
    </row>
    <row r="76" spans="1:56" x14ac:dyDescent="0.2">
      <c r="A76" s="157">
        <v>1</v>
      </c>
      <c r="B76" s="34" t="s">
        <v>32</v>
      </c>
      <c r="C76">
        <f>'III Tool Overview'!$H$8/160</f>
        <v>312.5</v>
      </c>
      <c r="D76">
        <f>'III Tool Overview'!$H$8/32</f>
        <v>1562.5</v>
      </c>
      <c r="E76">
        <f>'III Tool Overview'!$H$8/64</f>
        <v>781.25</v>
      </c>
      <c r="F76">
        <f>G76*'III Tool Overview'!$H$8</f>
        <v>617.66557615894635</v>
      </c>
      <c r="G76" s="158">
        <f>HLOOKUP('III Tool Overview'!$H$6,Targeting!$I$1:$BC$277,Targeting!BD76,FALSE)</f>
        <v>1.2353311523178926E-2</v>
      </c>
      <c r="H76" s="195"/>
      <c r="I76" s="158">
        <f>Baseline_Data_2012!B78/Baseline_Data_2012!B$273</f>
        <v>1.2353311523178926E-2</v>
      </c>
      <c r="J76" s="158">
        <f>Baseline_Data_2012!C78/Baseline_Data_2012!C$273</f>
        <v>1.8296477535931041E-2</v>
      </c>
      <c r="K76" s="158">
        <f>Baseline_Data_2012!D78/Baseline_Data_2012!D$273</f>
        <v>3.4248884862430628E-3</v>
      </c>
      <c r="L76" s="158">
        <f>Baseline_Data_2012!E78/Baseline_Data_2012!E$273</f>
        <v>5.0904901961333748E-3</v>
      </c>
      <c r="M76" s="158">
        <f>Baseline_Data_2012!F78/Baseline_Data_2012!F$273</f>
        <v>1.2396464976937959E-2</v>
      </c>
      <c r="N76" s="158">
        <f>Baseline_Data_2012!G78/Baseline_Data_2012!G$273</f>
        <v>7.8872103390296554E-3</v>
      </c>
      <c r="O76" s="158">
        <f>Baseline_Data_2012!H78/Baseline_Data_2012!H$273</f>
        <v>4.8437526920123881E-3</v>
      </c>
      <c r="P76" s="158">
        <f>Baseline_Data_2012!I78/Baseline_Data_2012!I$273</f>
        <v>2.1249165333179793E-2</v>
      </c>
      <c r="Q76" s="158">
        <f>Baseline_Data_2012!J78/Baseline_Data_2012!J$273</f>
        <v>5.6869063942285901E-3</v>
      </c>
      <c r="R76" s="158">
        <f>Baseline_Data_2012!K78/Baseline_Data_2012!K$273</f>
        <v>1.3944787867041723E-2</v>
      </c>
      <c r="S76" s="158">
        <f>Baseline_Data_2012!L78/Baseline_Data_2012!L$273</f>
        <v>7.2422047350733827E-3</v>
      </c>
      <c r="T76" s="158">
        <f>Baseline_Data_2012!M78/Baseline_Data_2012!M$273</f>
        <v>0</v>
      </c>
      <c r="U76" s="158">
        <f>Baseline_Data_2012!N78/Baseline_Data_2012!N$273</f>
        <v>0</v>
      </c>
      <c r="V76" s="158">
        <f>Baseline_Data_2012!O78/Baseline_Data_2012!O$273</f>
        <v>1.1478230595798508E-2</v>
      </c>
      <c r="W76" s="158">
        <f>Baseline_Data_2012!P78/Baseline_Data_2012!P$273</f>
        <v>0</v>
      </c>
      <c r="X76" s="158">
        <f>Baseline_Data_2012!Q78/Baseline_Data_2012!Q$273</f>
        <v>9.2860851383752864E-3</v>
      </c>
      <c r="Y76" s="158">
        <f>Baseline_Data_2012!R78/Baseline_Data_2012!R$273</f>
        <v>1.5611933039880095E-3</v>
      </c>
      <c r="Z76" s="158">
        <f>Baseline_Data_2012!S78/Baseline_Data_2012!S$273</f>
        <v>5.3351123518398744E-3</v>
      </c>
      <c r="AA76" s="158">
        <f>Baseline_Data_2012!T78/Baseline_Data_2012!T$273</f>
        <v>6.5347575845324923E-3</v>
      </c>
      <c r="AB76" s="158">
        <f>Baseline_Data_2012!U78/Baseline_Data_2012!U$273</f>
        <v>1.1740592388009462E-2</v>
      </c>
      <c r="AC76" s="158">
        <f>Baseline_Data_2012!V78/Baseline_Data_2012!V$273</f>
        <v>5.0904901961333748E-3</v>
      </c>
      <c r="AD76" s="158">
        <f>Baseline_Data_2012!W78/Baseline_Data_2012!W$273</f>
        <v>1.7096844206299693E-2</v>
      </c>
      <c r="AE76" s="158">
        <f>Baseline_Data_2012!X78/Baseline_Data_2012!X$273</f>
        <v>1.7644869544082217E-2</v>
      </c>
      <c r="AF76" s="158">
        <f>Baseline_Data_2012!Y78/Baseline_Data_2012!Y$273</f>
        <v>3.0364284368209183E-3</v>
      </c>
      <c r="AG76" s="158">
        <f>Baseline_Data_2012!Z78/Baseline_Data_2012!Z$273</f>
        <v>2.2484961336003782E-3</v>
      </c>
      <c r="AH76" s="158">
        <f>Baseline_Data_2012!AA78/Baseline_Data_2012!AA$273</f>
        <v>6.7022246971413452E-3</v>
      </c>
      <c r="AI76" s="158">
        <f>Baseline_Data_2012!AB78/Baseline_Data_2012!AB$273</f>
        <v>7.9539064828995937E-3</v>
      </c>
      <c r="AJ76" s="158">
        <f>Baseline_Data_2012!AC78/Baseline_Data_2012!AC$273</f>
        <v>0</v>
      </c>
      <c r="AK76" s="158">
        <f>Baseline_Data_2012!AD78/Baseline_Data_2012!AD$273</f>
        <v>5.8950792942307007E-3</v>
      </c>
      <c r="AL76" s="158">
        <f>Baseline_Data_2012!AE78/Baseline_Data_2012!AE$273</f>
        <v>1.2396464976937959E-2</v>
      </c>
      <c r="AM76" s="158">
        <f>Baseline_Data_2012!AF78/Baseline_Data_2012!AF$273</f>
        <v>2.522127053594736E-2</v>
      </c>
      <c r="AN76" s="158">
        <f>Baseline_Data_2012!AG78/Baseline_Data_2012!AG$273</f>
        <v>5.1805738180879801E-3</v>
      </c>
      <c r="AO76" s="158">
        <f>Baseline_Data_2012!AH78/Baseline_Data_2012!AH$273</f>
        <v>2.7240665686420047E-2</v>
      </c>
      <c r="AP76" s="158">
        <f>Baseline_Data_2012!AI78/Baseline_Data_2012!AI$273</f>
        <v>4.2194509915866587E-3</v>
      </c>
      <c r="AQ76" s="158">
        <f>Baseline_Data_2012!AJ78/Baseline_Data_2012!AJ$273</f>
        <v>1.0356711482267158E-3</v>
      </c>
      <c r="AR76" s="158">
        <f>Baseline_Data_2012!AK78/Baseline_Data_2012!AK$273</f>
        <v>2.2975559404000069E-2</v>
      </c>
      <c r="AS76" s="158">
        <f>Baseline_Data_2012!AL78/Baseline_Data_2012!AL$273</f>
        <v>1.7150986509751682E-2</v>
      </c>
      <c r="AT76" s="158">
        <f>Baseline_Data_2012!AM78/Baseline_Data_2012!AM$273</f>
        <v>0</v>
      </c>
      <c r="AU76" s="158">
        <f>Baseline_Data_2012!AN78/Baseline_Data_2012!AN$273</f>
        <v>4.4618514052157795E-3</v>
      </c>
      <c r="AV76" s="158">
        <f>Baseline_Data_2012!AO78/Baseline_Data_2012!AO$273</f>
        <v>1.7096568236696121E-2</v>
      </c>
      <c r="AW76" s="158">
        <f>Baseline_Data_2012!AP78/Baseline_Data_2012!AP$273</f>
        <v>3.4248884862430628E-3</v>
      </c>
      <c r="AX76" s="158">
        <f>Baseline_Data_2012!AQ78/Baseline_Data_2012!AQ$273</f>
        <v>0</v>
      </c>
      <c r="AY76" s="158">
        <f>Baseline_Data_2012!AR78/Baseline_Data_2012!AR$273</f>
        <v>1.2704245606279394E-2</v>
      </c>
      <c r="AZ76" s="158">
        <f>Baseline_Data_2012!AS78/Baseline_Data_2012!AS$273</f>
        <v>1.2298953141537457E-2</v>
      </c>
      <c r="BA76" s="158">
        <f>Baseline_Data_2012!AT78/Baseline_Data_2012!AT$273</f>
        <v>7.8724777114011629E-3</v>
      </c>
      <c r="BB76" s="158">
        <f>Baseline_Data_2012!AU78/Baseline_Data_2012!AU$273</f>
        <v>1.8581455290296818E-2</v>
      </c>
      <c r="BC76" s="158">
        <f>Baseline_Data_2012!AV78/Baseline_Data_2012!AV$273</f>
        <v>1.001035421941044E-2</v>
      </c>
      <c r="BD76">
        <v>76</v>
      </c>
    </row>
    <row r="77" spans="1:56" x14ac:dyDescent="0.2">
      <c r="A77" s="157">
        <v>1</v>
      </c>
      <c r="B77" s="34" t="s">
        <v>33</v>
      </c>
      <c r="C77">
        <f>'III Tool Overview'!$H$8/160</f>
        <v>312.5</v>
      </c>
      <c r="D77">
        <f>'III Tool Overview'!$H$8/32</f>
        <v>1562.5</v>
      </c>
      <c r="E77">
        <f>'III Tool Overview'!$H$8/64</f>
        <v>781.25</v>
      </c>
      <c r="F77">
        <f>G77*'III Tool Overview'!$H$8</f>
        <v>565.45505956734792</v>
      </c>
      <c r="G77" s="158">
        <f>HLOOKUP('III Tool Overview'!$H$6,Targeting!$I$1:$BC$277,Targeting!BD77,FALSE)</f>
        <v>1.1309101191346959E-2</v>
      </c>
      <c r="H77" s="195"/>
      <c r="I77" s="158">
        <f>Baseline_Data_2012!B79/Baseline_Data_2012!B$273</f>
        <v>1.1309101191346959E-2</v>
      </c>
      <c r="J77" s="158">
        <f>Baseline_Data_2012!C79/Baseline_Data_2012!C$273</f>
        <v>1.6955657788802345E-2</v>
      </c>
      <c r="K77" s="158">
        <f>Baseline_Data_2012!D79/Baseline_Data_2012!D$273</f>
        <v>4.4108412322827325E-3</v>
      </c>
      <c r="L77" s="158">
        <f>Baseline_Data_2012!E79/Baseline_Data_2012!E$273</f>
        <v>5.5095244500833777E-3</v>
      </c>
      <c r="M77" s="158">
        <f>Baseline_Data_2012!F79/Baseline_Data_2012!F$273</f>
        <v>1.1923968694068962E-2</v>
      </c>
      <c r="N77" s="158">
        <f>Baseline_Data_2012!G79/Baseline_Data_2012!G$273</f>
        <v>7.8217563113198649E-3</v>
      </c>
      <c r="O77" s="158">
        <f>Baseline_Data_2012!H79/Baseline_Data_2012!H$273</f>
        <v>4.5095234722875412E-3</v>
      </c>
      <c r="P77" s="158">
        <f>Baseline_Data_2012!I79/Baseline_Data_2012!I$273</f>
        <v>1.8689582509498062E-2</v>
      </c>
      <c r="Q77" s="158">
        <f>Baseline_Data_2012!J79/Baseline_Data_2012!J$273</f>
        <v>5.1553517632699636E-3</v>
      </c>
      <c r="R77" s="158">
        <f>Baseline_Data_2012!K79/Baseline_Data_2012!K$273</f>
        <v>1.2998712909344319E-2</v>
      </c>
      <c r="S77" s="158">
        <f>Baseline_Data_2012!L79/Baseline_Data_2012!L$273</f>
        <v>6.6587380745234499E-3</v>
      </c>
      <c r="T77" s="158">
        <f>Baseline_Data_2012!M79/Baseline_Data_2012!M$273</f>
        <v>0</v>
      </c>
      <c r="U77" s="158">
        <f>Baseline_Data_2012!N79/Baseline_Data_2012!N$273</f>
        <v>0</v>
      </c>
      <c r="V77" s="158">
        <f>Baseline_Data_2012!O79/Baseline_Data_2012!O$273</f>
        <v>1.0679075809603152E-2</v>
      </c>
      <c r="W77" s="158">
        <f>Baseline_Data_2012!P79/Baseline_Data_2012!P$273</f>
        <v>0</v>
      </c>
      <c r="X77" s="158">
        <f>Baseline_Data_2012!Q79/Baseline_Data_2012!Q$273</f>
        <v>8.4867765441860223E-3</v>
      </c>
      <c r="Y77" s="158">
        <f>Baseline_Data_2012!R79/Baseline_Data_2012!R$273</f>
        <v>1.4571137503888087E-3</v>
      </c>
      <c r="Z77" s="158">
        <f>Baseline_Data_2012!S79/Baseline_Data_2012!S$273</f>
        <v>5.6256382719895703E-3</v>
      </c>
      <c r="AA77" s="158">
        <f>Baseline_Data_2012!T79/Baseline_Data_2012!T$273</f>
        <v>5.6897458279119113E-3</v>
      </c>
      <c r="AB77" s="158">
        <f>Baseline_Data_2012!U79/Baseline_Data_2012!U$273</f>
        <v>1.0696984175741955E-2</v>
      </c>
      <c r="AC77" s="158">
        <f>Baseline_Data_2012!V79/Baseline_Data_2012!V$273</f>
        <v>5.5095244500833777E-3</v>
      </c>
      <c r="AD77" s="158">
        <f>Baseline_Data_2012!W79/Baseline_Data_2012!W$273</f>
        <v>1.5524204134760956E-2</v>
      </c>
      <c r="AE77" s="158">
        <f>Baseline_Data_2012!X79/Baseline_Data_2012!X$273</f>
        <v>1.6600107531603663E-2</v>
      </c>
      <c r="AF77" s="158">
        <f>Baseline_Data_2012!Y79/Baseline_Data_2012!Y$273</f>
        <v>2.4960471048443142E-3</v>
      </c>
      <c r="AG77" s="158">
        <f>Baseline_Data_2012!Z79/Baseline_Data_2012!Z$273</f>
        <v>2.1162316551532972E-3</v>
      </c>
      <c r="AH77" s="158">
        <f>Baseline_Data_2012!AA79/Baseline_Data_2012!AA$273</f>
        <v>6.5773385226604508E-3</v>
      </c>
      <c r="AI77" s="158">
        <f>Baseline_Data_2012!AB79/Baseline_Data_2012!AB$273</f>
        <v>6.9058379182905145E-3</v>
      </c>
      <c r="AJ77" s="158">
        <f>Baseline_Data_2012!AC79/Baseline_Data_2012!AC$273</f>
        <v>0</v>
      </c>
      <c r="AK77" s="158">
        <f>Baseline_Data_2012!AD79/Baseline_Data_2012!AD$273</f>
        <v>6.1844740959474814E-3</v>
      </c>
      <c r="AL77" s="158">
        <f>Baseline_Data_2012!AE79/Baseline_Data_2012!AE$273</f>
        <v>1.1923968694068962E-2</v>
      </c>
      <c r="AM77" s="158">
        <f>Baseline_Data_2012!AF79/Baseline_Data_2012!AF$273</f>
        <v>2.1698600536308493E-2</v>
      </c>
      <c r="AN77" s="158">
        <f>Baseline_Data_2012!AG79/Baseline_Data_2012!AG$273</f>
        <v>4.7748093842486664E-3</v>
      </c>
      <c r="AO77" s="158">
        <f>Baseline_Data_2012!AH79/Baseline_Data_2012!AH$273</f>
        <v>2.8671488530555244E-2</v>
      </c>
      <c r="AP77" s="158">
        <f>Baseline_Data_2012!AI79/Baseline_Data_2012!AI$273</f>
        <v>3.8488235396229665E-3</v>
      </c>
      <c r="AQ77" s="158">
        <f>Baseline_Data_2012!AJ79/Baseline_Data_2012!AJ$273</f>
        <v>1.3916831054296493E-3</v>
      </c>
      <c r="AR77" s="158">
        <f>Baseline_Data_2012!AK79/Baseline_Data_2012!AK$273</f>
        <v>2.1703727575022348E-2</v>
      </c>
      <c r="AS77" s="158">
        <f>Baseline_Data_2012!AL79/Baseline_Data_2012!AL$273</f>
        <v>1.6218412827102235E-2</v>
      </c>
      <c r="AT77" s="158">
        <f>Baseline_Data_2012!AM79/Baseline_Data_2012!AM$273</f>
        <v>0</v>
      </c>
      <c r="AU77" s="158">
        <f>Baseline_Data_2012!AN79/Baseline_Data_2012!AN$273</f>
        <v>4.3373346218144081E-3</v>
      </c>
      <c r="AV77" s="158">
        <f>Baseline_Data_2012!AO79/Baseline_Data_2012!AO$273</f>
        <v>1.5290039586876773E-2</v>
      </c>
      <c r="AW77" s="158">
        <f>Baseline_Data_2012!AP79/Baseline_Data_2012!AP$273</f>
        <v>4.4108412322827325E-3</v>
      </c>
      <c r="AX77" s="158">
        <f>Baseline_Data_2012!AQ79/Baseline_Data_2012!AQ$273</f>
        <v>0</v>
      </c>
      <c r="AY77" s="158">
        <f>Baseline_Data_2012!AR79/Baseline_Data_2012!AR$273</f>
        <v>1.0910959236685534E-2</v>
      </c>
      <c r="AZ77" s="158">
        <f>Baseline_Data_2012!AS79/Baseline_Data_2012!AS$273</f>
        <v>1.0679590977901691E-2</v>
      </c>
      <c r="BA77" s="158">
        <f>Baseline_Data_2012!AT79/Baseline_Data_2012!AT$273</f>
        <v>7.8409878005555583E-3</v>
      </c>
      <c r="BB77" s="158">
        <f>Baseline_Data_2012!AU79/Baseline_Data_2012!AU$273</f>
        <v>1.6010567775441353E-2</v>
      </c>
      <c r="BC77" s="158">
        <f>Baseline_Data_2012!AV79/Baseline_Data_2012!AV$273</f>
        <v>1.0442801521688971E-2</v>
      </c>
      <c r="BD77">
        <v>77</v>
      </c>
    </row>
    <row r="78" spans="1:56" x14ac:dyDescent="0.2">
      <c r="A78" s="157">
        <v>1</v>
      </c>
      <c r="B78" s="34" t="s">
        <v>34</v>
      </c>
      <c r="C78">
        <f>'III Tool Overview'!$H$8/160</f>
        <v>312.5</v>
      </c>
      <c r="D78">
        <f>'III Tool Overview'!$H$8/32</f>
        <v>1562.5</v>
      </c>
      <c r="E78">
        <f>'III Tool Overview'!$H$8/64</f>
        <v>781.25</v>
      </c>
      <c r="F78">
        <f>G78*'III Tool Overview'!$H$8</f>
        <v>390.9541418250646</v>
      </c>
      <c r="G78" s="158">
        <f>HLOOKUP('III Tool Overview'!$H$6,Targeting!$I$1:$BC$277,Targeting!BD78,FALSE)</f>
        <v>7.8190828365012916E-3</v>
      </c>
      <c r="H78" s="195"/>
      <c r="I78" s="158">
        <f>Baseline_Data_2012!B80/Baseline_Data_2012!B$273</f>
        <v>7.8190828365012916E-3</v>
      </c>
      <c r="J78" s="158">
        <f>Baseline_Data_2012!C80/Baseline_Data_2012!C$273</f>
        <v>1.2269290719763003E-2</v>
      </c>
      <c r="K78" s="158">
        <f>Baseline_Data_2012!D80/Baseline_Data_2012!D$273</f>
        <v>3.2523165857734513E-3</v>
      </c>
      <c r="L78" s="158">
        <f>Baseline_Data_2012!E80/Baseline_Data_2012!E$273</f>
        <v>3.5875973163333615E-3</v>
      </c>
      <c r="M78" s="158">
        <f>Baseline_Data_2012!F80/Baseline_Data_2012!F$273</f>
        <v>8.5304198097424146E-3</v>
      </c>
      <c r="N78" s="158">
        <f>Baseline_Data_2012!G80/Baseline_Data_2012!G$273</f>
        <v>5.4075682195122753E-3</v>
      </c>
      <c r="O78" s="158">
        <f>Baseline_Data_2012!H80/Baseline_Data_2012!H$273</f>
        <v>2.5070181007267982E-3</v>
      </c>
      <c r="P78" s="158">
        <f>Baseline_Data_2012!I80/Baseline_Data_2012!I$273</f>
        <v>1.2923339223621915E-2</v>
      </c>
      <c r="Q78" s="158">
        <f>Baseline_Data_2012!J80/Baseline_Data_2012!J$273</f>
        <v>3.5738963002172048E-3</v>
      </c>
      <c r="R78" s="158">
        <f>Baseline_Data_2012!K80/Baseline_Data_2012!K$273</f>
        <v>9.3017558477953982E-3</v>
      </c>
      <c r="S78" s="158">
        <f>Baseline_Data_2012!L80/Baseline_Data_2012!L$273</f>
        <v>4.3550169766412737E-3</v>
      </c>
      <c r="T78" s="158">
        <f>Baseline_Data_2012!M80/Baseline_Data_2012!M$273</f>
        <v>0</v>
      </c>
      <c r="U78" s="158">
        <f>Baseline_Data_2012!N80/Baseline_Data_2012!N$273</f>
        <v>0</v>
      </c>
      <c r="V78" s="158">
        <f>Baseline_Data_2012!O80/Baseline_Data_2012!O$273</f>
        <v>7.2853180508972134E-3</v>
      </c>
      <c r="W78" s="158">
        <f>Baseline_Data_2012!P80/Baseline_Data_2012!P$273</f>
        <v>0</v>
      </c>
      <c r="X78" s="158">
        <f>Baseline_Data_2012!Q80/Baseline_Data_2012!Q$273</f>
        <v>4.7359854289770924E-3</v>
      </c>
      <c r="Y78" s="158">
        <f>Baseline_Data_2012!R80/Baseline_Data_2012!R$273</f>
        <v>8.8951711506293546E-4</v>
      </c>
      <c r="Z78" s="158">
        <f>Baseline_Data_2012!S80/Baseline_Data_2012!S$273</f>
        <v>3.4396303442670159E-3</v>
      </c>
      <c r="AA78" s="158">
        <f>Baseline_Data_2012!T80/Baseline_Data_2012!T$273</f>
        <v>4.2414349799366358E-3</v>
      </c>
      <c r="AB78" s="158">
        <f>Baseline_Data_2012!U80/Baseline_Data_2012!U$273</f>
        <v>7.1259294597335642E-3</v>
      </c>
      <c r="AC78" s="158">
        <f>Baseline_Data_2012!V80/Baseline_Data_2012!V$273</f>
        <v>3.5875973163333615E-3</v>
      </c>
      <c r="AD78" s="158">
        <f>Baseline_Data_2012!W80/Baseline_Data_2012!W$273</f>
        <v>1.0953620963391896E-2</v>
      </c>
      <c r="AE78" s="158">
        <f>Baseline_Data_2012!X80/Baseline_Data_2012!X$273</f>
        <v>1.1824438280765012E-2</v>
      </c>
      <c r="AF78" s="158">
        <f>Baseline_Data_2012!Y80/Baseline_Data_2012!Y$273</f>
        <v>1.7174910551194396E-3</v>
      </c>
      <c r="AG78" s="158">
        <f>Baseline_Data_2012!Z80/Baseline_Data_2012!Z$273</f>
        <v>1.327771314643178E-3</v>
      </c>
      <c r="AH78" s="158">
        <f>Baseline_Data_2012!AA80/Baseline_Data_2012!AA$273</f>
        <v>3.8627584199904621E-3</v>
      </c>
      <c r="AI78" s="158">
        <f>Baseline_Data_2012!AB80/Baseline_Data_2012!AB$273</f>
        <v>4.2949574668731472E-3</v>
      </c>
      <c r="AJ78" s="158">
        <f>Baseline_Data_2012!AC80/Baseline_Data_2012!AC$273</f>
        <v>0</v>
      </c>
      <c r="AK78" s="158">
        <f>Baseline_Data_2012!AD80/Baseline_Data_2012!AD$273</f>
        <v>4.5191453532516948E-3</v>
      </c>
      <c r="AL78" s="158">
        <f>Baseline_Data_2012!AE80/Baseline_Data_2012!AE$273</f>
        <v>8.5304198097424146E-3</v>
      </c>
      <c r="AM78" s="158">
        <f>Baseline_Data_2012!AF80/Baseline_Data_2012!AF$273</f>
        <v>1.5281561679243558E-2</v>
      </c>
      <c r="AN78" s="158">
        <f>Baseline_Data_2012!AG80/Baseline_Data_2012!AG$273</f>
        <v>3.2105644494695271E-3</v>
      </c>
      <c r="AO78" s="158">
        <f>Baseline_Data_2012!AH80/Baseline_Data_2012!AH$273</f>
        <v>1.8969920936667189E-2</v>
      </c>
      <c r="AP78" s="158">
        <f>Baseline_Data_2012!AI80/Baseline_Data_2012!AI$273</f>
        <v>2.4830050225474599E-3</v>
      </c>
      <c r="AQ78" s="158">
        <f>Baseline_Data_2012!AJ80/Baseline_Data_2012!AJ$273</f>
        <v>5.2686758994091641E-4</v>
      </c>
      <c r="AR78" s="158">
        <f>Baseline_Data_2012!AK80/Baseline_Data_2012!AK$273</f>
        <v>1.5837398462322953E-2</v>
      </c>
      <c r="AS78" s="158">
        <f>Baseline_Data_2012!AL80/Baseline_Data_2012!AL$273</f>
        <v>1.1410403250365731E-2</v>
      </c>
      <c r="AT78" s="158">
        <f>Baseline_Data_2012!AM80/Baseline_Data_2012!AM$273</f>
        <v>0</v>
      </c>
      <c r="AU78" s="158">
        <f>Baseline_Data_2012!AN80/Baseline_Data_2012!AN$273</f>
        <v>2.6013390020673925E-3</v>
      </c>
      <c r="AV78" s="158">
        <f>Baseline_Data_2012!AO80/Baseline_Data_2012!AO$273</f>
        <v>9.8987662704543306E-3</v>
      </c>
      <c r="AW78" s="158">
        <f>Baseline_Data_2012!AP80/Baseline_Data_2012!AP$273</f>
        <v>3.2523165857734513E-3</v>
      </c>
      <c r="AX78" s="158">
        <f>Baseline_Data_2012!AQ80/Baseline_Data_2012!AQ$273</f>
        <v>0</v>
      </c>
      <c r="AY78" s="158">
        <f>Baseline_Data_2012!AR80/Baseline_Data_2012!AR$273</f>
        <v>7.9665327514459646E-3</v>
      </c>
      <c r="AZ78" s="158">
        <f>Baseline_Data_2012!AS80/Baseline_Data_2012!AS$273</f>
        <v>7.997497566066927E-3</v>
      </c>
      <c r="BA78" s="158">
        <f>Baseline_Data_2012!AT80/Baseline_Data_2012!AT$273</f>
        <v>4.9981079423546924E-3</v>
      </c>
      <c r="BB78" s="158">
        <f>Baseline_Data_2012!AU80/Baseline_Data_2012!AU$273</f>
        <v>1.0650055861312771E-2</v>
      </c>
      <c r="BC78" s="158">
        <f>Baseline_Data_2012!AV80/Baseline_Data_2012!AV$273</f>
        <v>7.5743461600636759E-3</v>
      </c>
      <c r="BD78">
        <v>78</v>
      </c>
    </row>
    <row r="79" spans="1:56" x14ac:dyDescent="0.2">
      <c r="A79" s="157">
        <v>1</v>
      </c>
      <c r="B79" s="34" t="s">
        <v>35</v>
      </c>
      <c r="C79">
        <f>'III Tool Overview'!$H$8/160</f>
        <v>312.5</v>
      </c>
      <c r="D79">
        <f>'III Tool Overview'!$H$8/32</f>
        <v>1562.5</v>
      </c>
      <c r="E79">
        <f>'III Tool Overview'!$H$8/64</f>
        <v>781.25</v>
      </c>
      <c r="F79">
        <f>G79*'III Tool Overview'!$H$8</f>
        <v>305.96027760618358</v>
      </c>
      <c r="G79" s="158">
        <f>HLOOKUP('III Tool Overview'!$H$6,Targeting!$I$1:$BC$277,Targeting!BD79,FALSE)</f>
        <v>6.1192055521236714E-3</v>
      </c>
      <c r="H79" s="195"/>
      <c r="I79" s="158">
        <f>Baseline_Data_2012!B81/Baseline_Data_2012!B$273</f>
        <v>6.1192055521236714E-3</v>
      </c>
      <c r="J79" s="158">
        <f>Baseline_Data_2012!C81/Baseline_Data_2012!C$273</f>
        <v>1.0101242938009907E-2</v>
      </c>
      <c r="K79" s="158">
        <f>Baseline_Data_2012!D81/Baseline_Data_2012!D$273</f>
        <v>1.7317529872300196E-3</v>
      </c>
      <c r="L79" s="158">
        <f>Baseline_Data_2012!E81/Baseline_Data_2012!E$273</f>
        <v>2.8801837610000231E-3</v>
      </c>
      <c r="M79" s="158">
        <f>Baseline_Data_2012!F81/Baseline_Data_2012!F$273</f>
        <v>6.2495874623660777E-3</v>
      </c>
      <c r="N79" s="158">
        <f>Baseline_Data_2012!G81/Baseline_Data_2012!G$273</f>
        <v>3.9158252624054406E-3</v>
      </c>
      <c r="O79" s="158">
        <f>Baseline_Data_2012!H81/Baseline_Data_2012!H$273</f>
        <v>1.7745837641204715E-3</v>
      </c>
      <c r="P79" s="158">
        <f>Baseline_Data_2012!I81/Baseline_Data_2012!I$273</f>
        <v>1.0383584329114156E-2</v>
      </c>
      <c r="Q79" s="158">
        <f>Baseline_Data_2012!J81/Baseline_Data_2012!J$273</f>
        <v>2.6848673698149149E-3</v>
      </c>
      <c r="R79" s="158">
        <f>Baseline_Data_2012!K81/Baseline_Data_2012!K$273</f>
        <v>7.2589147478265871E-3</v>
      </c>
      <c r="S79" s="158">
        <f>Baseline_Data_2012!L81/Baseline_Data_2012!L$273</f>
        <v>3.2754427851298621E-3</v>
      </c>
      <c r="T79" s="158">
        <f>Baseline_Data_2012!M81/Baseline_Data_2012!M$273</f>
        <v>0</v>
      </c>
      <c r="U79" s="158">
        <f>Baseline_Data_2012!N81/Baseline_Data_2012!N$273</f>
        <v>0</v>
      </c>
      <c r="V79" s="158">
        <f>Baseline_Data_2012!O81/Baseline_Data_2012!O$273</f>
        <v>5.7434517967390733E-3</v>
      </c>
      <c r="W79" s="158">
        <f>Baseline_Data_2012!P81/Baseline_Data_2012!P$273</f>
        <v>0</v>
      </c>
      <c r="X79" s="158">
        <f>Baseline_Data_2012!Q81/Baseline_Data_2012!Q$273</f>
        <v>3.2721353872932641E-3</v>
      </c>
      <c r="Y79" s="158">
        <f>Baseline_Data_2012!R81/Baseline_Data_2012!R$273</f>
        <v>6.3536936790209691E-4</v>
      </c>
      <c r="Z79" s="158">
        <f>Baseline_Data_2012!S81/Baseline_Data_2012!S$273</f>
        <v>2.945183482278632E-3</v>
      </c>
      <c r="AA79" s="158">
        <f>Baseline_Data_2012!T81/Baseline_Data_2012!T$273</f>
        <v>3.2326612549787338E-3</v>
      </c>
      <c r="AB79" s="158">
        <f>Baseline_Data_2012!U81/Baseline_Data_2012!U$273</f>
        <v>5.3798407841697113E-3</v>
      </c>
      <c r="AC79" s="158">
        <f>Baseline_Data_2012!V81/Baseline_Data_2012!V$273</f>
        <v>2.8801837610000231E-3</v>
      </c>
      <c r="AD79" s="158">
        <f>Baseline_Data_2012!W81/Baseline_Data_2012!W$273</f>
        <v>8.3295064254173771E-3</v>
      </c>
      <c r="AE79" s="158">
        <f>Baseline_Data_2012!X81/Baseline_Data_2012!X$273</f>
        <v>1.0015677173889998E-2</v>
      </c>
      <c r="AF79" s="158">
        <f>Baseline_Data_2012!Y81/Baseline_Data_2012!Y$273</f>
        <v>1.2985907977732347E-3</v>
      </c>
      <c r="AG79" s="158">
        <f>Baseline_Data_2012!Z81/Baseline_Data_2012!Z$273</f>
        <v>1.1483427586103162E-3</v>
      </c>
      <c r="AH79" s="158">
        <f>Baseline_Data_2012!AA81/Baseline_Data_2012!AA$273</f>
        <v>4.0999453405161923E-3</v>
      </c>
      <c r="AI79" s="158">
        <f>Baseline_Data_2012!AB81/Baseline_Data_2012!AB$273</f>
        <v>3.0322315252850731E-3</v>
      </c>
      <c r="AJ79" s="158">
        <f>Baseline_Data_2012!AC81/Baseline_Data_2012!AC$273</f>
        <v>0</v>
      </c>
      <c r="AK79" s="158">
        <f>Baseline_Data_2012!AD81/Baseline_Data_2012!AD$273</f>
        <v>3.0185797147202443E-3</v>
      </c>
      <c r="AL79" s="158">
        <f>Baseline_Data_2012!AE81/Baseline_Data_2012!AE$273</f>
        <v>6.2495874623660777E-3</v>
      </c>
      <c r="AM79" s="158">
        <f>Baseline_Data_2012!AF81/Baseline_Data_2012!AF$273</f>
        <v>1.2190639534713632E-2</v>
      </c>
      <c r="AN79" s="158">
        <f>Baseline_Data_2012!AG81/Baseline_Data_2012!AG$273</f>
        <v>2.3964021728097905E-3</v>
      </c>
      <c r="AO79" s="158">
        <f>Baseline_Data_2012!AH81/Baseline_Data_2012!AH$273</f>
        <v>1.4871342977505329E-2</v>
      </c>
      <c r="AP79" s="158">
        <f>Baseline_Data_2012!AI81/Baseline_Data_2012!AI$273</f>
        <v>2.3205654416331408E-3</v>
      </c>
      <c r="AQ79" s="158">
        <f>Baseline_Data_2012!AJ81/Baseline_Data_2012!AJ$273</f>
        <v>5.7955434893500809E-4</v>
      </c>
      <c r="AR79" s="158">
        <f>Baseline_Data_2012!AK81/Baseline_Data_2012!AK$273</f>
        <v>1.2919982956105566E-2</v>
      </c>
      <c r="AS79" s="158">
        <f>Baseline_Data_2012!AL81/Baseline_Data_2012!AL$273</f>
        <v>9.1331884438961529E-3</v>
      </c>
      <c r="AT79" s="158">
        <f>Baseline_Data_2012!AM81/Baseline_Data_2012!AM$273</f>
        <v>0</v>
      </c>
      <c r="AU79" s="158">
        <f>Baseline_Data_2012!AN81/Baseline_Data_2012!AN$273</f>
        <v>2.4324208850500296E-3</v>
      </c>
      <c r="AV79" s="158">
        <f>Baseline_Data_2012!AO81/Baseline_Data_2012!AO$273</f>
        <v>9.0676534942482623E-3</v>
      </c>
      <c r="AW79" s="158">
        <f>Baseline_Data_2012!AP81/Baseline_Data_2012!AP$273</f>
        <v>1.7317529872300196E-3</v>
      </c>
      <c r="AX79" s="158">
        <f>Baseline_Data_2012!AQ81/Baseline_Data_2012!AQ$273</f>
        <v>0</v>
      </c>
      <c r="AY79" s="158">
        <f>Baseline_Data_2012!AR81/Baseline_Data_2012!AR$273</f>
        <v>6.3486055701368511E-3</v>
      </c>
      <c r="AZ79" s="158">
        <f>Baseline_Data_2012!AS81/Baseline_Data_2012!AS$273</f>
        <v>5.8340576820613398E-3</v>
      </c>
      <c r="BA79" s="158">
        <f>Baseline_Data_2012!AT81/Baseline_Data_2012!AT$273</f>
        <v>4.1266429677902844E-3</v>
      </c>
      <c r="BB79" s="158">
        <f>Baseline_Data_2012!AU81/Baseline_Data_2012!AU$273</f>
        <v>7.8599453800742812E-3</v>
      </c>
      <c r="BC79" s="158">
        <f>Baseline_Data_2012!AV81/Baseline_Data_2012!AV$273</f>
        <v>5.9447536127177902E-3</v>
      </c>
      <c r="BD79">
        <v>79</v>
      </c>
    </row>
    <row r="80" spans="1:56" x14ac:dyDescent="0.2">
      <c r="A80" s="157">
        <v>1</v>
      </c>
      <c r="B80" s="34" t="s">
        <v>36</v>
      </c>
      <c r="C80">
        <f>'III Tool Overview'!$H$8/160</f>
        <v>312.5</v>
      </c>
      <c r="D80">
        <f>'III Tool Overview'!$H$8/32</f>
        <v>1562.5</v>
      </c>
      <c r="E80">
        <f>'III Tool Overview'!$H$8/64</f>
        <v>781.25</v>
      </c>
      <c r="F80">
        <f>G80*'III Tool Overview'!$H$8</f>
        <v>79.145560864685592</v>
      </c>
      <c r="G80" s="158">
        <f>HLOOKUP('III Tool Overview'!$H$6,Targeting!$I$1:$BC$277,Targeting!BD80,FALSE)</f>
        <v>1.5829112172937119E-3</v>
      </c>
      <c r="H80" s="195"/>
      <c r="I80" s="158">
        <f>Baseline_Data_2012!B82/Baseline_Data_2012!B$273</f>
        <v>1.5829112172937119E-3</v>
      </c>
      <c r="J80" s="158">
        <f>Baseline_Data_2012!C82/Baseline_Data_2012!C$273</f>
        <v>2.535378418493849E-3</v>
      </c>
      <c r="K80" s="158">
        <f>Baseline_Data_2012!D82/Baseline_Data_2012!D$273</f>
        <v>5.0685453284781063E-4</v>
      </c>
      <c r="L80" s="158">
        <f>Baseline_Data_2012!E82/Baseline_Data_2012!E$273</f>
        <v>6.4100330320000516E-4</v>
      </c>
      <c r="M80" s="158">
        <f>Baseline_Data_2012!F82/Baseline_Data_2012!F$273</f>
        <v>1.5145520384986801E-3</v>
      </c>
      <c r="N80" s="158">
        <f>Baseline_Data_2012!G82/Baseline_Data_2012!G$273</f>
        <v>1.0649218089713688E-3</v>
      </c>
      <c r="O80" s="158">
        <f>Baseline_Data_2012!H82/Baseline_Data_2012!H$273</f>
        <v>5.3524507602447648E-4</v>
      </c>
      <c r="P80" s="158">
        <f>Baseline_Data_2012!I82/Baseline_Data_2012!I$273</f>
        <v>2.7240842653046479E-3</v>
      </c>
      <c r="Q80" s="158">
        <f>Baseline_Data_2012!J82/Baseline_Data_2012!J$273</f>
        <v>6.1368397024340912E-4</v>
      </c>
      <c r="R80" s="158">
        <f>Baseline_Data_2012!K82/Baseline_Data_2012!K$273</f>
        <v>1.8192535737661694E-3</v>
      </c>
      <c r="S80" s="158">
        <f>Baseline_Data_2012!L82/Baseline_Data_2012!L$273</f>
        <v>9.0310735087757385E-4</v>
      </c>
      <c r="T80" s="158">
        <f>Baseline_Data_2012!M82/Baseline_Data_2012!M$273</f>
        <v>0</v>
      </c>
      <c r="U80" s="158">
        <f>Baseline_Data_2012!N82/Baseline_Data_2012!N$273</f>
        <v>0</v>
      </c>
      <c r="V80" s="158">
        <f>Baseline_Data_2012!O82/Baseline_Data_2012!O$273</f>
        <v>1.4719316062016821E-3</v>
      </c>
      <c r="W80" s="158">
        <f>Baseline_Data_2012!P82/Baseline_Data_2012!P$273</f>
        <v>0</v>
      </c>
      <c r="X80" s="158">
        <f>Baseline_Data_2012!Q82/Baseline_Data_2012!Q$273</f>
        <v>9.5457784230811016E-4</v>
      </c>
      <c r="Y80" s="158">
        <f>Baseline_Data_2012!R82/Baseline_Data_2012!R$273</f>
        <v>2.069488798309687E-4</v>
      </c>
      <c r="Z80" s="158">
        <f>Baseline_Data_2012!S82/Baseline_Data_2012!S$273</f>
        <v>8.3288191907608449E-4</v>
      </c>
      <c r="AA80" s="158">
        <f>Baseline_Data_2012!T82/Baseline_Data_2012!T$273</f>
        <v>6.3670653289550736E-4</v>
      </c>
      <c r="AB80" s="158">
        <f>Baseline_Data_2012!U82/Baseline_Data_2012!U$273</f>
        <v>1.1568680182500279E-3</v>
      </c>
      <c r="AC80" s="158">
        <f>Baseline_Data_2012!V82/Baseline_Data_2012!V$273</f>
        <v>6.4100330320000516E-4</v>
      </c>
      <c r="AD80" s="158">
        <f>Baseline_Data_2012!W82/Baseline_Data_2012!W$273</f>
        <v>2.1849770030481714E-3</v>
      </c>
      <c r="AE80" s="158">
        <f>Baseline_Data_2012!X82/Baseline_Data_2012!X$273</f>
        <v>2.5546340238678223E-3</v>
      </c>
      <c r="AF80" s="158">
        <f>Baseline_Data_2012!Y82/Baseline_Data_2012!Y$273</f>
        <v>2.5134015440772284E-4</v>
      </c>
      <c r="AG80" s="158">
        <f>Baseline_Data_2012!Z82/Baseline_Data_2012!Z$273</f>
        <v>2.7683262930784408E-4</v>
      </c>
      <c r="AH80" s="158">
        <f>Baseline_Data_2012!AA82/Baseline_Data_2012!AA$273</f>
        <v>1.0339413515162441E-3</v>
      </c>
      <c r="AI80" s="158">
        <f>Baseline_Data_2012!AB82/Baseline_Data_2012!AB$273</f>
        <v>8.8469246093872498E-4</v>
      </c>
      <c r="AJ80" s="158">
        <f>Baseline_Data_2012!AC82/Baseline_Data_2012!AC$273</f>
        <v>0</v>
      </c>
      <c r="AK80" s="158">
        <f>Baseline_Data_2012!AD82/Baseline_Data_2012!AD$273</f>
        <v>9.9605652683914928E-4</v>
      </c>
      <c r="AL80" s="158">
        <f>Baseline_Data_2012!AE82/Baseline_Data_2012!AE$273</f>
        <v>1.5145520384986801E-3</v>
      </c>
      <c r="AM80" s="158">
        <f>Baseline_Data_2012!AF82/Baseline_Data_2012!AF$273</f>
        <v>3.1965771428996079E-3</v>
      </c>
      <c r="AN80" s="158">
        <f>Baseline_Data_2012!AG82/Baseline_Data_2012!AG$273</f>
        <v>5.8198338482523494E-4</v>
      </c>
      <c r="AO80" s="158">
        <f>Baseline_Data_2012!AH82/Baseline_Data_2012!AH$273</f>
        <v>3.8010231190353555E-3</v>
      </c>
      <c r="AP80" s="158">
        <f>Baseline_Data_2012!AI82/Baseline_Data_2012!AI$273</f>
        <v>5.5693570599195375E-4</v>
      </c>
      <c r="AQ80" s="158">
        <f>Baseline_Data_2012!AJ82/Baseline_Data_2012!AJ$273</f>
        <v>2.2580039568896419E-4</v>
      </c>
      <c r="AR80" s="158">
        <f>Baseline_Data_2012!AK82/Baseline_Data_2012!AK$273</f>
        <v>3.1206166652416123E-3</v>
      </c>
      <c r="AS80" s="158">
        <f>Baseline_Data_2012!AL82/Baseline_Data_2012!AL$273</f>
        <v>2.2755465172340701E-3</v>
      </c>
      <c r="AT80" s="158">
        <f>Baseline_Data_2012!AM82/Baseline_Data_2012!AM$273</f>
        <v>0</v>
      </c>
      <c r="AU80" s="158">
        <f>Baseline_Data_2012!AN82/Baseline_Data_2012!AN$273</f>
        <v>4.6910974211679146E-4</v>
      </c>
      <c r="AV80" s="158">
        <f>Baseline_Data_2012!AO82/Baseline_Data_2012!AO$273</f>
        <v>2.5097779219937109E-3</v>
      </c>
      <c r="AW80" s="158">
        <f>Baseline_Data_2012!AP82/Baseline_Data_2012!AP$273</f>
        <v>5.0685453284781063E-4</v>
      </c>
      <c r="AX80" s="158">
        <f>Baseline_Data_2012!AQ82/Baseline_Data_2012!AQ$273</f>
        <v>0</v>
      </c>
      <c r="AY80" s="158">
        <f>Baseline_Data_2012!AR82/Baseline_Data_2012!AR$273</f>
        <v>1.7003309259472181E-3</v>
      </c>
      <c r="AZ80" s="158">
        <f>Baseline_Data_2012!AS82/Baseline_Data_2012!AS$273</f>
        <v>1.5101970369143665E-3</v>
      </c>
      <c r="BA80" s="158">
        <f>Baseline_Data_2012!AT82/Baseline_Data_2012!AT$273</f>
        <v>9.4030338431991582E-4</v>
      </c>
      <c r="BB80" s="158">
        <f>Baseline_Data_2012!AU82/Baseline_Data_2012!AU$273</f>
        <v>2.0182123202268656E-3</v>
      </c>
      <c r="BC80" s="158">
        <f>Baseline_Data_2012!AV82/Baseline_Data_2012!AV$273</f>
        <v>1.5644088454520502E-3</v>
      </c>
      <c r="BD80">
        <v>80</v>
      </c>
    </row>
    <row r="81" spans="1:56" x14ac:dyDescent="0.2">
      <c r="A81" s="157">
        <v>1</v>
      </c>
      <c r="B81" s="34" t="s">
        <v>37</v>
      </c>
      <c r="C81">
        <f>'III Tool Overview'!$H$8/160</f>
        <v>312.5</v>
      </c>
      <c r="D81">
        <f>'III Tool Overview'!$H$8/32</f>
        <v>1562.5</v>
      </c>
      <c r="E81">
        <f>'III Tool Overview'!$H$8/64</f>
        <v>781.25</v>
      </c>
      <c r="F81">
        <f>G81*'III Tool Overview'!$H$8</f>
        <v>49.666242647879621</v>
      </c>
      <c r="G81" s="158">
        <f>HLOOKUP('III Tool Overview'!$H$6,Targeting!$I$1:$BC$277,Targeting!BD81,FALSE)</f>
        <v>9.9332485295759243E-4</v>
      </c>
      <c r="H81" s="195"/>
      <c r="I81" s="158">
        <f>Baseline_Data_2012!B83/Baseline_Data_2012!B$273</f>
        <v>9.9332485295759243E-4</v>
      </c>
      <c r="J81" s="158">
        <f>Baseline_Data_2012!C83/Baseline_Data_2012!C$273</f>
        <v>1.5890161233048806E-3</v>
      </c>
      <c r="K81" s="158">
        <f>Baseline_Data_2012!D83/Baseline_Data_2012!D$273</f>
        <v>2.7514960354595435E-4</v>
      </c>
      <c r="L81" s="158">
        <f>Baseline_Data_2012!E83/Baseline_Data_2012!E$273</f>
        <v>4.0712371960000324E-4</v>
      </c>
      <c r="M81" s="158">
        <f>Baseline_Data_2012!F83/Baseline_Data_2012!F$273</f>
        <v>1.0640323269259168E-3</v>
      </c>
      <c r="N81" s="158">
        <f>Baseline_Data_2012!G83/Baseline_Data_2012!G$273</f>
        <v>6.3566516213042247E-4</v>
      </c>
      <c r="O81" s="158">
        <f>Baseline_Data_2012!H83/Baseline_Data_2012!H$273</f>
        <v>3.0277938616934193E-4</v>
      </c>
      <c r="P81" s="158">
        <f>Baseline_Data_2012!I83/Baseline_Data_2012!I$273</f>
        <v>1.7271409537681001E-3</v>
      </c>
      <c r="Q81" s="158">
        <f>Baseline_Data_2012!J83/Baseline_Data_2012!J$273</f>
        <v>4.1860562208656386E-4</v>
      </c>
      <c r="R81" s="158">
        <f>Baseline_Data_2012!K83/Baseline_Data_2012!K$273</f>
        <v>1.0789986968175035E-3</v>
      </c>
      <c r="S81" s="158">
        <f>Baseline_Data_2012!L83/Baseline_Data_2012!L$273</f>
        <v>5.6066515835150499E-4</v>
      </c>
      <c r="T81" s="158">
        <f>Baseline_Data_2012!M83/Baseline_Data_2012!M$273</f>
        <v>0</v>
      </c>
      <c r="U81" s="158">
        <f>Baseline_Data_2012!N83/Baseline_Data_2012!N$273</f>
        <v>0</v>
      </c>
      <c r="V81" s="158">
        <f>Baseline_Data_2012!O83/Baseline_Data_2012!O$273</f>
        <v>9.2842375161093749E-4</v>
      </c>
      <c r="W81" s="158">
        <f>Baseline_Data_2012!P83/Baseline_Data_2012!P$273</f>
        <v>0</v>
      </c>
      <c r="X81" s="158">
        <f>Baseline_Data_2012!Q83/Baseline_Data_2012!Q$273</f>
        <v>5.44535813825245E-4</v>
      </c>
      <c r="Y81" s="158">
        <f>Baseline_Data_2012!R83/Baseline_Data_2012!R$273</f>
        <v>1.1981250937582399E-4</v>
      </c>
      <c r="Z81" s="158">
        <f>Baseline_Data_2012!S83/Baseline_Data_2012!S$273</f>
        <v>4.8646200583204937E-4</v>
      </c>
      <c r="AA81" s="158">
        <f>Baseline_Data_2012!T83/Baseline_Data_2012!T$273</f>
        <v>6.0526423497474159E-4</v>
      </c>
      <c r="AB81" s="158">
        <f>Baseline_Data_2012!U83/Baseline_Data_2012!U$273</f>
        <v>7.7663866959442446E-4</v>
      </c>
      <c r="AC81" s="158">
        <f>Baseline_Data_2012!V83/Baseline_Data_2012!V$273</f>
        <v>4.0712371960000324E-4</v>
      </c>
      <c r="AD81" s="158">
        <f>Baseline_Data_2012!W83/Baseline_Data_2012!W$273</f>
        <v>1.3072244049800394E-3</v>
      </c>
      <c r="AE81" s="158">
        <f>Baseline_Data_2012!X83/Baseline_Data_2012!X$273</f>
        <v>1.6614377075517177E-3</v>
      </c>
      <c r="AF81" s="158">
        <f>Baseline_Data_2012!Y83/Baseline_Data_2012!Y$273</f>
        <v>1.5080409264463371E-4</v>
      </c>
      <c r="AG81" s="158">
        <f>Baseline_Data_2012!Z83/Baseline_Data_2012!Z$273</f>
        <v>1.4149223275734251E-4</v>
      </c>
      <c r="AH81" s="158">
        <f>Baseline_Data_2012!AA83/Baseline_Data_2012!AA$273</f>
        <v>4.4145810514176713E-4</v>
      </c>
      <c r="AI81" s="158">
        <f>Baseline_Data_2012!AB83/Baseline_Data_2012!AB$273</f>
        <v>5.5311378081602765E-4</v>
      </c>
      <c r="AJ81" s="158">
        <f>Baseline_Data_2012!AC83/Baseline_Data_2012!AC$273</f>
        <v>0</v>
      </c>
      <c r="AK81" s="158">
        <f>Baseline_Data_2012!AD83/Baseline_Data_2012!AD$273</f>
        <v>6.042144697342587E-4</v>
      </c>
      <c r="AL81" s="158">
        <f>Baseline_Data_2012!AE83/Baseline_Data_2012!AE$273</f>
        <v>1.0640323269259168E-3</v>
      </c>
      <c r="AM81" s="158">
        <f>Baseline_Data_2012!AF83/Baseline_Data_2012!AF$273</f>
        <v>2.0583327976123975E-3</v>
      </c>
      <c r="AN81" s="158">
        <f>Baseline_Data_2012!AG83/Baseline_Data_2012!AG$273</f>
        <v>3.3970975856314616E-4</v>
      </c>
      <c r="AO81" s="158">
        <f>Baseline_Data_2012!AH83/Baseline_Data_2012!AH$273</f>
        <v>2.5109789089385074E-3</v>
      </c>
      <c r="AP81" s="158">
        <f>Baseline_Data_2012!AI83/Baseline_Data_2012!AI$273</f>
        <v>4.932859110214448E-4</v>
      </c>
      <c r="AQ81" s="158">
        <f>Baseline_Data_2012!AJ83/Baseline_Data_2012!AJ$273</f>
        <v>1.0838418993070282E-4</v>
      </c>
      <c r="AR81" s="158">
        <f>Baseline_Data_2012!AK83/Baseline_Data_2012!AK$273</f>
        <v>1.9037144501400085E-3</v>
      </c>
      <c r="AS81" s="158">
        <f>Baseline_Data_2012!AL83/Baseline_Data_2012!AL$273</f>
        <v>1.3629923054107296E-3</v>
      </c>
      <c r="AT81" s="158">
        <f>Baseline_Data_2012!AM83/Baseline_Data_2012!AM$273</f>
        <v>0</v>
      </c>
      <c r="AU81" s="158">
        <f>Baseline_Data_2012!AN83/Baseline_Data_2012!AN$273</f>
        <v>4.5752678552131513E-4</v>
      </c>
      <c r="AV81" s="158">
        <f>Baseline_Data_2012!AO83/Baseline_Data_2012!AO$273</f>
        <v>1.5635879921591096E-3</v>
      </c>
      <c r="AW81" s="158">
        <f>Baseline_Data_2012!AP83/Baseline_Data_2012!AP$273</f>
        <v>2.7514960354595435E-4</v>
      </c>
      <c r="AX81" s="158">
        <f>Baseline_Data_2012!AQ83/Baseline_Data_2012!AQ$273</f>
        <v>0</v>
      </c>
      <c r="AY81" s="158">
        <f>Baseline_Data_2012!AR83/Baseline_Data_2012!AR$273</f>
        <v>1.0551699008537702E-3</v>
      </c>
      <c r="AZ81" s="158">
        <f>Baseline_Data_2012!AS83/Baseline_Data_2012!AS$273</f>
        <v>8.5615968380625077E-4</v>
      </c>
      <c r="BA81" s="158">
        <f>Baseline_Data_2012!AT83/Baseline_Data_2012!AT$273</f>
        <v>4.3939410482239053E-4</v>
      </c>
      <c r="BB81" s="158">
        <f>Baseline_Data_2012!AU83/Baseline_Data_2012!AU$273</f>
        <v>1.3124213065059094E-3</v>
      </c>
      <c r="BC81" s="158">
        <f>Baseline_Data_2012!AV83/Baseline_Data_2012!AV$273</f>
        <v>8.9841765124532025E-4</v>
      </c>
      <c r="BD81">
        <v>81</v>
      </c>
    </row>
    <row r="82" spans="1:56" x14ac:dyDescent="0.2">
      <c r="A82" s="153">
        <v>1</v>
      </c>
      <c r="B82" s="34" t="s">
        <v>208</v>
      </c>
      <c r="C82">
        <f>'III Tool Overview'!$H$8/160</f>
        <v>312.5</v>
      </c>
      <c r="D82">
        <f>'III Tool Overview'!$H$8/32</f>
        <v>1562.5</v>
      </c>
      <c r="E82">
        <f>'III Tool Overview'!$H$8/64</f>
        <v>781.25</v>
      </c>
      <c r="F82">
        <f>G82*'III Tool Overview'!$H$8</f>
        <v>22.701977010686303</v>
      </c>
      <c r="G82" s="158">
        <f>HLOOKUP('III Tool Overview'!$H$6,Targeting!$I$1:$BC$277,Targeting!BD82,FALSE)</f>
        <v>4.5403954021372607E-4</v>
      </c>
      <c r="H82" s="195"/>
      <c r="I82" s="158">
        <f>Baseline_Data_2012!B84/Baseline_Data_2012!B$273</f>
        <v>4.5403954021372607E-4</v>
      </c>
      <c r="J82" s="158">
        <f>Baseline_Data_2012!C84/Baseline_Data_2012!C$273</f>
        <v>7.3158503670636536E-4</v>
      </c>
      <c r="K82" s="158">
        <f>Baseline_Data_2012!D84/Baseline_Data_2012!D$273</f>
        <v>1.7377869697639221E-4</v>
      </c>
      <c r="L82" s="158">
        <f>Baseline_Data_2012!E84/Baseline_Data_2012!E$273</f>
        <v>1.8623744620000149E-4</v>
      </c>
      <c r="M82" s="158">
        <f>Baseline_Data_2012!F84/Baseline_Data_2012!F$273</f>
        <v>5.7505361558474676E-4</v>
      </c>
      <c r="N82" s="158">
        <f>Baseline_Data_2012!G84/Baseline_Data_2012!G$273</f>
        <v>2.9956634077410715E-4</v>
      </c>
      <c r="O82" s="158">
        <f>Baseline_Data_2012!H84/Baseline_Data_2012!H$273</f>
        <v>1.7650172748260218E-4</v>
      </c>
      <c r="P82" s="158">
        <f>Baseline_Data_2012!I84/Baseline_Data_2012!I$273</f>
        <v>7.416225033004812E-4</v>
      </c>
      <c r="Q82" s="158">
        <f>Baseline_Data_2012!J84/Baseline_Data_2012!J$273</f>
        <v>2.0727074491664813E-4</v>
      </c>
      <c r="R82" s="158">
        <f>Baseline_Data_2012!K84/Baseline_Data_2012!K$273</f>
        <v>4.8320809598937134E-4</v>
      </c>
      <c r="S82" s="158">
        <f>Baseline_Data_2012!L84/Baseline_Data_2012!L$273</f>
        <v>2.5347436799723729E-4</v>
      </c>
      <c r="T82" s="158">
        <f>Baseline_Data_2012!M84/Baseline_Data_2012!M$273</f>
        <v>0</v>
      </c>
      <c r="U82" s="158">
        <f>Baseline_Data_2012!N84/Baseline_Data_2012!N$273</f>
        <v>0</v>
      </c>
      <c r="V82" s="158">
        <f>Baseline_Data_2012!O84/Baseline_Data_2012!O$273</f>
        <v>4.4438788110914975E-4</v>
      </c>
      <c r="W82" s="158">
        <f>Baseline_Data_2012!P84/Baseline_Data_2012!P$273</f>
        <v>0</v>
      </c>
      <c r="X82" s="158">
        <f>Baseline_Data_2012!Q84/Baseline_Data_2012!Q$273</f>
        <v>3.1819261410270339E-4</v>
      </c>
      <c r="Y82" s="158">
        <f>Baseline_Data_2012!R84/Baseline_Data_2012!R$273</f>
        <v>7.987500625054933E-5</v>
      </c>
      <c r="Z82" s="158">
        <f>Baseline_Data_2012!S84/Baseline_Data_2012!S$273</f>
        <v>2.0637782065602094E-4</v>
      </c>
      <c r="AA82" s="158">
        <f>Baseline_Data_2012!T84/Baseline_Data_2012!T$273</f>
        <v>2.0437493648497771E-4</v>
      </c>
      <c r="AB82" s="158">
        <f>Baseline_Data_2012!U84/Baseline_Data_2012!U$273</f>
        <v>3.0741947338112636E-4</v>
      </c>
      <c r="AC82" s="158">
        <f>Baseline_Data_2012!V84/Baseline_Data_2012!V$273</f>
        <v>1.8623744620000149E-4</v>
      </c>
      <c r="AD82" s="158">
        <f>Baseline_Data_2012!W84/Baseline_Data_2012!W$273</f>
        <v>6.6771894067325758E-4</v>
      </c>
      <c r="AE82" s="158">
        <f>Baseline_Data_2012!X84/Baseline_Data_2012!X$273</f>
        <v>7.1733382916578346E-4</v>
      </c>
      <c r="AF82" s="158">
        <f>Baseline_Data_2012!Y84/Baseline_Data_2012!Y$273</f>
        <v>3.5905736343960404E-5</v>
      </c>
      <c r="AG82" s="158">
        <f>Baseline_Data_2012!Z84/Baseline_Data_2012!Z$273</f>
        <v>4.9214689654727837E-5</v>
      </c>
      <c r="AH82" s="158">
        <f>Baseline_Data_2012!AA84/Baseline_Data_2012!AA$273</f>
        <v>2.2072905257088357E-4</v>
      </c>
      <c r="AI82" s="158">
        <f>Baseline_Data_2012!AB84/Baseline_Data_2012!AB$273</f>
        <v>2.4470217004688138E-4</v>
      </c>
      <c r="AJ82" s="158">
        <f>Baseline_Data_2012!AC84/Baseline_Data_2012!AC$273</f>
        <v>0</v>
      </c>
      <c r="AK82" s="158">
        <f>Baseline_Data_2012!AD84/Baseline_Data_2012!AD$273</f>
        <v>3.1108071709090552E-4</v>
      </c>
      <c r="AL82" s="158">
        <f>Baseline_Data_2012!AE84/Baseline_Data_2012!AE$273</f>
        <v>5.7505361558474676E-4</v>
      </c>
      <c r="AM82" s="158">
        <f>Baseline_Data_2012!AF84/Baseline_Data_2012!AF$273</f>
        <v>8.7901307498924105E-4</v>
      </c>
      <c r="AN82" s="158">
        <f>Baseline_Data_2012!AG84/Baseline_Data_2012!AG$273</f>
        <v>2.001390825643342E-4</v>
      </c>
      <c r="AO82" s="158">
        <f>Baseline_Data_2012!AH84/Baseline_Data_2012!AH$273</f>
        <v>9.9056966132436523E-4</v>
      </c>
      <c r="AP82" s="158">
        <f>Baseline_Data_2012!AI84/Baseline_Data_2012!AI$273</f>
        <v>2.466429555107224E-4</v>
      </c>
      <c r="AQ82" s="158">
        <f>Baseline_Data_2012!AJ84/Baseline_Data_2012!AJ$273</f>
        <v>3.6128063310234276E-5</v>
      </c>
      <c r="AR82" s="158">
        <f>Baseline_Data_2012!AK84/Baseline_Data_2012!AK$273</f>
        <v>8.6658188045114185E-4</v>
      </c>
      <c r="AS82" s="158">
        <f>Baseline_Data_2012!AL84/Baseline_Data_2012!AL$273</f>
        <v>6.4062306643539798E-4</v>
      </c>
      <c r="AT82" s="158">
        <f>Baseline_Data_2012!AM84/Baseline_Data_2012!AM$273</f>
        <v>0</v>
      </c>
      <c r="AU82" s="158">
        <f>Baseline_Data_2012!AN84/Baseline_Data_2012!AN$273</f>
        <v>1.6216139233666865E-4</v>
      </c>
      <c r="AV82" s="158">
        <f>Baseline_Data_2012!AO84/Baseline_Data_2012!AO$273</f>
        <v>6.8315643582652686E-4</v>
      </c>
      <c r="AW82" s="158">
        <f>Baseline_Data_2012!AP84/Baseline_Data_2012!AP$273</f>
        <v>1.7377869697639221E-4</v>
      </c>
      <c r="AX82" s="158">
        <f>Baseline_Data_2012!AQ84/Baseline_Data_2012!AQ$273</f>
        <v>0</v>
      </c>
      <c r="AY82" s="158">
        <f>Baseline_Data_2012!AR84/Baseline_Data_2012!AR$273</f>
        <v>5.6074743302514645E-4</v>
      </c>
      <c r="AZ82" s="158">
        <f>Baseline_Data_2012!AS84/Baseline_Data_2012!AS$273</f>
        <v>3.3178571265542905E-4</v>
      </c>
      <c r="BA82" s="158">
        <f>Baseline_Data_2012!AT84/Baseline_Data_2012!AT$273</f>
        <v>1.9333340612185185E-4</v>
      </c>
      <c r="BB82" s="158">
        <f>Baseline_Data_2012!AU84/Baseline_Data_2012!AU$273</f>
        <v>6.8245907938307298E-4</v>
      </c>
      <c r="BC82" s="158">
        <f>Baseline_Data_2012!AV84/Baseline_Data_2012!AV$273</f>
        <v>4.201555184928363E-4</v>
      </c>
      <c r="BD82">
        <v>82</v>
      </c>
    </row>
    <row r="83" spans="1:56" x14ac:dyDescent="0.2">
      <c r="A83" s="157">
        <v>1</v>
      </c>
      <c r="B83" s="34" t="s">
        <v>209</v>
      </c>
      <c r="C83">
        <f>'III Tool Overview'!$H$8/160</f>
        <v>312.5</v>
      </c>
      <c r="D83">
        <f>'III Tool Overview'!$H$8/32</f>
        <v>1562.5</v>
      </c>
      <c r="E83">
        <f>'III Tool Overview'!$H$8/64</f>
        <v>781.25</v>
      </c>
      <c r="F83">
        <f>G83*'III Tool Overview'!$H$8</f>
        <v>8.8147756275847211</v>
      </c>
      <c r="G83" s="158">
        <f>HLOOKUP('III Tool Overview'!$H$6,Targeting!$I$1:$BC$277,Targeting!BD83,FALSE)</f>
        <v>1.7629551255169442E-4</v>
      </c>
      <c r="H83" s="195"/>
      <c r="I83" s="158">
        <f>Baseline_Data_2012!B85/Baseline_Data_2012!B$273</f>
        <v>1.7629551255169442E-4</v>
      </c>
      <c r="J83" s="158">
        <f>Baseline_Data_2012!C85/Baseline_Data_2012!C$273</f>
        <v>2.9028488841789267E-4</v>
      </c>
      <c r="K83" s="158">
        <f>Baseline_Data_2012!D85/Baseline_Data_2012!D$273</f>
        <v>6.5167011366147072E-5</v>
      </c>
      <c r="L83" s="158">
        <f>Baseline_Data_2012!E85/Baseline_Data_2012!E$273</f>
        <v>1.1260868840000089E-4</v>
      </c>
      <c r="M83" s="158">
        <f>Baseline_Data_2012!F85/Baseline_Data_2012!F$273</f>
        <v>2.2342847484502898E-4</v>
      </c>
      <c r="N83" s="158">
        <f>Baseline_Data_2012!G85/Baseline_Data_2012!G$273</f>
        <v>1.0594419368840376E-4</v>
      </c>
      <c r="O83" s="158">
        <f>Baseline_Data_2012!H85/Baseline_Data_2012!H$273</f>
        <v>6.4573802737537378E-5</v>
      </c>
      <c r="P83" s="158">
        <f>Baseline_Data_2012!I85/Baseline_Data_2012!I$273</f>
        <v>3.0251045178164305E-4</v>
      </c>
      <c r="Q83" s="158">
        <f>Baseline_Data_2012!J85/Baseline_Data_2012!J$273</f>
        <v>6.0961983799014158E-5</v>
      </c>
      <c r="R83" s="158">
        <f>Baseline_Data_2012!K85/Baseline_Data_2012!K$273</f>
        <v>1.5841255105630936E-4</v>
      </c>
      <c r="S83" s="158">
        <f>Baseline_Data_2012!L85/Baseline_Data_2012!L$273</f>
        <v>1.0239693011808922E-4</v>
      </c>
      <c r="T83" s="158">
        <f>Baseline_Data_2012!M85/Baseline_Data_2012!M$273</f>
        <v>0</v>
      </c>
      <c r="U83" s="158">
        <f>Baseline_Data_2012!N85/Baseline_Data_2012!N$273</f>
        <v>0</v>
      </c>
      <c r="V83" s="158">
        <f>Baseline_Data_2012!O85/Baseline_Data_2012!O$273</f>
        <v>1.734599535927908E-4</v>
      </c>
      <c r="W83" s="158">
        <f>Baseline_Data_2012!P85/Baseline_Data_2012!P$273</f>
        <v>0</v>
      </c>
      <c r="X83" s="158">
        <f>Baseline_Data_2012!Q85/Baseline_Data_2012!Q$273</f>
        <v>1.1153143174733932E-4</v>
      </c>
      <c r="Y83" s="158">
        <f>Baseline_Data_2012!R85/Baseline_Data_2012!R$273</f>
        <v>2.5414774716083878E-5</v>
      </c>
      <c r="Z83" s="158">
        <f>Baseline_Data_2012!S85/Baseline_Data_2012!S$273</f>
        <v>8.1077000972008223E-5</v>
      </c>
      <c r="AA83" s="158">
        <f>Baseline_Data_2012!T85/Baseline_Data_2012!T$273</f>
        <v>7.8605744801914503E-5</v>
      </c>
      <c r="AB83" s="158">
        <f>Baseline_Data_2012!U85/Baseline_Data_2012!U$273</f>
        <v>1.6179972283217174E-4</v>
      </c>
      <c r="AC83" s="158">
        <f>Baseline_Data_2012!V85/Baseline_Data_2012!V$273</f>
        <v>1.1260868840000089E-4</v>
      </c>
      <c r="AD83" s="158">
        <f>Baseline_Data_2012!W85/Baseline_Data_2012!W$273</f>
        <v>2.6019094871305342E-4</v>
      </c>
      <c r="AE83" s="158">
        <f>Baseline_Data_2012!X85/Baseline_Data_2012!X$273</f>
        <v>2.8693353166631342E-4</v>
      </c>
      <c r="AF83" s="158">
        <f>Baseline_Data_2012!Y85/Baseline_Data_2012!Y$273</f>
        <v>3.5905736343960404E-5</v>
      </c>
      <c r="AG83" s="158">
        <f>Baseline_Data_2012!Z85/Baseline_Data_2012!Z$273</f>
        <v>2.4607344827363918E-5</v>
      </c>
      <c r="AH83" s="158">
        <f>Baseline_Data_2012!AA85/Baseline_Data_2012!AA$273</f>
        <v>6.9703911338173742E-5</v>
      </c>
      <c r="AI83" s="158">
        <f>Baseline_Data_2012!AB85/Baseline_Data_2012!AB$273</f>
        <v>1.0425181209097905E-4</v>
      </c>
      <c r="AJ83" s="158">
        <f>Baseline_Data_2012!AC85/Baseline_Data_2012!AC$273</f>
        <v>0</v>
      </c>
      <c r="AK83" s="158">
        <f>Baseline_Data_2012!AD85/Baseline_Data_2012!AD$273</f>
        <v>8.6743661496502491E-5</v>
      </c>
      <c r="AL83" s="158">
        <f>Baseline_Data_2012!AE85/Baseline_Data_2012!AE$273</f>
        <v>2.2342847484502898E-4</v>
      </c>
      <c r="AM83" s="158">
        <f>Baseline_Data_2012!AF85/Baseline_Data_2012!AF$273</f>
        <v>3.5233545892611326E-4</v>
      </c>
      <c r="AN83" s="158">
        <f>Baseline_Data_2012!AG85/Baseline_Data_2012!AG$273</f>
        <v>5.2668179622193202E-5</v>
      </c>
      <c r="AO83" s="158">
        <f>Baseline_Data_2012!AH85/Baseline_Data_2012!AH$273</f>
        <v>3.6090522544376101E-4</v>
      </c>
      <c r="AP83" s="158">
        <f>Baseline_Data_2012!AI85/Baseline_Data_2012!AI$273</f>
        <v>9.5474692455763506E-5</v>
      </c>
      <c r="AQ83" s="158">
        <f>Baseline_Data_2012!AJ85/Baseline_Data_2012!AJ$273</f>
        <v>3.6128063310234276E-5</v>
      </c>
      <c r="AR83" s="158">
        <f>Baseline_Data_2012!AK85/Baseline_Data_2012!AK$273</f>
        <v>3.4110137847544951E-4</v>
      </c>
      <c r="AS83" s="158">
        <f>Baseline_Data_2012!AL85/Baseline_Data_2012!AL$273</f>
        <v>2.0519957596758841E-4</v>
      </c>
      <c r="AT83" s="158">
        <f>Baseline_Data_2012!AM85/Baseline_Data_2012!AM$273</f>
        <v>0</v>
      </c>
      <c r="AU83" s="158">
        <f>Baseline_Data_2012!AN85/Baseline_Data_2012!AN$273</f>
        <v>6.3706261275119829E-5</v>
      </c>
      <c r="AV83" s="158">
        <f>Baseline_Data_2012!AO85/Baseline_Data_2012!AO$273</f>
        <v>2.5572700806340576E-4</v>
      </c>
      <c r="AW83" s="158">
        <f>Baseline_Data_2012!AP85/Baseline_Data_2012!AP$273</f>
        <v>6.5167011366147072E-5</v>
      </c>
      <c r="AX83" s="158">
        <f>Baseline_Data_2012!AQ85/Baseline_Data_2012!AQ$273</f>
        <v>0</v>
      </c>
      <c r="AY83" s="158">
        <f>Baseline_Data_2012!AR85/Baseline_Data_2012!AR$273</f>
        <v>2.2309306475194E-4</v>
      </c>
      <c r="AZ83" s="158">
        <f>Baseline_Data_2012!AS85/Baseline_Data_2012!AS$273</f>
        <v>1.296633819572941E-4</v>
      </c>
      <c r="BA83" s="158">
        <f>Baseline_Data_2012!AT85/Baseline_Data_2012!AT$273</f>
        <v>7.9090938868030294E-5</v>
      </c>
      <c r="BB83" s="158">
        <f>Baseline_Data_2012!AU85/Baseline_Data_2012!AU$273</f>
        <v>3.6747796582165465E-4</v>
      </c>
      <c r="BC83" s="158">
        <f>Baseline_Data_2012!AV85/Baseline_Data_2012!AV$273</f>
        <v>1.5197114498677059E-4</v>
      </c>
      <c r="BD83">
        <v>83</v>
      </c>
    </row>
    <row r="84" spans="1:56" x14ac:dyDescent="0.2">
      <c r="A84" s="162"/>
      <c r="B84" s="161" t="s">
        <v>176</v>
      </c>
      <c r="F84">
        <f>G84*'III Tool Overview'!$H$8</f>
        <v>0</v>
      </c>
      <c r="G84" s="158">
        <f>HLOOKUP('III Tool Overview'!$H$6,Targeting!$I$1:$BC$277,Targeting!BD84,FALSE)</f>
        <v>0</v>
      </c>
      <c r="H84" s="195"/>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v>84</v>
      </c>
    </row>
    <row r="85" spans="1:56" x14ac:dyDescent="0.2">
      <c r="A85" s="157">
        <v>1</v>
      </c>
      <c r="B85" s="34" t="s">
        <v>39</v>
      </c>
      <c r="F85">
        <f>G85*'III Tool Overview'!$H$8</f>
        <v>0</v>
      </c>
      <c r="G85" s="158">
        <f>HLOOKUP('III Tool Overview'!$H$6,Targeting!$I$1:$BC$277,Targeting!BD85,FALSE)</f>
        <v>0</v>
      </c>
      <c r="H85" s="195"/>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v>85</v>
      </c>
    </row>
    <row r="86" spans="1:56" x14ac:dyDescent="0.2">
      <c r="A86" s="157">
        <v>1</v>
      </c>
      <c r="B86" s="34" t="s">
        <v>40</v>
      </c>
      <c r="F86">
        <f>G86*'III Tool Overview'!$H$8</f>
        <v>0</v>
      </c>
      <c r="G86" s="158">
        <f>HLOOKUP('III Tool Overview'!$H$6,Targeting!$I$1:$BC$277,Targeting!BD86,FALSE)</f>
        <v>0</v>
      </c>
      <c r="H86" s="195"/>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v>86</v>
      </c>
    </row>
    <row r="87" spans="1:56" x14ac:dyDescent="0.2">
      <c r="A87" s="157">
        <v>1</v>
      </c>
      <c r="B87" s="34" t="s">
        <v>41</v>
      </c>
      <c r="F87">
        <f>G87*'III Tool Overview'!$H$8</f>
        <v>0</v>
      </c>
      <c r="G87" s="158">
        <f>HLOOKUP('III Tool Overview'!$H$6,Targeting!$I$1:$BC$277,Targeting!BD87,FALSE)</f>
        <v>0</v>
      </c>
      <c r="H87" s="195"/>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v>87</v>
      </c>
    </row>
    <row r="88" spans="1:56" x14ac:dyDescent="0.2">
      <c r="A88" s="157">
        <v>1</v>
      </c>
      <c r="B88" s="34" t="s">
        <v>42</v>
      </c>
      <c r="F88">
        <f>G88*'III Tool Overview'!$H$8</f>
        <v>0</v>
      </c>
      <c r="G88" s="158">
        <f>HLOOKUP('III Tool Overview'!$H$6,Targeting!$I$1:$BC$277,Targeting!BD88,FALSE)</f>
        <v>0</v>
      </c>
      <c r="BD88">
        <v>88</v>
      </c>
    </row>
    <row r="89" spans="1:56" x14ac:dyDescent="0.2">
      <c r="A89" s="157">
        <v>1</v>
      </c>
      <c r="B89" s="34" t="s">
        <v>43</v>
      </c>
      <c r="C89">
        <f>'III Tool Overview'!$H$8/160</f>
        <v>312.5</v>
      </c>
      <c r="D89">
        <f>'III Tool Overview'!$H$8/32</f>
        <v>1562.5</v>
      </c>
      <c r="E89">
        <f>'III Tool Overview'!$H$8/64</f>
        <v>781.25</v>
      </c>
      <c r="F89">
        <f>G89*'III Tool Overview'!$H$8</f>
        <v>320.59111232412255</v>
      </c>
      <c r="G89" s="158">
        <f>HLOOKUP('III Tool Overview'!$H$6,Targeting!$I$1:$BC$277,Targeting!BD89,FALSE)</f>
        <v>6.411822246482451E-3</v>
      </c>
      <c r="H89" s="195"/>
      <c r="I89" s="158">
        <f>Baseline_Data_2012!B90/Baseline_Data_2012!B$273</f>
        <v>6.411822246482451E-3</v>
      </c>
      <c r="J89" s="158">
        <f>Baseline_Data_2012!C90/Baseline_Data_2012!C$273</f>
        <v>8.5988649926307774E-3</v>
      </c>
      <c r="K89" s="158">
        <f>Baseline_Data_2012!D90/Baseline_Data_2012!D$273</f>
        <v>1.6579738371563933E-3</v>
      </c>
      <c r="L89" s="158">
        <f>Baseline_Data_2012!E90/Baseline_Data_2012!E$273</f>
        <v>2.8254543634909312E-3</v>
      </c>
      <c r="M89" s="158">
        <f>Baseline_Data_2012!F90/Baseline_Data_2012!F$273</f>
        <v>6.2022421028026988E-3</v>
      </c>
      <c r="N89" s="158">
        <f>Baseline_Data_2012!G90/Baseline_Data_2012!G$273</f>
        <v>6.0644436693746608E-3</v>
      </c>
      <c r="O89" s="158">
        <f>Baseline_Data_2012!H90/Baseline_Data_2012!H$273</f>
        <v>2.1046694563580806E-3</v>
      </c>
      <c r="P89" s="158">
        <f>Baseline_Data_2012!I90/Baseline_Data_2012!I$273</f>
        <v>9.4287299481902367E-3</v>
      </c>
      <c r="Q89" s="158">
        <f>Baseline_Data_2012!J90/Baseline_Data_2012!J$273</f>
        <v>2.997297536784863E-3</v>
      </c>
      <c r="R89" s="158">
        <f>Baseline_Data_2012!K90/Baseline_Data_2012!K$273</f>
        <v>7.592771388030428E-3</v>
      </c>
      <c r="S89" s="158">
        <f>Baseline_Data_2012!L90/Baseline_Data_2012!L$273</f>
        <v>4.1127544221105016E-3</v>
      </c>
      <c r="T89" s="158">
        <f>Baseline_Data_2012!M90/Baseline_Data_2012!M$273</f>
        <v>0</v>
      </c>
      <c r="U89" s="158">
        <f>Baseline_Data_2012!N90/Baseline_Data_2012!N$273</f>
        <v>0</v>
      </c>
      <c r="V89" s="158">
        <f>Baseline_Data_2012!O90/Baseline_Data_2012!O$273</f>
        <v>6.0016393034215618E-3</v>
      </c>
      <c r="W89" s="158">
        <f>Baseline_Data_2012!P90/Baseline_Data_2012!P$273</f>
        <v>0</v>
      </c>
      <c r="X89" s="158">
        <f>Baseline_Data_2012!Q90/Baseline_Data_2012!Q$273</f>
        <v>4.1707984075355295E-3</v>
      </c>
      <c r="Y89" s="158">
        <f>Baseline_Data_2012!R90/Baseline_Data_2012!R$273</f>
        <v>6.6104085751430284E-4</v>
      </c>
      <c r="Z89" s="158">
        <f>Baseline_Data_2012!S90/Baseline_Data_2012!S$273</f>
        <v>2.3720048218256952E-3</v>
      </c>
      <c r="AA89" s="158">
        <f>Baseline_Data_2012!T90/Baseline_Data_2012!T$273</f>
        <v>3.0837638345366457E-3</v>
      </c>
      <c r="AB89" s="158">
        <f>Baseline_Data_2012!U90/Baseline_Data_2012!U$273</f>
        <v>1.2033854385642776E-2</v>
      </c>
      <c r="AC89" s="158">
        <f>Baseline_Data_2012!V90/Baseline_Data_2012!V$273</f>
        <v>2.8254543634909312E-3</v>
      </c>
      <c r="AD89" s="158">
        <f>Baseline_Data_2012!W90/Baseline_Data_2012!W$273</f>
        <v>1.2767310517354647E-2</v>
      </c>
      <c r="AE89" s="158">
        <f>Baseline_Data_2012!X90/Baseline_Data_2012!X$273</f>
        <v>9.5516643562716629E-3</v>
      </c>
      <c r="AF89" s="158">
        <f>Baseline_Data_2012!Y90/Baseline_Data_2012!Y$273</f>
        <v>2.1625045752612518E-3</v>
      </c>
      <c r="AG89" s="158">
        <f>Baseline_Data_2012!Z90/Baseline_Data_2012!Z$273</f>
        <v>2.1369536297447616E-3</v>
      </c>
      <c r="AH89" s="158">
        <f>Baseline_Data_2012!AA90/Baseline_Data_2012!AA$273</f>
        <v>3.6207309500662479E-3</v>
      </c>
      <c r="AI89" s="158">
        <f>Baseline_Data_2012!AB90/Baseline_Data_2012!AB$273</f>
        <v>4.5939245479484463E-3</v>
      </c>
      <c r="AJ89" s="158">
        <f>Baseline_Data_2012!AC90/Baseline_Data_2012!AC$273</f>
        <v>0</v>
      </c>
      <c r="AK89" s="158">
        <f>Baseline_Data_2012!AD90/Baseline_Data_2012!AD$273</f>
        <v>5.5953157827149467E-3</v>
      </c>
      <c r="AL89" s="158">
        <f>Baseline_Data_2012!AE90/Baseline_Data_2012!AE$273</f>
        <v>6.2022421028026988E-3</v>
      </c>
      <c r="AM89" s="158">
        <f>Baseline_Data_2012!AF90/Baseline_Data_2012!AF$273</f>
        <v>1.0691643672547078E-2</v>
      </c>
      <c r="AN89" s="158">
        <f>Baseline_Data_2012!AG90/Baseline_Data_2012!AG$273</f>
        <v>3.0723104779612704E-3</v>
      </c>
      <c r="AO89" s="158">
        <f>Baseline_Data_2012!AH90/Baseline_Data_2012!AH$273</f>
        <v>1.0034840649427591E-2</v>
      </c>
      <c r="AP89" s="158">
        <f>Baseline_Data_2012!AI90/Baseline_Data_2012!AI$273</f>
        <v>2.999083277628285E-3</v>
      </c>
      <c r="AQ89" s="158">
        <f>Baseline_Data_2012!AJ90/Baseline_Data_2012!AJ$273</f>
        <v>4.3335429475659798E-4</v>
      </c>
      <c r="AR89" s="158">
        <f>Baseline_Data_2012!AK90/Baseline_Data_2012!AK$273</f>
        <v>9.7882487737382291E-3</v>
      </c>
      <c r="AS89" s="158">
        <f>Baseline_Data_2012!AL90/Baseline_Data_2012!AL$273</f>
        <v>8.8686255759650411E-3</v>
      </c>
      <c r="AT89" s="158">
        <f>Baseline_Data_2012!AM90/Baseline_Data_2012!AM$273</f>
        <v>0</v>
      </c>
      <c r="AU89" s="158">
        <f>Baseline_Data_2012!AN90/Baseline_Data_2012!AN$273</f>
        <v>2.1512709385961954E-3</v>
      </c>
      <c r="AV89" s="158">
        <f>Baseline_Data_2012!AO90/Baseline_Data_2012!AO$273</f>
        <v>7.9950478058336411E-3</v>
      </c>
      <c r="AW89" s="158">
        <f>Baseline_Data_2012!AP90/Baseline_Data_2012!AP$273</f>
        <v>1.6579738371563933E-3</v>
      </c>
      <c r="AX89" s="158">
        <f>Baseline_Data_2012!AQ90/Baseline_Data_2012!AQ$273</f>
        <v>0</v>
      </c>
      <c r="AY89" s="158">
        <f>Baseline_Data_2012!AR90/Baseline_Data_2012!AR$273</f>
        <v>5.5968000209331908E-3</v>
      </c>
      <c r="AZ89" s="158">
        <f>Baseline_Data_2012!AS90/Baseline_Data_2012!AS$273</f>
        <v>5.9934644801784001E-3</v>
      </c>
      <c r="BA89" s="158">
        <f>Baseline_Data_2012!AT90/Baseline_Data_2012!AT$273</f>
        <v>3.5650839868543952E-3</v>
      </c>
      <c r="BB89" s="158">
        <f>Baseline_Data_2012!AU90/Baseline_Data_2012!AU$273</f>
        <v>1.0141437368454758E-2</v>
      </c>
      <c r="BC89" s="158">
        <f>Baseline_Data_2012!AV90/Baseline_Data_2012!AV$273</f>
        <v>3.8896542364307133E-3</v>
      </c>
      <c r="BD89">
        <v>89</v>
      </c>
    </row>
    <row r="90" spans="1:56" x14ac:dyDescent="0.2">
      <c r="A90" s="157">
        <v>1</v>
      </c>
      <c r="B90" s="34" t="s">
        <v>44</v>
      </c>
      <c r="C90">
        <f>'III Tool Overview'!$H$8/160</f>
        <v>312.5</v>
      </c>
      <c r="D90">
        <f>'III Tool Overview'!$H$8/32</f>
        <v>1562.5</v>
      </c>
      <c r="E90">
        <f>'III Tool Overview'!$H$8/64</f>
        <v>781.25</v>
      </c>
      <c r="F90">
        <f>G90*'III Tool Overview'!$H$8</f>
        <v>505.94524774870075</v>
      </c>
      <c r="G90" s="158">
        <f>HLOOKUP('III Tool Overview'!$H$6,Targeting!$I$1:$BC$277,Targeting!BD90,FALSE)</f>
        <v>1.0118904954974015E-2</v>
      </c>
      <c r="H90" s="195"/>
      <c r="I90" s="158">
        <f>Baseline_Data_2012!B91/Baseline_Data_2012!B$273</f>
        <v>1.0118904954974015E-2</v>
      </c>
      <c r="J90" s="158">
        <f>Baseline_Data_2012!C91/Baseline_Data_2012!C$273</f>
        <v>1.1397494156899023E-2</v>
      </c>
      <c r="K90" s="158">
        <f>Baseline_Data_2012!D91/Baseline_Data_2012!D$273</f>
        <v>2.3853430044250049E-3</v>
      </c>
      <c r="L90" s="158">
        <f>Baseline_Data_2012!E91/Baseline_Data_2012!E$273</f>
        <v>4.866585274909129E-3</v>
      </c>
      <c r="M90" s="158">
        <f>Baseline_Data_2012!F91/Baseline_Data_2012!F$273</f>
        <v>8.6387071449489147E-3</v>
      </c>
      <c r="N90" s="158">
        <f>Baseline_Data_2012!G91/Baseline_Data_2012!G$273</f>
        <v>9.4426602686669241E-3</v>
      </c>
      <c r="O90" s="158">
        <f>Baseline_Data_2012!H91/Baseline_Data_2012!H$273</f>
        <v>4.4042644944063966E-3</v>
      </c>
      <c r="P90" s="158">
        <f>Baseline_Data_2012!I91/Baseline_Data_2012!I$273</f>
        <v>1.5844865693422128E-2</v>
      </c>
      <c r="Q90" s="158">
        <f>Baseline_Data_2012!J91/Baseline_Data_2012!J$273</f>
        <v>4.3135221869908509E-3</v>
      </c>
      <c r="R90" s="158">
        <f>Baseline_Data_2012!K91/Baseline_Data_2012!K$273</f>
        <v>1.0253170851227142E-2</v>
      </c>
      <c r="S90" s="158">
        <f>Baseline_Data_2012!L91/Baseline_Data_2012!L$273</f>
        <v>6.7533395105826245E-3</v>
      </c>
      <c r="T90" s="158">
        <f>Baseline_Data_2012!M91/Baseline_Data_2012!M$273</f>
        <v>0</v>
      </c>
      <c r="U90" s="158">
        <f>Baseline_Data_2012!N91/Baseline_Data_2012!N$273</f>
        <v>0</v>
      </c>
      <c r="V90" s="158">
        <f>Baseline_Data_2012!O91/Baseline_Data_2012!O$273</f>
        <v>1.0465503843431843E-2</v>
      </c>
      <c r="W90" s="158">
        <f>Baseline_Data_2012!P91/Baseline_Data_2012!P$273</f>
        <v>0</v>
      </c>
      <c r="X90" s="158">
        <f>Baseline_Data_2012!Q91/Baseline_Data_2012!Q$273</f>
        <v>8.8488560808524051E-3</v>
      </c>
      <c r="Y90" s="158">
        <f>Baseline_Data_2012!R91/Baseline_Data_2012!R$273</f>
        <v>1.3862604390591205E-3</v>
      </c>
      <c r="Z90" s="158">
        <f>Baseline_Data_2012!S91/Baseline_Data_2012!S$273</f>
        <v>3.1861251208421416E-3</v>
      </c>
      <c r="AA90" s="158">
        <f>Baseline_Data_2012!T91/Baseline_Data_2012!T$273</f>
        <v>3.7433924622450195E-3</v>
      </c>
      <c r="AB90" s="158">
        <f>Baseline_Data_2012!U91/Baseline_Data_2012!U$273</f>
        <v>1.6055864541272048E-2</v>
      </c>
      <c r="AC90" s="158">
        <f>Baseline_Data_2012!V91/Baseline_Data_2012!V$273</f>
        <v>4.866585274909129E-3</v>
      </c>
      <c r="AD90" s="158">
        <f>Baseline_Data_2012!W91/Baseline_Data_2012!W$273</f>
        <v>2.3359238513523124E-2</v>
      </c>
      <c r="AE90" s="158">
        <f>Baseline_Data_2012!X91/Baseline_Data_2012!X$273</f>
        <v>1.2294411350140835E-2</v>
      </c>
      <c r="AF90" s="158">
        <f>Baseline_Data_2012!Y91/Baseline_Data_2012!Y$273</f>
        <v>2.7133312123560991E-3</v>
      </c>
      <c r="AG90" s="158">
        <f>Baseline_Data_2012!Z91/Baseline_Data_2012!Z$273</f>
        <v>2.4548475581365439E-3</v>
      </c>
      <c r="AH90" s="158">
        <f>Baseline_Data_2012!AA91/Baseline_Data_2012!AA$273</f>
        <v>5.2277933503630317E-3</v>
      </c>
      <c r="AI90" s="158">
        <f>Baseline_Data_2012!AB91/Baseline_Data_2012!AB$273</f>
        <v>8.516530608947406E-3</v>
      </c>
      <c r="AJ90" s="158">
        <f>Baseline_Data_2012!AC91/Baseline_Data_2012!AC$273</f>
        <v>0</v>
      </c>
      <c r="AK90" s="158">
        <f>Baseline_Data_2012!AD91/Baseline_Data_2012!AD$273</f>
        <v>9.1356652899417697E-3</v>
      </c>
      <c r="AL90" s="158">
        <f>Baseline_Data_2012!AE91/Baseline_Data_2012!AE$273</f>
        <v>8.6387071449489147E-3</v>
      </c>
      <c r="AM90" s="158">
        <f>Baseline_Data_2012!AF91/Baseline_Data_2012!AF$273</f>
        <v>1.9096236032234454E-2</v>
      </c>
      <c r="AN90" s="158">
        <f>Baseline_Data_2012!AG91/Baseline_Data_2012!AG$273</f>
        <v>4.7015660344558834E-3</v>
      </c>
      <c r="AO90" s="158">
        <f>Baseline_Data_2012!AH91/Baseline_Data_2012!AH$273</f>
        <v>1.4462333978387159E-2</v>
      </c>
      <c r="AP90" s="158">
        <f>Baseline_Data_2012!AI91/Baseline_Data_2012!AI$273</f>
        <v>4.4811883857585428E-3</v>
      </c>
      <c r="AQ90" s="158">
        <f>Baseline_Data_2012!AJ91/Baseline_Data_2012!AJ$273</f>
        <v>6.211411558177905E-4</v>
      </c>
      <c r="AR90" s="158">
        <f>Baseline_Data_2012!AK91/Baseline_Data_2012!AK$273</f>
        <v>1.2542356793725411E-2</v>
      </c>
      <c r="AS90" s="158">
        <f>Baseline_Data_2012!AL91/Baseline_Data_2012!AL$273</f>
        <v>1.2178511419214598E-2</v>
      </c>
      <c r="AT90" s="158">
        <f>Baseline_Data_2012!AM91/Baseline_Data_2012!AM$273</f>
        <v>0</v>
      </c>
      <c r="AU90" s="158">
        <f>Baseline_Data_2012!AN91/Baseline_Data_2012!AN$273</f>
        <v>3.5538616827029655E-3</v>
      </c>
      <c r="AV90" s="158">
        <f>Baseline_Data_2012!AO91/Baseline_Data_2012!AO$273</f>
        <v>1.2833590614019442E-2</v>
      </c>
      <c r="AW90" s="158">
        <f>Baseline_Data_2012!AP91/Baseline_Data_2012!AP$273</f>
        <v>2.3853430044250049E-3</v>
      </c>
      <c r="AX90" s="158">
        <f>Baseline_Data_2012!AQ91/Baseline_Data_2012!AQ$273</f>
        <v>0</v>
      </c>
      <c r="AY90" s="158">
        <f>Baseline_Data_2012!AR91/Baseline_Data_2012!AR$273</f>
        <v>8.5279076607621199E-3</v>
      </c>
      <c r="AZ90" s="158">
        <f>Baseline_Data_2012!AS91/Baseline_Data_2012!AS$273</f>
        <v>8.0302889962187828E-3</v>
      </c>
      <c r="BA90" s="158">
        <f>Baseline_Data_2012!AT91/Baseline_Data_2012!AT$273</f>
        <v>6.2314073047539014E-3</v>
      </c>
      <c r="BB90" s="158">
        <f>Baseline_Data_2012!AU91/Baseline_Data_2012!AU$273</f>
        <v>1.4565887985084527E-2</v>
      </c>
      <c r="BC90" s="158">
        <f>Baseline_Data_2012!AV91/Baseline_Data_2012!AV$273</f>
        <v>5.2067561752797299E-3</v>
      </c>
      <c r="BD90">
        <v>90</v>
      </c>
    </row>
    <row r="91" spans="1:56" x14ac:dyDescent="0.2">
      <c r="A91" s="157">
        <v>1</v>
      </c>
      <c r="B91" s="34" t="s">
        <v>45</v>
      </c>
      <c r="C91">
        <f>'III Tool Overview'!$H$8/160</f>
        <v>312.5</v>
      </c>
      <c r="D91">
        <f>'III Tool Overview'!$H$8/32</f>
        <v>1562.5</v>
      </c>
      <c r="E91">
        <f>'III Tool Overview'!$H$8/64</f>
        <v>781.25</v>
      </c>
      <c r="F91">
        <f>G91*'III Tool Overview'!$H$8</f>
        <v>757.83491779294741</v>
      </c>
      <c r="G91" s="158">
        <f>HLOOKUP('III Tool Overview'!$H$6,Targeting!$I$1:$BC$277,Targeting!BD91,FALSE)</f>
        <v>1.5156698355858948E-2</v>
      </c>
      <c r="H91" s="195"/>
      <c r="I91" s="158">
        <f>Baseline_Data_2012!B92/Baseline_Data_2012!B$273</f>
        <v>1.5156698355858948E-2</v>
      </c>
      <c r="J91" s="158">
        <f>Baseline_Data_2012!C92/Baseline_Data_2012!C$273</f>
        <v>1.5783530386473524E-2</v>
      </c>
      <c r="K91" s="158">
        <f>Baseline_Data_2012!D92/Baseline_Data_2012!D$273</f>
        <v>3.2808628085974774E-3</v>
      </c>
      <c r="L91" s="158">
        <f>Baseline_Data_2012!E92/Baseline_Data_2012!E$273</f>
        <v>5.5518760790574983E-3</v>
      </c>
      <c r="M91" s="158">
        <f>Baseline_Data_2012!F92/Baseline_Data_2012!F$273</f>
        <v>1.2911735104065972E-2</v>
      </c>
      <c r="N91" s="158">
        <f>Baseline_Data_2012!G92/Baseline_Data_2012!G$273</f>
        <v>1.2436196074555907E-2</v>
      </c>
      <c r="O91" s="158">
        <f>Baseline_Data_2012!H92/Baseline_Data_2012!H$273</f>
        <v>6.4786941443076675E-3</v>
      </c>
      <c r="P91" s="158">
        <f>Baseline_Data_2012!I92/Baseline_Data_2012!I$273</f>
        <v>2.3845837560911385E-2</v>
      </c>
      <c r="Q91" s="158">
        <f>Baseline_Data_2012!J92/Baseline_Data_2012!J$273</f>
        <v>6.8499101795983178E-3</v>
      </c>
      <c r="R91" s="158">
        <f>Baseline_Data_2012!K92/Baseline_Data_2012!K$273</f>
        <v>1.6239460240404558E-2</v>
      </c>
      <c r="S91" s="158">
        <f>Baseline_Data_2012!L92/Baseline_Data_2012!L$273</f>
        <v>1.1081758973644417E-2</v>
      </c>
      <c r="T91" s="158">
        <f>Baseline_Data_2012!M92/Baseline_Data_2012!M$273</f>
        <v>0</v>
      </c>
      <c r="U91" s="158">
        <f>Baseline_Data_2012!N92/Baseline_Data_2012!N$273</f>
        <v>0</v>
      </c>
      <c r="V91" s="158">
        <f>Baseline_Data_2012!O92/Baseline_Data_2012!O$273</f>
        <v>1.5089456382570469E-2</v>
      </c>
      <c r="W91" s="158">
        <f>Baseline_Data_2012!P92/Baseline_Data_2012!P$273</f>
        <v>0</v>
      </c>
      <c r="X91" s="158">
        <f>Baseline_Data_2012!Q92/Baseline_Data_2012!Q$273</f>
        <v>1.3130124284046984E-2</v>
      </c>
      <c r="Y91" s="158">
        <f>Baseline_Data_2012!R92/Baseline_Data_2012!R$273</f>
        <v>2.0978741311094688E-3</v>
      </c>
      <c r="Z91" s="158">
        <f>Baseline_Data_2012!S92/Baseline_Data_2012!S$273</f>
        <v>4.7761724208964847E-3</v>
      </c>
      <c r="AA91" s="158">
        <f>Baseline_Data_2012!T92/Baseline_Data_2012!T$273</f>
        <v>5.7466846045953496E-3</v>
      </c>
      <c r="AB91" s="158">
        <f>Baseline_Data_2012!U92/Baseline_Data_2012!U$273</f>
        <v>2.2425441584539008E-2</v>
      </c>
      <c r="AC91" s="158">
        <f>Baseline_Data_2012!V92/Baseline_Data_2012!V$273</f>
        <v>5.5518760790574983E-3</v>
      </c>
      <c r="AD91" s="158">
        <f>Baseline_Data_2012!W92/Baseline_Data_2012!W$273</f>
        <v>3.2898623350969214E-2</v>
      </c>
      <c r="AE91" s="158">
        <f>Baseline_Data_2012!X92/Baseline_Data_2012!X$273</f>
        <v>1.8132051035833291E-2</v>
      </c>
      <c r="AF91" s="158">
        <f>Baseline_Data_2012!Y92/Baseline_Data_2012!Y$273</f>
        <v>3.7309324219224316E-3</v>
      </c>
      <c r="AG91" s="158">
        <f>Baseline_Data_2012!Z92/Baseline_Data_2012!Z$273</f>
        <v>3.4841174551739382E-3</v>
      </c>
      <c r="AH91" s="158">
        <f>Baseline_Data_2012!AA92/Baseline_Data_2012!AA$273</f>
        <v>6.8867464402115669E-3</v>
      </c>
      <c r="AI91" s="158">
        <f>Baseline_Data_2012!AB92/Baseline_Data_2012!AB$273</f>
        <v>1.4367795193629478E-2</v>
      </c>
      <c r="AJ91" s="158">
        <f>Baseline_Data_2012!AC92/Baseline_Data_2012!AC$273</f>
        <v>0</v>
      </c>
      <c r="AK91" s="158">
        <f>Baseline_Data_2012!AD92/Baseline_Data_2012!AD$273</f>
        <v>1.2335158434516973E-2</v>
      </c>
      <c r="AL91" s="158">
        <f>Baseline_Data_2012!AE92/Baseline_Data_2012!AE$273</f>
        <v>1.2911735104065972E-2</v>
      </c>
      <c r="AM91" s="158">
        <f>Baseline_Data_2012!AF92/Baseline_Data_2012!AF$273</f>
        <v>2.877521706869705E-2</v>
      </c>
      <c r="AN91" s="158">
        <f>Baseline_Data_2012!AG92/Baseline_Data_2012!AG$273</f>
        <v>7.5459137349614992E-3</v>
      </c>
      <c r="AO91" s="158">
        <f>Baseline_Data_2012!AH92/Baseline_Data_2012!AH$273</f>
        <v>2.0878307003550877E-2</v>
      </c>
      <c r="AP91" s="158">
        <f>Baseline_Data_2012!AI92/Baseline_Data_2012!AI$273</f>
        <v>5.6745445457636575E-3</v>
      </c>
      <c r="AQ91" s="158">
        <f>Baseline_Data_2012!AJ92/Baseline_Data_2012!AJ$273</f>
        <v>5.2002515370791751E-4</v>
      </c>
      <c r="AR91" s="158">
        <f>Baseline_Data_2012!AK92/Baseline_Data_2012!AK$273</f>
        <v>1.6399596728745296E-2</v>
      </c>
      <c r="AS91" s="158">
        <f>Baseline_Data_2012!AL92/Baseline_Data_2012!AL$273</f>
        <v>1.9012091054136523E-2</v>
      </c>
      <c r="AT91" s="158">
        <f>Baseline_Data_2012!AM92/Baseline_Data_2012!AM$273</f>
        <v>0</v>
      </c>
      <c r="AU91" s="158">
        <f>Baseline_Data_2012!AN92/Baseline_Data_2012!AN$273</f>
        <v>5.7316681218633429E-3</v>
      </c>
      <c r="AV91" s="158">
        <f>Baseline_Data_2012!AO92/Baseline_Data_2012!AO$273</f>
        <v>1.9840888556643552E-2</v>
      </c>
      <c r="AW91" s="158">
        <f>Baseline_Data_2012!AP92/Baseline_Data_2012!AP$273</f>
        <v>3.2808628085974774E-3</v>
      </c>
      <c r="AX91" s="158">
        <f>Baseline_Data_2012!AQ92/Baseline_Data_2012!AQ$273</f>
        <v>0</v>
      </c>
      <c r="AY91" s="158">
        <f>Baseline_Data_2012!AR92/Baseline_Data_2012!AR$273</f>
        <v>1.198107557470861E-2</v>
      </c>
      <c r="AZ91" s="158">
        <f>Baseline_Data_2012!AS92/Baseline_Data_2012!AS$273</f>
        <v>1.3298470601919484E-2</v>
      </c>
      <c r="BA91" s="158">
        <f>Baseline_Data_2012!AT92/Baseline_Data_2012!AT$273</f>
        <v>7.2044655223423952E-3</v>
      </c>
      <c r="BB91" s="158">
        <f>Baseline_Data_2012!AU92/Baseline_Data_2012!AU$273</f>
        <v>2.1082258623599477E-2</v>
      </c>
      <c r="BC91" s="158">
        <f>Baseline_Data_2012!AV92/Baseline_Data_2012!AV$273</f>
        <v>8.5872804537315307E-3</v>
      </c>
      <c r="BD91">
        <v>91</v>
      </c>
    </row>
    <row r="92" spans="1:56" x14ac:dyDescent="0.2">
      <c r="A92" s="157">
        <v>1</v>
      </c>
      <c r="B92" s="34" t="s">
        <v>46</v>
      </c>
      <c r="C92">
        <f>'III Tool Overview'!$H$8/160</f>
        <v>312.5</v>
      </c>
      <c r="D92">
        <f>'III Tool Overview'!$H$8/32</f>
        <v>1562.5</v>
      </c>
      <c r="E92">
        <f>'III Tool Overview'!$H$8/64</f>
        <v>781.25</v>
      </c>
      <c r="F92">
        <f>G92*'III Tool Overview'!$H$8</f>
        <v>679.68086804137829</v>
      </c>
      <c r="G92" s="158">
        <f>HLOOKUP('III Tool Overview'!$H$6,Targeting!$I$1:$BC$277,Targeting!BD92,FALSE)</f>
        <v>1.3593617360827566E-2</v>
      </c>
      <c r="H92" s="195"/>
      <c r="I92" s="158">
        <f>Baseline_Data_2012!B93/Baseline_Data_2012!B$273</f>
        <v>1.3593617360827566E-2</v>
      </c>
      <c r="J92" s="158">
        <f>Baseline_Data_2012!C93/Baseline_Data_2012!C$273</f>
        <v>1.3923518388067553E-2</v>
      </c>
      <c r="K92" s="158">
        <f>Baseline_Data_2012!D93/Baseline_Data_2012!D$273</f>
        <v>2.8803819023837007E-3</v>
      </c>
      <c r="L92" s="158">
        <f>Baseline_Data_2012!E93/Baseline_Data_2012!E$273</f>
        <v>5.6471288549236809E-3</v>
      </c>
      <c r="M92" s="158">
        <f>Baseline_Data_2012!F93/Baseline_Data_2012!F$273</f>
        <v>1.1616366066411912E-2</v>
      </c>
      <c r="N92" s="158">
        <f>Baseline_Data_2012!G93/Baseline_Data_2012!G$273</f>
        <v>1.1070960669525795E-2</v>
      </c>
      <c r="O92" s="158">
        <f>Baseline_Data_2012!H93/Baseline_Data_2012!H$273</f>
        <v>5.1662654710462781E-3</v>
      </c>
      <c r="P92" s="158">
        <f>Baseline_Data_2012!I93/Baseline_Data_2012!I$273</f>
        <v>2.1506555862624E-2</v>
      </c>
      <c r="Q92" s="158">
        <f>Baseline_Data_2012!J93/Baseline_Data_2012!J$273</f>
        <v>5.9255048252641763E-3</v>
      </c>
      <c r="R92" s="158">
        <f>Baseline_Data_2012!K93/Baseline_Data_2012!K$273</f>
        <v>1.4923929595569015E-2</v>
      </c>
      <c r="S92" s="158">
        <f>Baseline_Data_2012!L93/Baseline_Data_2012!L$273</f>
        <v>1.0308844185395167E-2</v>
      </c>
      <c r="T92" s="158">
        <f>Baseline_Data_2012!M93/Baseline_Data_2012!M$273</f>
        <v>0</v>
      </c>
      <c r="U92" s="158">
        <f>Baseline_Data_2012!N93/Baseline_Data_2012!N$273</f>
        <v>0</v>
      </c>
      <c r="V92" s="158">
        <f>Baseline_Data_2012!O93/Baseline_Data_2012!O$273</f>
        <v>1.2860712587236766E-2</v>
      </c>
      <c r="W92" s="158">
        <f>Baseline_Data_2012!P93/Baseline_Data_2012!P$273</f>
        <v>0</v>
      </c>
      <c r="X92" s="158">
        <f>Baseline_Data_2012!Q93/Baseline_Data_2012!Q$273</f>
        <v>1.05690286132576E-2</v>
      </c>
      <c r="Y92" s="158">
        <f>Baseline_Data_2012!R93/Baseline_Data_2012!R$273</f>
        <v>1.5248864829650324E-3</v>
      </c>
      <c r="Z92" s="158">
        <f>Baseline_Data_2012!S93/Baseline_Data_2012!S$273</f>
        <v>4.428814426649468E-3</v>
      </c>
      <c r="AA92" s="158">
        <f>Baseline_Data_2012!T93/Baseline_Data_2012!T$273</f>
        <v>4.5356064441227761E-3</v>
      </c>
      <c r="AB92" s="158">
        <f>Baseline_Data_2012!U93/Baseline_Data_2012!U$273</f>
        <v>2.0942767760767832E-2</v>
      </c>
      <c r="AC92" s="158">
        <f>Baseline_Data_2012!V93/Baseline_Data_2012!V$273</f>
        <v>5.6471288549236809E-3</v>
      </c>
      <c r="AD92" s="158">
        <f>Baseline_Data_2012!W93/Baseline_Data_2012!W$273</f>
        <v>2.786465520412652E-2</v>
      </c>
      <c r="AE92" s="158">
        <f>Baseline_Data_2012!X93/Baseline_Data_2012!X$273</f>
        <v>1.5135360194419868E-2</v>
      </c>
      <c r="AF92" s="158">
        <f>Baseline_Data_2012!Y93/Baseline_Data_2012!Y$273</f>
        <v>3.9071969457927826E-3</v>
      </c>
      <c r="AG92" s="158">
        <f>Baseline_Data_2012!Z93/Baseline_Data_2012!Z$273</f>
        <v>3.9418847120581049E-3</v>
      </c>
      <c r="AH92" s="158">
        <f>Baseline_Data_2012!AA93/Baseline_Data_2012!AA$273</f>
        <v>7.5559039890580352E-3</v>
      </c>
      <c r="AI92" s="158">
        <f>Baseline_Data_2012!AB93/Baseline_Data_2012!AB$273</f>
        <v>1.3401096572422217E-2</v>
      </c>
      <c r="AJ92" s="158">
        <f>Baseline_Data_2012!AC93/Baseline_Data_2012!AC$273</f>
        <v>0</v>
      </c>
      <c r="AK92" s="158">
        <f>Baseline_Data_2012!AD93/Baseline_Data_2012!AD$273</f>
        <v>1.1225476645753388E-2</v>
      </c>
      <c r="AL92" s="158">
        <f>Baseline_Data_2012!AE93/Baseline_Data_2012!AE$273</f>
        <v>1.1616366066411912E-2</v>
      </c>
      <c r="AM92" s="158">
        <f>Baseline_Data_2012!AF93/Baseline_Data_2012!AF$273</f>
        <v>2.5486488675216325E-2</v>
      </c>
      <c r="AN92" s="158">
        <f>Baseline_Data_2012!AG93/Baseline_Data_2012!AG$273</f>
        <v>6.7032228610064085E-3</v>
      </c>
      <c r="AO92" s="158">
        <f>Baseline_Data_2012!AH93/Baseline_Data_2012!AH$273</f>
        <v>1.8741433300167313E-2</v>
      </c>
      <c r="AP92" s="158">
        <f>Baseline_Data_2012!AI93/Baseline_Data_2012!AI$273</f>
        <v>5.3481326913613235E-3</v>
      </c>
      <c r="AQ92" s="158">
        <f>Baseline_Data_2012!AJ93/Baseline_Data_2012!AJ$273</f>
        <v>5.2002515370791751E-4</v>
      </c>
      <c r="AR92" s="158">
        <f>Baseline_Data_2012!AK93/Baseline_Data_2012!AK$273</f>
        <v>1.6045879936556671E-2</v>
      </c>
      <c r="AS92" s="158">
        <f>Baseline_Data_2012!AL93/Baseline_Data_2012!AL$273</f>
        <v>1.7008542413859816E-2</v>
      </c>
      <c r="AT92" s="158">
        <f>Baseline_Data_2012!AM93/Baseline_Data_2012!AM$273</f>
        <v>0</v>
      </c>
      <c r="AU92" s="158">
        <f>Baseline_Data_2012!AN93/Baseline_Data_2012!AN$273</f>
        <v>4.7218027861064688E-3</v>
      </c>
      <c r="AV92" s="158">
        <f>Baseline_Data_2012!AO93/Baseline_Data_2012!AO$273</f>
        <v>1.862466785550904E-2</v>
      </c>
      <c r="AW92" s="158">
        <f>Baseline_Data_2012!AP93/Baseline_Data_2012!AP$273</f>
        <v>2.8803819023837007E-3</v>
      </c>
      <c r="AX92" s="158">
        <f>Baseline_Data_2012!AQ93/Baseline_Data_2012!AQ$273</f>
        <v>0</v>
      </c>
      <c r="AY92" s="158">
        <f>Baseline_Data_2012!AR93/Baseline_Data_2012!AR$273</f>
        <v>9.1561340383695487E-3</v>
      </c>
      <c r="AZ92" s="158">
        <f>Baseline_Data_2012!AS93/Baseline_Data_2012!AS$273</f>
        <v>1.3067572707845801E-2</v>
      </c>
      <c r="BA92" s="158">
        <f>Baseline_Data_2012!AT93/Baseline_Data_2012!AT$273</f>
        <v>5.6298368303334288E-3</v>
      </c>
      <c r="BB92" s="158">
        <f>Baseline_Data_2012!AU93/Baseline_Data_2012!AU$273</f>
        <v>1.9274696551457245E-2</v>
      </c>
      <c r="BC92" s="158">
        <f>Baseline_Data_2012!AV93/Baseline_Data_2012!AV$273</f>
        <v>7.683356195444001E-3</v>
      </c>
      <c r="BD92">
        <v>92</v>
      </c>
    </row>
    <row r="93" spans="1:56" x14ac:dyDescent="0.2">
      <c r="A93" s="157">
        <v>1</v>
      </c>
      <c r="B93" s="34" t="s">
        <v>47</v>
      </c>
      <c r="C93">
        <f>'III Tool Overview'!$H$8/160</f>
        <v>312.5</v>
      </c>
      <c r="D93">
        <f>'III Tool Overview'!$H$8/32</f>
        <v>1562.5</v>
      </c>
      <c r="E93">
        <f>'III Tool Overview'!$H$8/64</f>
        <v>781.25</v>
      </c>
      <c r="F93">
        <f>G93*'III Tool Overview'!$H$8</f>
        <v>612.83246329912572</v>
      </c>
      <c r="G93" s="158">
        <f>HLOOKUP('III Tool Overview'!$H$6,Targeting!$I$1:$BC$277,Targeting!BD93,FALSE)</f>
        <v>1.2256649265982515E-2</v>
      </c>
      <c r="H93" s="195"/>
      <c r="I93" s="158">
        <f>Baseline_Data_2012!B94/Baseline_Data_2012!B$273</f>
        <v>1.2256649265982515E-2</v>
      </c>
      <c r="J93" s="158">
        <f>Baseline_Data_2012!C94/Baseline_Data_2012!C$273</f>
        <v>1.4472664787596935E-2</v>
      </c>
      <c r="K93" s="158">
        <f>Baseline_Data_2012!D94/Baseline_Data_2012!D$273</f>
        <v>3.056661959392329E-3</v>
      </c>
      <c r="L93" s="158">
        <f>Baseline_Data_2012!E94/Baseline_Data_2012!E$273</f>
        <v>4.6394149642123997E-3</v>
      </c>
      <c r="M93" s="158">
        <f>Baseline_Data_2012!F94/Baseline_Data_2012!F$273</f>
        <v>1.052902525477787E-2</v>
      </c>
      <c r="N93" s="158">
        <f>Baseline_Data_2012!G94/Baseline_Data_2012!G$273</f>
        <v>1.1338166705056911E-2</v>
      </c>
      <c r="O93" s="158">
        <f>Baseline_Data_2012!H94/Baseline_Data_2012!H$273</f>
        <v>4.620473842313619E-3</v>
      </c>
      <c r="P93" s="158">
        <f>Baseline_Data_2012!I94/Baseline_Data_2012!I$273</f>
        <v>1.8901025228121576E-2</v>
      </c>
      <c r="Q93" s="158">
        <f>Baseline_Data_2012!J94/Baseline_Data_2012!J$273</f>
        <v>5.4403952208514151E-3</v>
      </c>
      <c r="R93" s="158">
        <f>Baseline_Data_2012!K94/Baseline_Data_2012!K$273</f>
        <v>1.4364421114663111E-2</v>
      </c>
      <c r="S93" s="158">
        <f>Baseline_Data_2012!L94/Baseline_Data_2012!L$273</f>
        <v>8.4235009496782063E-3</v>
      </c>
      <c r="T93" s="158">
        <f>Baseline_Data_2012!M94/Baseline_Data_2012!M$273</f>
        <v>0</v>
      </c>
      <c r="U93" s="158">
        <f>Baseline_Data_2012!N94/Baseline_Data_2012!N$273</f>
        <v>0</v>
      </c>
      <c r="V93" s="158">
        <f>Baseline_Data_2012!O94/Baseline_Data_2012!O$273</f>
        <v>1.0697598228890118E-2</v>
      </c>
      <c r="W93" s="158">
        <f>Baseline_Data_2012!P94/Baseline_Data_2012!P$273</f>
        <v>0</v>
      </c>
      <c r="X93" s="158">
        <f>Baseline_Data_2012!Q94/Baseline_Data_2012!Q$273</f>
        <v>9.4713446119470482E-3</v>
      </c>
      <c r="Y93" s="158">
        <f>Baseline_Data_2012!R94/Baseline_Data_2012!R$273</f>
        <v>1.2974370850008879E-3</v>
      </c>
      <c r="Z93" s="158">
        <f>Baseline_Data_2012!S94/Baseline_Data_2012!S$273</f>
        <v>3.6360019675578965E-3</v>
      </c>
      <c r="AA93" s="158">
        <f>Baseline_Data_2012!T94/Baseline_Data_2012!T$273</f>
        <v>4.9379799070248835E-3</v>
      </c>
      <c r="AB93" s="158">
        <f>Baseline_Data_2012!U94/Baseline_Data_2012!U$273</f>
        <v>2.2106254858588269E-2</v>
      </c>
      <c r="AC93" s="158">
        <f>Baseline_Data_2012!V94/Baseline_Data_2012!V$273</f>
        <v>4.6394149642123997E-3</v>
      </c>
      <c r="AD93" s="158">
        <f>Baseline_Data_2012!W94/Baseline_Data_2012!W$273</f>
        <v>2.3247144567016587E-2</v>
      </c>
      <c r="AE93" s="158">
        <f>Baseline_Data_2012!X94/Baseline_Data_2012!X$273</f>
        <v>1.57575609810011E-2</v>
      </c>
      <c r="AF93" s="158">
        <f>Baseline_Data_2012!Y94/Baseline_Data_2012!Y$273</f>
        <v>3.7521494479438628E-3</v>
      </c>
      <c r="AG93" s="158">
        <f>Baseline_Data_2012!Z94/Baseline_Data_2012!Z$273</f>
        <v>3.811901416893465E-3</v>
      </c>
      <c r="AH93" s="158">
        <f>Baseline_Data_2012!AA94/Baseline_Data_2012!AA$273</f>
        <v>6.6807326578120765E-3</v>
      </c>
      <c r="AI93" s="158">
        <f>Baseline_Data_2012!AB94/Baseline_Data_2012!AB$273</f>
        <v>1.0204041001632193E-2</v>
      </c>
      <c r="AJ93" s="158">
        <f>Baseline_Data_2012!AC94/Baseline_Data_2012!AC$273</f>
        <v>0</v>
      </c>
      <c r="AK93" s="158">
        <f>Baseline_Data_2012!AD94/Baseline_Data_2012!AD$273</f>
        <v>1.1254960944488652E-2</v>
      </c>
      <c r="AL93" s="158">
        <f>Baseline_Data_2012!AE94/Baseline_Data_2012!AE$273</f>
        <v>1.052902525477787E-2</v>
      </c>
      <c r="AM93" s="158">
        <f>Baseline_Data_2012!AF94/Baseline_Data_2012!AF$273</f>
        <v>2.1993082037837532E-2</v>
      </c>
      <c r="AN93" s="158">
        <f>Baseline_Data_2012!AG94/Baseline_Data_2012!AG$273</f>
        <v>5.8424439253628871E-3</v>
      </c>
      <c r="AO93" s="158">
        <f>Baseline_Data_2012!AH94/Baseline_Data_2012!AH$273</f>
        <v>1.7933780670928535E-2</v>
      </c>
      <c r="AP93" s="158">
        <f>Baseline_Data_2012!AI94/Baseline_Data_2012!AI$273</f>
        <v>4.5851101086344997E-3</v>
      </c>
      <c r="AQ93" s="158">
        <f>Baseline_Data_2012!AJ94/Baseline_Data_2012!AJ$273</f>
        <v>5.7087205762602509E-4</v>
      </c>
      <c r="AR93" s="158">
        <f>Baseline_Data_2012!AK94/Baseline_Data_2012!AK$273</f>
        <v>1.7050459445684972E-2</v>
      </c>
      <c r="AS93" s="158">
        <f>Baseline_Data_2012!AL94/Baseline_Data_2012!AL$273</f>
        <v>1.6573986433794471E-2</v>
      </c>
      <c r="AT93" s="158">
        <f>Baseline_Data_2012!AM94/Baseline_Data_2012!AM$273</f>
        <v>0</v>
      </c>
      <c r="AU93" s="158">
        <f>Baseline_Data_2012!AN94/Baseline_Data_2012!AN$273</f>
        <v>3.9037512115706811E-3</v>
      </c>
      <c r="AV93" s="158">
        <f>Baseline_Data_2012!AO94/Baseline_Data_2012!AO$273</f>
        <v>1.5655692179716924E-2</v>
      </c>
      <c r="AW93" s="158">
        <f>Baseline_Data_2012!AP94/Baseline_Data_2012!AP$273</f>
        <v>3.056661959392329E-3</v>
      </c>
      <c r="AX93" s="158">
        <f>Baseline_Data_2012!AQ94/Baseline_Data_2012!AQ$273</f>
        <v>0</v>
      </c>
      <c r="AY93" s="158">
        <f>Baseline_Data_2012!AR94/Baseline_Data_2012!AR$273</f>
        <v>8.9105672250799437E-3</v>
      </c>
      <c r="AZ93" s="158">
        <f>Baseline_Data_2012!AS94/Baseline_Data_2012!AS$273</f>
        <v>1.2265323868676873E-2</v>
      </c>
      <c r="BA93" s="158">
        <f>Baseline_Data_2012!AT94/Baseline_Data_2012!AT$273</f>
        <v>5.7832253178350642E-3</v>
      </c>
      <c r="BB93" s="158">
        <f>Baseline_Data_2012!AU94/Baseline_Data_2012!AU$273</f>
        <v>1.8456421752022122E-2</v>
      </c>
      <c r="BC93" s="158">
        <f>Baseline_Data_2012!AV94/Baseline_Data_2012!AV$273</f>
        <v>7.2923730837243942E-3</v>
      </c>
      <c r="BD93">
        <v>93</v>
      </c>
    </row>
    <row r="94" spans="1:56" x14ac:dyDescent="0.2">
      <c r="A94" s="157">
        <v>1</v>
      </c>
      <c r="B94" s="34" t="s">
        <v>48</v>
      </c>
      <c r="C94">
        <f>'III Tool Overview'!$H$8/160</f>
        <v>312.5</v>
      </c>
      <c r="D94">
        <f>'III Tool Overview'!$H$8/32</f>
        <v>1562.5</v>
      </c>
      <c r="E94">
        <f>'III Tool Overview'!$H$8/64</f>
        <v>781.25</v>
      </c>
      <c r="F94">
        <f>G94*'III Tool Overview'!$H$8</f>
        <v>718.22586256378338</v>
      </c>
      <c r="G94" s="158">
        <f>HLOOKUP('III Tool Overview'!$H$6,Targeting!$I$1:$BC$277,Targeting!BD94,FALSE)</f>
        <v>1.4364517251275667E-2</v>
      </c>
      <c r="H94" s="195"/>
      <c r="I94" s="158">
        <f>Baseline_Data_2012!B95/Baseline_Data_2012!B$273</f>
        <v>1.4364517251275667E-2</v>
      </c>
      <c r="J94" s="158">
        <f>Baseline_Data_2012!C95/Baseline_Data_2012!C$273</f>
        <v>1.7623367651563453E-2</v>
      </c>
      <c r="K94" s="158">
        <f>Baseline_Data_2012!D95/Baseline_Data_2012!D$273</f>
        <v>3.1379561604399971E-3</v>
      </c>
      <c r="L94" s="158">
        <f>Baseline_Data_2012!E95/Baseline_Data_2012!E$273</f>
        <v>5.5299528211200438E-3</v>
      </c>
      <c r="M94" s="158">
        <f>Baseline_Data_2012!F95/Baseline_Data_2012!F$273</f>
        <v>1.3645661016313065E-2</v>
      </c>
      <c r="N94" s="158">
        <f>Baseline_Data_2012!G95/Baseline_Data_2012!G$273</f>
        <v>1.2754402283263437E-2</v>
      </c>
      <c r="O94" s="158">
        <f>Baseline_Data_2012!H95/Baseline_Data_2012!H$273</f>
        <v>4.6284815959398134E-3</v>
      </c>
      <c r="P94" s="158">
        <f>Baseline_Data_2012!I95/Baseline_Data_2012!I$273</f>
        <v>2.2666409230143427E-2</v>
      </c>
      <c r="Q94" s="158">
        <f>Baseline_Data_2012!J95/Baseline_Data_2012!J$273</f>
        <v>6.3529776449942326E-3</v>
      </c>
      <c r="R94" s="158">
        <f>Baseline_Data_2012!K95/Baseline_Data_2012!K$273</f>
        <v>1.7115265479675516E-2</v>
      </c>
      <c r="S94" s="158">
        <f>Baseline_Data_2012!L95/Baseline_Data_2012!L$273</f>
        <v>8.8930763685484658E-3</v>
      </c>
      <c r="T94" s="158">
        <f>Baseline_Data_2012!M95/Baseline_Data_2012!M$273</f>
        <v>0</v>
      </c>
      <c r="U94" s="158">
        <f>Baseline_Data_2012!N95/Baseline_Data_2012!N$273</f>
        <v>0</v>
      </c>
      <c r="V94" s="158">
        <f>Baseline_Data_2012!O95/Baseline_Data_2012!O$273</f>
        <v>1.1666894529006636E-2</v>
      </c>
      <c r="W94" s="158">
        <f>Baseline_Data_2012!P95/Baseline_Data_2012!P$273</f>
        <v>0</v>
      </c>
      <c r="X94" s="158">
        <f>Baseline_Data_2012!Q95/Baseline_Data_2012!Q$273</f>
        <v>9.3000037043942368E-3</v>
      </c>
      <c r="Y94" s="158">
        <f>Baseline_Data_2012!R95/Baseline_Data_2012!R$273</f>
        <v>1.3949887455272703E-3</v>
      </c>
      <c r="Z94" s="158">
        <f>Baseline_Data_2012!S95/Baseline_Data_2012!S$273</f>
        <v>4.1554308200661668E-3</v>
      </c>
      <c r="AA94" s="158">
        <f>Baseline_Data_2012!T95/Baseline_Data_2012!T$273</f>
        <v>6.2414060753766291E-3</v>
      </c>
      <c r="AB94" s="158">
        <f>Baseline_Data_2012!U95/Baseline_Data_2012!U$273</f>
        <v>2.4649452320195768E-2</v>
      </c>
      <c r="AC94" s="158">
        <f>Baseline_Data_2012!V95/Baseline_Data_2012!V$273</f>
        <v>5.5299528211200438E-3</v>
      </c>
      <c r="AD94" s="158">
        <f>Baseline_Data_2012!W95/Baseline_Data_2012!W$273</f>
        <v>2.5340831500070875E-2</v>
      </c>
      <c r="AE94" s="158">
        <f>Baseline_Data_2012!X95/Baseline_Data_2012!X$273</f>
        <v>2.0028574271873736E-2</v>
      </c>
      <c r="AF94" s="158">
        <f>Baseline_Data_2012!Y95/Baseline_Data_2012!Y$273</f>
        <v>4.7134439346071663E-3</v>
      </c>
      <c r="AG94" s="158">
        <f>Baseline_Data_2012!Z95/Baseline_Data_2012!Z$273</f>
        <v>3.838745793068771E-3</v>
      </c>
      <c r="AH94" s="158">
        <f>Baseline_Data_2012!AA95/Baseline_Data_2012!AA$273</f>
        <v>8.0051069732373775E-3</v>
      </c>
      <c r="AI94" s="158">
        <f>Baseline_Data_2012!AB95/Baseline_Data_2012!AB$273</f>
        <v>1.0614203434050741E-2</v>
      </c>
      <c r="AJ94" s="158">
        <f>Baseline_Data_2012!AC95/Baseline_Data_2012!AC$273</f>
        <v>0</v>
      </c>
      <c r="AK94" s="158">
        <f>Baseline_Data_2012!AD95/Baseline_Data_2012!AD$273</f>
        <v>1.2069799745899595E-2</v>
      </c>
      <c r="AL94" s="158">
        <f>Baseline_Data_2012!AE95/Baseline_Data_2012!AE$273</f>
        <v>1.3645661016313065E-2</v>
      </c>
      <c r="AM94" s="158">
        <f>Baseline_Data_2012!AF95/Baseline_Data_2012!AF$273</f>
        <v>2.5945440770134009E-2</v>
      </c>
      <c r="AN94" s="158">
        <f>Baseline_Data_2012!AG95/Baseline_Data_2012!AG$273</f>
        <v>6.6308706142526883E-3</v>
      </c>
      <c r="AO94" s="158">
        <f>Baseline_Data_2012!AH95/Baseline_Data_2012!AH$273</f>
        <v>2.4626593663584335E-2</v>
      </c>
      <c r="AP94" s="158">
        <f>Baseline_Data_2012!AI95/Baseline_Data_2012!AI$273</f>
        <v>5.8307758606912698E-3</v>
      </c>
      <c r="AQ94" s="158">
        <f>Baseline_Data_2012!AJ95/Baseline_Data_2012!AJ$273</f>
        <v>7.9043823363603464E-4</v>
      </c>
      <c r="AR94" s="158">
        <f>Baseline_Data_2012!AK95/Baseline_Data_2012!AK$273</f>
        <v>1.9924259511513758E-2</v>
      </c>
      <c r="AS94" s="158">
        <f>Baseline_Data_2012!AL95/Baseline_Data_2012!AL$273</f>
        <v>1.9961814750127004E-2</v>
      </c>
      <c r="AT94" s="158">
        <f>Baseline_Data_2012!AM95/Baseline_Data_2012!AM$273</f>
        <v>0</v>
      </c>
      <c r="AU94" s="158">
        <f>Baseline_Data_2012!AN95/Baseline_Data_2012!AN$273</f>
        <v>4.0910160298379093E-3</v>
      </c>
      <c r="AV94" s="158">
        <f>Baseline_Data_2012!AO95/Baseline_Data_2012!AO$273</f>
        <v>2.0072795046266662E-2</v>
      </c>
      <c r="AW94" s="158">
        <f>Baseline_Data_2012!AP95/Baseline_Data_2012!AP$273</f>
        <v>3.1379561604399971E-3</v>
      </c>
      <c r="AX94" s="158">
        <f>Baseline_Data_2012!AQ95/Baseline_Data_2012!AQ$273</f>
        <v>0</v>
      </c>
      <c r="AY94" s="158">
        <f>Baseline_Data_2012!AR95/Baseline_Data_2012!AR$273</f>
        <v>1.1138209031349929E-2</v>
      </c>
      <c r="AZ94" s="158">
        <f>Baseline_Data_2012!AS95/Baseline_Data_2012!AS$273</f>
        <v>1.3642043894752848E-2</v>
      </c>
      <c r="BA94" s="158">
        <f>Baseline_Data_2012!AT95/Baseline_Data_2012!AT$273</f>
        <v>7.3997961743952588E-3</v>
      </c>
      <c r="BB94" s="158">
        <f>Baseline_Data_2012!AU95/Baseline_Data_2012!AU$273</f>
        <v>2.1989022435367198E-2</v>
      </c>
      <c r="BC94" s="158">
        <f>Baseline_Data_2012!AV95/Baseline_Data_2012!AV$273</f>
        <v>7.7098103280030111E-3</v>
      </c>
      <c r="BD94">
        <v>94</v>
      </c>
    </row>
    <row r="95" spans="1:56" x14ac:dyDescent="0.2">
      <c r="A95" s="157">
        <v>1</v>
      </c>
      <c r="B95" s="34" t="s">
        <v>49</v>
      </c>
      <c r="C95">
        <f>'III Tool Overview'!$H$8/160</f>
        <v>312.5</v>
      </c>
      <c r="D95">
        <f>'III Tool Overview'!$H$8/32</f>
        <v>1562.5</v>
      </c>
      <c r="E95">
        <f>'III Tool Overview'!$H$8/64</f>
        <v>781.25</v>
      </c>
      <c r="F95">
        <f>G95*'III Tool Overview'!$H$8</f>
        <v>933.616537389673</v>
      </c>
      <c r="G95" s="158">
        <f>HLOOKUP('III Tool Overview'!$H$6,Targeting!$I$1:$BC$277,Targeting!BD95,FALSE)</f>
        <v>1.867233074779346E-2</v>
      </c>
      <c r="H95" s="195"/>
      <c r="I95" s="158">
        <f>Baseline_Data_2012!B96/Baseline_Data_2012!B$273</f>
        <v>1.867233074779346E-2</v>
      </c>
      <c r="J95" s="158">
        <f>Baseline_Data_2012!C96/Baseline_Data_2012!C$273</f>
        <v>2.3808153579596428E-2</v>
      </c>
      <c r="K95" s="158">
        <f>Baseline_Data_2012!D96/Baseline_Data_2012!D$273</f>
        <v>3.6351343794788949E-3</v>
      </c>
      <c r="L95" s="158">
        <f>Baseline_Data_2012!E96/Baseline_Data_2012!E$273</f>
        <v>7.8379426998458797E-3</v>
      </c>
      <c r="M95" s="158">
        <f>Baseline_Data_2012!F96/Baseline_Data_2012!F$273</f>
        <v>1.7649184620992426E-2</v>
      </c>
      <c r="N95" s="158">
        <f>Baseline_Data_2012!G96/Baseline_Data_2012!G$273</f>
        <v>1.6874518837651883E-2</v>
      </c>
      <c r="O95" s="158">
        <f>Baseline_Data_2012!H96/Baseline_Data_2012!H$273</f>
        <v>5.8869632974036896E-3</v>
      </c>
      <c r="P95" s="158">
        <f>Baseline_Data_2012!I96/Baseline_Data_2012!I$273</f>
        <v>2.981281620769427E-2</v>
      </c>
      <c r="Q95" s="158">
        <f>Baseline_Data_2012!J96/Baseline_Data_2012!J$273</f>
        <v>8.1223530414395589E-3</v>
      </c>
      <c r="R95" s="158">
        <f>Baseline_Data_2012!K96/Baseline_Data_2012!K$273</f>
        <v>2.1681778228738458E-2</v>
      </c>
      <c r="S95" s="158">
        <f>Baseline_Data_2012!L96/Baseline_Data_2012!L$273</f>
        <v>1.0709798909417286E-2</v>
      </c>
      <c r="T95" s="158">
        <f>Baseline_Data_2012!M96/Baseline_Data_2012!M$273</f>
        <v>0</v>
      </c>
      <c r="U95" s="158">
        <f>Baseline_Data_2012!N96/Baseline_Data_2012!N$273</f>
        <v>0</v>
      </c>
      <c r="V95" s="158">
        <f>Baseline_Data_2012!O96/Baseline_Data_2012!O$273</f>
        <v>1.5508740801864295E-2</v>
      </c>
      <c r="W95" s="158">
        <f>Baseline_Data_2012!P96/Baseline_Data_2012!P$273</f>
        <v>0</v>
      </c>
      <c r="X95" s="158">
        <f>Baseline_Data_2012!Q96/Baseline_Data_2012!Q$273</f>
        <v>1.1542966403557788E-2</v>
      </c>
      <c r="Y95" s="158">
        <f>Baseline_Data_2012!R96/Baseline_Data_2012!R$273</f>
        <v>1.9838927172312745E-3</v>
      </c>
      <c r="Z95" s="158">
        <f>Baseline_Data_2012!S96/Baseline_Data_2012!S$273</f>
        <v>5.0559885829288042E-3</v>
      </c>
      <c r="AA95" s="158">
        <f>Baseline_Data_2012!T96/Baseline_Data_2012!T$273</f>
        <v>7.4722730946804542E-3</v>
      </c>
      <c r="AB95" s="158">
        <f>Baseline_Data_2012!U96/Baseline_Data_2012!U$273</f>
        <v>3.2186377591032565E-2</v>
      </c>
      <c r="AC95" s="158">
        <f>Baseline_Data_2012!V96/Baseline_Data_2012!V$273</f>
        <v>7.8379426998458797E-3</v>
      </c>
      <c r="AD95" s="158">
        <f>Baseline_Data_2012!W96/Baseline_Data_2012!W$273</f>
        <v>3.4143436126411283E-2</v>
      </c>
      <c r="AE95" s="158">
        <f>Baseline_Data_2012!X96/Baseline_Data_2012!X$273</f>
        <v>2.7435141958254992E-2</v>
      </c>
      <c r="AF95" s="158">
        <f>Baseline_Data_2012!Y96/Baseline_Data_2012!Y$273</f>
        <v>6.5022024361062851E-3</v>
      </c>
      <c r="AG95" s="158">
        <f>Baseline_Data_2012!Z96/Baseline_Data_2012!Z$273</f>
        <v>5.7305678824758691E-3</v>
      </c>
      <c r="AH95" s="158">
        <f>Baseline_Data_2012!AA96/Baseline_Data_2012!AA$273</f>
        <v>1.0966748717206003E-2</v>
      </c>
      <c r="AI95" s="158">
        <f>Baseline_Data_2012!AB96/Baseline_Data_2012!AB$273</f>
        <v>1.2187984577181734E-2</v>
      </c>
      <c r="AJ95" s="158">
        <f>Baseline_Data_2012!AC96/Baseline_Data_2012!AC$273</f>
        <v>0</v>
      </c>
      <c r="AK95" s="158">
        <f>Baseline_Data_2012!AD96/Baseline_Data_2012!AD$273</f>
        <v>1.6468321039042218E-2</v>
      </c>
      <c r="AL95" s="158">
        <f>Baseline_Data_2012!AE96/Baseline_Data_2012!AE$273</f>
        <v>1.7649184620992426E-2</v>
      </c>
      <c r="AM95" s="158">
        <f>Baseline_Data_2012!AF96/Baseline_Data_2012!AF$273</f>
        <v>3.4290351369438053E-2</v>
      </c>
      <c r="AN95" s="158">
        <f>Baseline_Data_2012!AG96/Baseline_Data_2012!AG$273</f>
        <v>8.6822696104463942E-3</v>
      </c>
      <c r="AO95" s="158">
        <f>Baseline_Data_2012!AH96/Baseline_Data_2012!AH$273</f>
        <v>3.1714475291747306E-2</v>
      </c>
      <c r="AP95" s="158">
        <f>Baseline_Data_2012!AI96/Baseline_Data_2012!AI$273</f>
        <v>6.3943245323944461E-3</v>
      </c>
      <c r="AQ95" s="158">
        <f>Baseline_Data_2012!AJ96/Baseline_Data_2012!AJ$273</f>
        <v>1.1925910191701574E-3</v>
      </c>
      <c r="AR95" s="158">
        <f>Baseline_Data_2012!AK96/Baseline_Data_2012!AK$273</f>
        <v>2.7854304160631449E-2</v>
      </c>
      <c r="AS95" s="158">
        <f>Baseline_Data_2012!AL96/Baseline_Data_2012!AL$273</f>
        <v>2.5362267200177407E-2</v>
      </c>
      <c r="AT95" s="158">
        <f>Baseline_Data_2012!AM96/Baseline_Data_2012!AM$273</f>
        <v>0</v>
      </c>
      <c r="AU95" s="158">
        <f>Baseline_Data_2012!AN96/Baseline_Data_2012!AN$273</f>
        <v>5.4223400010008768E-3</v>
      </c>
      <c r="AV95" s="158">
        <f>Baseline_Data_2012!AO96/Baseline_Data_2012!AO$273</f>
        <v>2.4846633080804537E-2</v>
      </c>
      <c r="AW95" s="158">
        <f>Baseline_Data_2012!AP96/Baseline_Data_2012!AP$273</f>
        <v>3.6351343794788949E-3</v>
      </c>
      <c r="AX95" s="158">
        <f>Baseline_Data_2012!AQ96/Baseline_Data_2012!AQ$273</f>
        <v>0</v>
      </c>
      <c r="AY95" s="158">
        <f>Baseline_Data_2012!AR96/Baseline_Data_2012!AR$273</f>
        <v>1.313874769450246E-2</v>
      </c>
      <c r="AZ95" s="158">
        <f>Baseline_Data_2012!AS96/Baseline_Data_2012!AS$273</f>
        <v>1.778953864971303E-2</v>
      </c>
      <c r="BA95" s="158">
        <f>Baseline_Data_2012!AT96/Baseline_Data_2012!AT$273</f>
        <v>9.318350615724294E-3</v>
      </c>
      <c r="BB95" s="158">
        <f>Baseline_Data_2012!AU96/Baseline_Data_2012!AU$273</f>
        <v>2.9589134910315052E-2</v>
      </c>
      <c r="BC95" s="158">
        <f>Baseline_Data_2012!AV96/Baseline_Data_2012!AV$273</f>
        <v>1.0147625899585002E-2</v>
      </c>
      <c r="BD95">
        <v>95</v>
      </c>
    </row>
    <row r="96" spans="1:56" x14ac:dyDescent="0.2">
      <c r="A96" s="157">
        <v>1</v>
      </c>
      <c r="B96" s="34" t="s">
        <v>50</v>
      </c>
      <c r="C96">
        <f>'III Tool Overview'!$H$8/160</f>
        <v>312.5</v>
      </c>
      <c r="D96">
        <f>'III Tool Overview'!$H$8/32</f>
        <v>1562.5</v>
      </c>
      <c r="E96">
        <f>'III Tool Overview'!$H$8/64</f>
        <v>781.25</v>
      </c>
      <c r="F96">
        <f>G96*'III Tool Overview'!$H$8</f>
        <v>861.09112694488124</v>
      </c>
      <c r="G96" s="158">
        <f>HLOOKUP('III Tool Overview'!$H$6,Targeting!$I$1:$BC$277,Targeting!BD96,FALSE)</f>
        <v>1.7221822538897626E-2</v>
      </c>
      <c r="H96" s="195"/>
      <c r="I96" s="158">
        <f>Baseline_Data_2012!B97/Baseline_Data_2012!B$273</f>
        <v>1.7221822538897626E-2</v>
      </c>
      <c r="J96" s="158">
        <f>Baseline_Data_2012!C97/Baseline_Data_2012!C$273</f>
        <v>2.1599758381489021E-2</v>
      </c>
      <c r="K96" s="158">
        <f>Baseline_Data_2012!D97/Baseline_Data_2012!D$273</f>
        <v>3.4708345205193966E-3</v>
      </c>
      <c r="L96" s="158">
        <f>Baseline_Data_2012!E97/Baseline_Data_2012!E$273</f>
        <v>6.6767660035724156E-3</v>
      </c>
      <c r="M96" s="158">
        <f>Baseline_Data_2012!F97/Baseline_Data_2012!F$273</f>
        <v>1.5614353905973093E-2</v>
      </c>
      <c r="N96" s="158">
        <f>Baseline_Data_2012!G97/Baseline_Data_2012!G$273</f>
        <v>1.5566822089538749E-2</v>
      </c>
      <c r="O96" s="158">
        <f>Baseline_Data_2012!H97/Baseline_Data_2012!H$273</f>
        <v>5.2851173932876756E-3</v>
      </c>
      <c r="P96" s="158">
        <f>Baseline_Data_2012!I97/Baseline_Data_2012!I$273</f>
        <v>2.7370214026696569E-2</v>
      </c>
      <c r="Q96" s="158">
        <f>Baseline_Data_2012!J97/Baseline_Data_2012!J$273</f>
        <v>7.8120011239173059E-3</v>
      </c>
      <c r="R96" s="158">
        <f>Baseline_Data_2012!K97/Baseline_Data_2012!K$273</f>
        <v>2.0056894771934463E-2</v>
      </c>
      <c r="S96" s="158">
        <f>Baseline_Data_2012!L97/Baseline_Data_2012!L$273</f>
        <v>1.0192865546215214E-2</v>
      </c>
      <c r="T96" s="158">
        <f>Baseline_Data_2012!M97/Baseline_Data_2012!M$273</f>
        <v>0</v>
      </c>
      <c r="U96" s="158">
        <f>Baseline_Data_2012!N97/Baseline_Data_2012!N$273</f>
        <v>0</v>
      </c>
      <c r="V96" s="158">
        <f>Baseline_Data_2012!O97/Baseline_Data_2012!O$273</f>
        <v>1.5164385537349214E-2</v>
      </c>
      <c r="W96" s="158">
        <f>Baseline_Data_2012!P97/Baseline_Data_2012!P$273</f>
        <v>0</v>
      </c>
      <c r="X96" s="158">
        <f>Baseline_Data_2012!Q97/Baseline_Data_2012!Q$273</f>
        <v>1.038866976320201E-2</v>
      </c>
      <c r="Y96" s="158">
        <f>Baseline_Data_2012!R97/Baseline_Data_2012!R$273</f>
        <v>1.8360249370649683E-3</v>
      </c>
      <c r="Z96" s="158">
        <f>Baseline_Data_2012!S97/Baseline_Data_2012!S$273</f>
        <v>5.5577279079522734E-3</v>
      </c>
      <c r="AA96" s="158">
        <f>Baseline_Data_2012!T97/Baseline_Data_2012!T$273</f>
        <v>8.0421922290204884E-3</v>
      </c>
      <c r="AB96" s="158">
        <f>Baseline_Data_2012!U97/Baseline_Data_2012!U$273</f>
        <v>2.9035695715518825E-2</v>
      </c>
      <c r="AC96" s="158">
        <f>Baseline_Data_2012!V97/Baseline_Data_2012!V$273</f>
        <v>6.6767660035724156E-3</v>
      </c>
      <c r="AD96" s="158">
        <f>Baseline_Data_2012!W97/Baseline_Data_2012!W$273</f>
        <v>3.3523309615568347E-2</v>
      </c>
      <c r="AE96" s="158">
        <f>Baseline_Data_2012!X97/Baseline_Data_2012!X$273</f>
        <v>2.3402728475800064E-2</v>
      </c>
      <c r="AF96" s="158">
        <f>Baseline_Data_2012!Y97/Baseline_Data_2012!Y$273</f>
        <v>5.8754841290117035E-3</v>
      </c>
      <c r="AG96" s="158">
        <f>Baseline_Data_2012!Z97/Baseline_Data_2012!Z$273</f>
        <v>5.0184854828782752E-3</v>
      </c>
      <c r="AH96" s="158">
        <f>Baseline_Data_2012!AA97/Baseline_Data_2012!AA$273</f>
        <v>9.2938548450898339E-3</v>
      </c>
      <c r="AI96" s="158">
        <f>Baseline_Data_2012!AB97/Baseline_Data_2012!AB$273</f>
        <v>1.1928934619864755E-2</v>
      </c>
      <c r="AJ96" s="158">
        <f>Baseline_Data_2012!AC97/Baseline_Data_2012!AC$273</f>
        <v>0</v>
      </c>
      <c r="AK96" s="158">
        <f>Baseline_Data_2012!AD97/Baseline_Data_2012!AD$273</f>
        <v>1.5589152858572517E-2</v>
      </c>
      <c r="AL96" s="158">
        <f>Baseline_Data_2012!AE97/Baseline_Data_2012!AE$273</f>
        <v>1.5614353905973093E-2</v>
      </c>
      <c r="AM96" s="158">
        <f>Baseline_Data_2012!AF97/Baseline_Data_2012!AF$273</f>
        <v>3.1299196618686707E-2</v>
      </c>
      <c r="AN96" s="158">
        <f>Baseline_Data_2012!AG97/Baseline_Data_2012!AG$273</f>
        <v>8.0055633025733659E-3</v>
      </c>
      <c r="AO96" s="158">
        <f>Baseline_Data_2012!AH97/Baseline_Data_2012!AH$273</f>
        <v>3.0149769957029286E-2</v>
      </c>
      <c r="AP96" s="158">
        <f>Baseline_Data_2012!AI97/Baseline_Data_2012!AI$273</f>
        <v>6.7291059215250455E-3</v>
      </c>
      <c r="AQ96" s="158">
        <f>Baseline_Data_2012!AJ97/Baseline_Data_2012!AJ$273</f>
        <v>8.875095956615126E-4</v>
      </c>
      <c r="AR96" s="158">
        <f>Baseline_Data_2012!AK97/Baseline_Data_2012!AK$273</f>
        <v>2.546760903758093E-2</v>
      </c>
      <c r="AS96" s="158">
        <f>Baseline_Data_2012!AL97/Baseline_Data_2012!AL$273</f>
        <v>2.2883055933072417E-2</v>
      </c>
      <c r="AT96" s="158">
        <f>Baseline_Data_2012!AM97/Baseline_Data_2012!AM$273</f>
        <v>0</v>
      </c>
      <c r="AU96" s="158">
        <f>Baseline_Data_2012!AN97/Baseline_Data_2012!AN$273</f>
        <v>4.5853344974906745E-3</v>
      </c>
      <c r="AV96" s="158">
        <f>Baseline_Data_2012!AO97/Baseline_Data_2012!AO$273</f>
        <v>2.400833406646323E-2</v>
      </c>
      <c r="AW96" s="158">
        <f>Baseline_Data_2012!AP97/Baseline_Data_2012!AP$273</f>
        <v>3.4708345205193966E-3</v>
      </c>
      <c r="AX96" s="158">
        <f>Baseline_Data_2012!AQ97/Baseline_Data_2012!AQ$273</f>
        <v>0</v>
      </c>
      <c r="AY96" s="158">
        <f>Baseline_Data_2012!AR97/Baseline_Data_2012!AR$273</f>
        <v>1.340462454498143E-2</v>
      </c>
      <c r="AZ96" s="158">
        <f>Baseline_Data_2012!AS97/Baseline_Data_2012!AS$273</f>
        <v>1.7098925128699854E-2</v>
      </c>
      <c r="BA96" s="158">
        <f>Baseline_Data_2012!AT97/Baseline_Data_2012!AT$273</f>
        <v>8.369259349307932E-3</v>
      </c>
      <c r="BB96" s="158">
        <f>Baseline_Data_2012!AU97/Baseline_Data_2012!AU$273</f>
        <v>2.6152977307826852E-2</v>
      </c>
      <c r="BC96" s="158">
        <f>Baseline_Data_2012!AV97/Baseline_Data_2012!AV$273</f>
        <v>9.0284815798004434E-3</v>
      </c>
      <c r="BD96">
        <v>96</v>
      </c>
    </row>
    <row r="97" spans="1:56" x14ac:dyDescent="0.2">
      <c r="A97" s="157">
        <v>1</v>
      </c>
      <c r="B97" s="34" t="s">
        <v>51</v>
      </c>
      <c r="C97">
        <f>'III Tool Overview'!$H$8/160</f>
        <v>312.5</v>
      </c>
      <c r="D97">
        <f>'III Tool Overview'!$H$8/32</f>
        <v>1562.5</v>
      </c>
      <c r="E97">
        <f>'III Tool Overview'!$H$8/64</f>
        <v>781.25</v>
      </c>
      <c r="F97">
        <f>G97*'III Tool Overview'!$H$8</f>
        <v>528.63714842693662</v>
      </c>
      <c r="G97" s="158">
        <f>HLOOKUP('III Tool Overview'!$H$6,Targeting!$I$1:$BC$277,Targeting!BD97,FALSE)</f>
        <v>1.0572742968538733E-2</v>
      </c>
      <c r="H97" s="195"/>
      <c r="I97" s="158">
        <f>Baseline_Data_2012!B98/Baseline_Data_2012!B$273</f>
        <v>1.0572742968538733E-2</v>
      </c>
      <c r="J97" s="158">
        <f>Baseline_Data_2012!C98/Baseline_Data_2012!C$273</f>
        <v>1.4204119404493743E-2</v>
      </c>
      <c r="K97" s="158">
        <f>Baseline_Data_2012!D98/Baseline_Data_2012!D$273</f>
        <v>2.4858910951944891E-3</v>
      </c>
      <c r="L97" s="158">
        <f>Baseline_Data_2012!E98/Baseline_Data_2012!E$273</f>
        <v>4.4054408838109438E-3</v>
      </c>
      <c r="M97" s="158">
        <f>Baseline_Data_2012!F98/Baseline_Data_2012!F$273</f>
        <v>9.7181813429939642E-3</v>
      </c>
      <c r="N97" s="158">
        <f>Baseline_Data_2012!G98/Baseline_Data_2012!G$273</f>
        <v>9.5810581745088969E-3</v>
      </c>
      <c r="O97" s="158">
        <f>Baseline_Data_2012!H98/Baseline_Data_2012!H$273</f>
        <v>3.4148854608543376E-3</v>
      </c>
      <c r="P97" s="158">
        <f>Baseline_Data_2012!I98/Baseline_Data_2012!I$273</f>
        <v>1.6157071639218788E-2</v>
      </c>
      <c r="Q97" s="158">
        <f>Baseline_Data_2012!J98/Baseline_Data_2012!J$273</f>
        <v>5.12727230406557E-3</v>
      </c>
      <c r="R97" s="158">
        <f>Baseline_Data_2012!K98/Baseline_Data_2012!K$273</f>
        <v>1.3014691533824316E-2</v>
      </c>
      <c r="S97" s="158">
        <f>Baseline_Data_2012!L98/Baseline_Data_2012!L$273</f>
        <v>6.0284730157079231E-3</v>
      </c>
      <c r="T97" s="158">
        <f>Baseline_Data_2012!M98/Baseline_Data_2012!M$273</f>
        <v>0</v>
      </c>
      <c r="U97" s="158">
        <f>Baseline_Data_2012!N98/Baseline_Data_2012!N$273</f>
        <v>0</v>
      </c>
      <c r="V97" s="158">
        <f>Baseline_Data_2012!O98/Baseline_Data_2012!O$273</f>
        <v>9.1834713192919838E-3</v>
      </c>
      <c r="W97" s="158">
        <f>Baseline_Data_2012!P98/Baseline_Data_2012!P$273</f>
        <v>0</v>
      </c>
      <c r="X97" s="158">
        <f>Baseline_Data_2012!Q98/Baseline_Data_2012!Q$273</f>
        <v>6.7333970687420445E-3</v>
      </c>
      <c r="Y97" s="158">
        <f>Baseline_Data_2012!R98/Baseline_Data_2012!R$273</f>
        <v>1.1410977132625538E-3</v>
      </c>
      <c r="Z97" s="158">
        <f>Baseline_Data_2012!S98/Baseline_Data_2012!S$273</f>
        <v>2.9830975894824846E-3</v>
      </c>
      <c r="AA97" s="158">
        <f>Baseline_Data_2012!T98/Baseline_Data_2012!T$273</f>
        <v>5.0098794274450959E-3</v>
      </c>
      <c r="AB97" s="158">
        <f>Baseline_Data_2012!U98/Baseline_Data_2012!U$273</f>
        <v>1.8829442744593989E-2</v>
      </c>
      <c r="AC97" s="158">
        <f>Baseline_Data_2012!V98/Baseline_Data_2012!V$273</f>
        <v>4.4054408838109438E-3</v>
      </c>
      <c r="AD97" s="158">
        <f>Baseline_Data_2012!W98/Baseline_Data_2012!W$273</f>
        <v>2.0201609037355947E-2</v>
      </c>
      <c r="AE97" s="158">
        <f>Baseline_Data_2012!X98/Baseline_Data_2012!X$273</f>
        <v>1.5225122823310131E-2</v>
      </c>
      <c r="AF97" s="158">
        <f>Baseline_Data_2012!Y98/Baseline_Data_2012!Y$273</f>
        <v>3.7986636972985391E-3</v>
      </c>
      <c r="AG97" s="158">
        <f>Baseline_Data_2012!Z98/Baseline_Data_2012!Z$273</f>
        <v>2.9917350816426659E-3</v>
      </c>
      <c r="AH97" s="158">
        <f>Baseline_Data_2012!AA98/Baseline_Data_2012!AA$273</f>
        <v>5.0690233300927472E-3</v>
      </c>
      <c r="AI97" s="158">
        <f>Baseline_Data_2012!AB98/Baseline_Data_2012!AB$273</f>
        <v>6.8092755548817508E-3</v>
      </c>
      <c r="AJ97" s="158">
        <f>Baseline_Data_2012!AC98/Baseline_Data_2012!AC$273</f>
        <v>0</v>
      </c>
      <c r="AK97" s="158">
        <f>Baseline_Data_2012!AD98/Baseline_Data_2012!AD$273</f>
        <v>8.8810281645008496E-3</v>
      </c>
      <c r="AL97" s="158">
        <f>Baseline_Data_2012!AE98/Baseline_Data_2012!AE$273</f>
        <v>9.7181813429939642E-3</v>
      </c>
      <c r="AM97" s="158">
        <f>Baseline_Data_2012!AF98/Baseline_Data_2012!AF$273</f>
        <v>1.8044256671333393E-2</v>
      </c>
      <c r="AN97" s="158">
        <f>Baseline_Data_2012!AG98/Baseline_Data_2012!AG$273</f>
        <v>5.3625782888051272E-3</v>
      </c>
      <c r="AO97" s="158">
        <f>Baseline_Data_2012!AH98/Baseline_Data_2012!AH$273</f>
        <v>1.9021192494030139E-2</v>
      </c>
      <c r="AP97" s="158">
        <f>Baseline_Data_2012!AI98/Baseline_Data_2012!AI$273</f>
        <v>3.9301940161477643E-3</v>
      </c>
      <c r="AQ97" s="158">
        <f>Baseline_Data_2012!AJ98/Baseline_Data_2012!AJ$273</f>
        <v>6.2691921308121162E-4</v>
      </c>
      <c r="AR97" s="158">
        <f>Baseline_Data_2012!AK98/Baseline_Data_2012!AK$273</f>
        <v>1.6454678889145036E-2</v>
      </c>
      <c r="AS97" s="158">
        <f>Baseline_Data_2012!AL98/Baseline_Data_2012!AL$273</f>
        <v>1.4821748883954817E-2</v>
      </c>
      <c r="AT97" s="158">
        <f>Baseline_Data_2012!AM98/Baseline_Data_2012!AM$273</f>
        <v>0</v>
      </c>
      <c r="AU97" s="158">
        <f>Baseline_Data_2012!AN98/Baseline_Data_2012!AN$273</f>
        <v>3.2373310688302214E-3</v>
      </c>
      <c r="AV97" s="158">
        <f>Baseline_Data_2012!AO98/Baseline_Data_2012!AO$273</f>
        <v>1.3467754656630776E-2</v>
      </c>
      <c r="AW97" s="158">
        <f>Baseline_Data_2012!AP98/Baseline_Data_2012!AP$273</f>
        <v>2.4858910951944891E-3</v>
      </c>
      <c r="AX97" s="158">
        <f>Baseline_Data_2012!AQ98/Baseline_Data_2012!AQ$273</f>
        <v>0</v>
      </c>
      <c r="AY97" s="158">
        <f>Baseline_Data_2012!AR98/Baseline_Data_2012!AR$273</f>
        <v>9.4672468807702869E-3</v>
      </c>
      <c r="AZ97" s="158">
        <f>Baseline_Data_2012!AS98/Baseline_Data_2012!AS$273</f>
        <v>1.1570029984945981E-2</v>
      </c>
      <c r="BA97" s="158">
        <f>Baseline_Data_2012!AT98/Baseline_Data_2012!AT$273</f>
        <v>5.6621922144158045E-3</v>
      </c>
      <c r="BB97" s="158">
        <f>Baseline_Data_2012!AU98/Baseline_Data_2012!AU$273</f>
        <v>1.6425151502634565E-2</v>
      </c>
      <c r="BC97" s="158">
        <f>Baseline_Data_2012!AV98/Baseline_Data_2012!AV$273</f>
        <v>5.7672250854282469E-3</v>
      </c>
      <c r="BD97">
        <v>97</v>
      </c>
    </row>
    <row r="98" spans="1:56" x14ac:dyDescent="0.2">
      <c r="A98" s="157">
        <v>1</v>
      </c>
      <c r="B98" s="34" t="s">
        <v>52</v>
      </c>
      <c r="C98">
        <f>'III Tool Overview'!$H$8/160</f>
        <v>312.5</v>
      </c>
      <c r="D98">
        <f>'III Tool Overview'!$H$8/32</f>
        <v>1562.5</v>
      </c>
      <c r="E98">
        <f>'III Tool Overview'!$H$8/64</f>
        <v>781.25</v>
      </c>
      <c r="F98">
        <f>G98*'III Tool Overview'!$H$8</f>
        <v>482.22556116052681</v>
      </c>
      <c r="G98" s="158">
        <f>HLOOKUP('III Tool Overview'!$H$6,Targeting!$I$1:$BC$277,Targeting!BD98,FALSE)</f>
        <v>9.6445112232105366E-3</v>
      </c>
      <c r="H98" s="195"/>
      <c r="I98" s="158">
        <f>Baseline_Data_2012!B99/Baseline_Data_2012!B$273</f>
        <v>9.6445112232105366E-3</v>
      </c>
      <c r="J98" s="158">
        <f>Baseline_Data_2012!C99/Baseline_Data_2012!C$273</f>
        <v>1.3123417988753241E-2</v>
      </c>
      <c r="K98" s="158">
        <f>Baseline_Data_2012!D99/Baseline_Data_2012!D$273</f>
        <v>2.3960396098260139E-3</v>
      </c>
      <c r="L98" s="158">
        <f>Baseline_Data_2012!E99/Baseline_Data_2012!E$273</f>
        <v>3.8365701390545757E-3</v>
      </c>
      <c r="M98" s="158">
        <f>Baseline_Data_2012!F99/Baseline_Data_2012!F$273</f>
        <v>9.7487737291733784E-3</v>
      </c>
      <c r="N98" s="158">
        <f>Baseline_Data_2012!G99/Baseline_Data_2012!G$273</f>
        <v>8.7190680680443236E-3</v>
      </c>
      <c r="O98" s="158">
        <f>Baseline_Data_2012!H99/Baseline_Data_2012!H$273</f>
        <v>2.8506549257455755E-3</v>
      </c>
      <c r="P98" s="158">
        <f>Baseline_Data_2012!I99/Baseline_Data_2012!I$273</f>
        <v>1.4209877926601316E-2</v>
      </c>
      <c r="Q98" s="158">
        <f>Baseline_Data_2012!J99/Baseline_Data_2012!J$273</f>
        <v>4.8169203865433162E-3</v>
      </c>
      <c r="R98" s="158">
        <f>Baseline_Data_2012!K99/Baseline_Data_2012!K$273</f>
        <v>1.2334184786957686E-2</v>
      </c>
      <c r="S98" s="158">
        <f>Baseline_Data_2012!L99/Baseline_Data_2012!L$273</f>
        <v>5.6297964435268379E-3</v>
      </c>
      <c r="T98" s="158">
        <f>Baseline_Data_2012!M99/Baseline_Data_2012!M$273</f>
        <v>0</v>
      </c>
      <c r="U98" s="158">
        <f>Baseline_Data_2012!N99/Baseline_Data_2012!N$273</f>
        <v>0</v>
      </c>
      <c r="V98" s="158">
        <f>Baseline_Data_2012!O99/Baseline_Data_2012!O$273</f>
        <v>8.6115386751031663E-3</v>
      </c>
      <c r="W98" s="158">
        <f>Baseline_Data_2012!P99/Baseline_Data_2012!P$273</f>
        <v>0</v>
      </c>
      <c r="X98" s="158">
        <f>Baseline_Data_2012!Q99/Baseline_Data_2012!Q$273</f>
        <v>5.6550014444513253E-3</v>
      </c>
      <c r="Y98" s="158">
        <f>Baseline_Data_2012!R99/Baseline_Data_2012!R$273</f>
        <v>8.8053209369866358E-4</v>
      </c>
      <c r="Z98" s="158">
        <f>Baseline_Data_2012!S99/Baseline_Data_2012!S$273</f>
        <v>2.631317213364267E-3</v>
      </c>
      <c r="AA98" s="158">
        <f>Baseline_Data_2012!T99/Baseline_Data_2012!T$273</f>
        <v>5.402358460931578E-3</v>
      </c>
      <c r="AB98" s="158">
        <f>Baseline_Data_2012!U99/Baseline_Data_2012!U$273</f>
        <v>1.7117675222358172E-2</v>
      </c>
      <c r="AC98" s="158">
        <f>Baseline_Data_2012!V99/Baseline_Data_2012!V$273</f>
        <v>3.8365701390545757E-3</v>
      </c>
      <c r="AD98" s="158">
        <f>Baseline_Data_2012!W99/Baseline_Data_2012!W$273</f>
        <v>1.9283958593921079E-2</v>
      </c>
      <c r="AE98" s="158">
        <f>Baseline_Data_2012!X99/Baseline_Data_2012!X$273</f>
        <v>1.4486690940345354E-2</v>
      </c>
      <c r="AF98" s="158">
        <f>Baseline_Data_2012!Y99/Baseline_Data_2012!Y$273</f>
        <v>2.6562084499907076E-3</v>
      </c>
      <c r="AG98" s="158">
        <f>Baseline_Data_2012!Z99/Baseline_Data_2012!Z$273</f>
        <v>2.9175598316845829E-3</v>
      </c>
      <c r="AH98" s="158">
        <f>Baseline_Data_2012!AA99/Baseline_Data_2012!AA$273</f>
        <v>5.2587728665133308E-3</v>
      </c>
      <c r="AI98" s="158">
        <f>Baseline_Data_2012!AB99/Baseline_Data_2012!AB$273</f>
        <v>6.2241754226287178E-3</v>
      </c>
      <c r="AJ98" s="158">
        <f>Baseline_Data_2012!AC99/Baseline_Data_2012!AC$273</f>
        <v>0</v>
      </c>
      <c r="AK98" s="158">
        <f>Baseline_Data_2012!AD99/Baseline_Data_2012!AD$273</f>
        <v>8.662129582981461E-3</v>
      </c>
      <c r="AL98" s="158">
        <f>Baseline_Data_2012!AE99/Baseline_Data_2012!AE$273</f>
        <v>9.7487737291733784E-3</v>
      </c>
      <c r="AM98" s="158">
        <f>Baseline_Data_2012!AF99/Baseline_Data_2012!AF$273</f>
        <v>1.5591137166233738E-2</v>
      </c>
      <c r="AN98" s="158">
        <f>Baseline_Data_2012!AG99/Baseline_Data_2012!AG$273</f>
        <v>4.7574262249642707E-3</v>
      </c>
      <c r="AO98" s="158">
        <f>Baseline_Data_2012!AH99/Baseline_Data_2012!AH$273</f>
        <v>1.8016492084766238E-2</v>
      </c>
      <c r="AP98" s="158">
        <f>Baseline_Data_2012!AI99/Baseline_Data_2012!AI$273</f>
        <v>3.7837271584031272E-3</v>
      </c>
      <c r="AQ98" s="158">
        <f>Baseline_Data_2012!AJ99/Baseline_Data_2012!AJ$273</f>
        <v>6.0669601265923704E-4</v>
      </c>
      <c r="AR98" s="158">
        <f>Baseline_Data_2012!AK99/Baseline_Data_2012!AK$273</f>
        <v>1.5256269723691157E-2</v>
      </c>
      <c r="AS98" s="158">
        <f>Baseline_Data_2012!AL99/Baseline_Data_2012!AL$273</f>
        <v>1.4046328047290306E-2</v>
      </c>
      <c r="AT98" s="158">
        <f>Baseline_Data_2012!AM99/Baseline_Data_2012!AM$273</f>
        <v>0</v>
      </c>
      <c r="AU98" s="158">
        <f>Baseline_Data_2012!AN99/Baseline_Data_2012!AN$273</f>
        <v>2.8525663106495802E-3</v>
      </c>
      <c r="AV98" s="158">
        <f>Baseline_Data_2012!AO99/Baseline_Data_2012!AO$273</f>
        <v>1.1934595086344684E-2</v>
      </c>
      <c r="AW98" s="158">
        <f>Baseline_Data_2012!AP99/Baseline_Data_2012!AP$273</f>
        <v>2.3960396098260139E-3</v>
      </c>
      <c r="AX98" s="158">
        <f>Baseline_Data_2012!AQ99/Baseline_Data_2012!AQ$273</f>
        <v>0</v>
      </c>
      <c r="AY98" s="158">
        <f>Baseline_Data_2012!AR99/Baseline_Data_2012!AR$273</f>
        <v>8.1586342573191032E-3</v>
      </c>
      <c r="AZ98" s="158">
        <f>Baseline_Data_2012!AS99/Baseline_Data_2012!AS$273</f>
        <v>1.0702429414496442E-2</v>
      </c>
      <c r="BA98" s="158">
        <f>Baseline_Data_2012!AT99/Baseline_Data_2012!AT$273</f>
        <v>4.3829561956033446E-3</v>
      </c>
      <c r="BB98" s="158">
        <f>Baseline_Data_2012!AU99/Baseline_Data_2012!AU$273</f>
        <v>1.4841794737020426E-2</v>
      </c>
      <c r="BC98" s="158">
        <f>Baseline_Data_2012!AV99/Baseline_Data_2012!AV$273</f>
        <v>5.5396747079079489E-3</v>
      </c>
      <c r="BD98">
        <v>98</v>
      </c>
    </row>
    <row r="99" spans="1:56" x14ac:dyDescent="0.2">
      <c r="A99" s="157">
        <v>1</v>
      </c>
      <c r="B99" s="34" t="s">
        <v>53</v>
      </c>
      <c r="C99">
        <f>'III Tool Overview'!$H$8/160</f>
        <v>312.5</v>
      </c>
      <c r="D99">
        <f>'III Tool Overview'!$H$8/32</f>
        <v>1562.5</v>
      </c>
      <c r="E99">
        <f>'III Tool Overview'!$H$8/64</f>
        <v>781.25</v>
      </c>
      <c r="F99">
        <f>G99*'III Tool Overview'!$H$8</f>
        <v>256.33585173797303</v>
      </c>
      <c r="G99" s="158">
        <f>HLOOKUP('III Tool Overview'!$H$6,Targeting!$I$1:$BC$277,Targeting!BD99,FALSE)</f>
        <v>5.1267170347594603E-3</v>
      </c>
      <c r="H99" s="195"/>
      <c r="I99" s="158">
        <f>Baseline_Data_2012!B100/Baseline_Data_2012!B$273</f>
        <v>5.1267170347594603E-3</v>
      </c>
      <c r="J99" s="158">
        <f>Baseline_Data_2012!C100/Baseline_Data_2012!C$273</f>
        <v>6.9104612440777386E-3</v>
      </c>
      <c r="K99" s="158">
        <f>Baseline_Data_2012!D100/Baseline_Data_2012!D$273</f>
        <v>1.2848762407691998E-3</v>
      </c>
      <c r="L99" s="158">
        <f>Baseline_Data_2012!E100/Baseline_Data_2012!E$273</f>
        <v>2.4448212472320189E-3</v>
      </c>
      <c r="M99" s="158">
        <f>Baseline_Data_2012!F100/Baseline_Data_2012!F$273</f>
        <v>5.2037648891183844E-3</v>
      </c>
      <c r="N99" s="158">
        <f>Baseline_Data_2012!G100/Baseline_Data_2012!G$273</f>
        <v>4.6227080045799299E-3</v>
      </c>
      <c r="O99" s="158">
        <f>Baseline_Data_2012!H100/Baseline_Data_2012!H$273</f>
        <v>1.3762799719123529E-3</v>
      </c>
      <c r="P99" s="158">
        <f>Baseline_Data_2012!I100/Baseline_Data_2012!I$273</f>
        <v>7.7138233464524707E-3</v>
      </c>
      <c r="Q99" s="158">
        <f>Baseline_Data_2012!J100/Baseline_Data_2012!J$273</f>
        <v>2.4905741381160873E-3</v>
      </c>
      <c r="R99" s="158">
        <f>Baseline_Data_2012!K100/Baseline_Data_2012!K$273</f>
        <v>6.485472335762874E-3</v>
      </c>
      <c r="S99" s="158">
        <f>Baseline_Data_2012!L100/Baseline_Data_2012!L$273</f>
        <v>2.8269793300113311E-3</v>
      </c>
      <c r="T99" s="158">
        <f>Baseline_Data_2012!M100/Baseline_Data_2012!M$273</f>
        <v>0</v>
      </c>
      <c r="U99" s="158">
        <f>Baseline_Data_2012!N100/Baseline_Data_2012!N$273</f>
        <v>0</v>
      </c>
      <c r="V99" s="158">
        <f>Baseline_Data_2012!O100/Baseline_Data_2012!O$273</f>
        <v>4.5643014921605126E-3</v>
      </c>
      <c r="W99" s="158">
        <f>Baseline_Data_2012!P100/Baseline_Data_2012!P$273</f>
        <v>0</v>
      </c>
      <c r="X99" s="158">
        <f>Baseline_Data_2012!Q100/Baseline_Data_2012!Q$273</f>
        <v>2.6512750958171795E-3</v>
      </c>
      <c r="Y99" s="158">
        <f>Baseline_Data_2012!R100/Baseline_Data_2012!R$273</f>
        <v>4.3667203830362295E-4</v>
      </c>
      <c r="Z99" s="158">
        <f>Baseline_Data_2012!S100/Baseline_Data_2012!S$273</f>
        <v>1.7392021795284672E-3</v>
      </c>
      <c r="AA99" s="158">
        <f>Baseline_Data_2012!T100/Baseline_Data_2012!T$273</f>
        <v>2.6180660233745346E-3</v>
      </c>
      <c r="AB99" s="158">
        <f>Baseline_Data_2012!U100/Baseline_Data_2012!U$273</f>
        <v>9.5949074272691868E-3</v>
      </c>
      <c r="AC99" s="158">
        <f>Baseline_Data_2012!V100/Baseline_Data_2012!V$273</f>
        <v>2.4448212472320189E-3</v>
      </c>
      <c r="AD99" s="158">
        <f>Baseline_Data_2012!W100/Baseline_Data_2012!W$273</f>
        <v>1.0062236601490132E-2</v>
      </c>
      <c r="AE99" s="158">
        <f>Baseline_Data_2012!X100/Baseline_Data_2012!X$273</f>
        <v>7.4997827240749909E-3</v>
      </c>
      <c r="AF99" s="158">
        <f>Baseline_Data_2012!Y100/Baseline_Data_2012!Y$273</f>
        <v>1.3880831254790148E-3</v>
      </c>
      <c r="AG99" s="158">
        <f>Baseline_Data_2012!Z100/Baseline_Data_2012!Z$273</f>
        <v>1.1126287493712394E-3</v>
      </c>
      <c r="AH99" s="158">
        <f>Baseline_Data_2012!AA100/Baseline_Data_2012!AA$273</f>
        <v>2.407108404878267E-3</v>
      </c>
      <c r="AI99" s="158">
        <f>Baseline_Data_2012!AB100/Baseline_Data_2012!AB$273</f>
        <v>3.1014914097066268E-3</v>
      </c>
      <c r="AJ99" s="158">
        <f>Baseline_Data_2012!AC100/Baseline_Data_2012!AC$273</f>
        <v>0</v>
      </c>
      <c r="AK99" s="158">
        <f>Baseline_Data_2012!AD100/Baseline_Data_2012!AD$273</f>
        <v>4.484293798554302E-3</v>
      </c>
      <c r="AL99" s="158">
        <f>Baseline_Data_2012!AE100/Baseline_Data_2012!AE$273</f>
        <v>5.2037648891183844E-3</v>
      </c>
      <c r="AM99" s="158">
        <f>Baseline_Data_2012!AF100/Baseline_Data_2012!AF$273</f>
        <v>8.6410066527020865E-3</v>
      </c>
      <c r="AN99" s="158">
        <f>Baseline_Data_2012!AG100/Baseline_Data_2012!AG$273</f>
        <v>2.5304666300299187E-3</v>
      </c>
      <c r="AO99" s="158">
        <f>Baseline_Data_2012!AH100/Baseline_Data_2012!AH$273</f>
        <v>9.5122991290646705E-3</v>
      </c>
      <c r="AP99" s="158">
        <f>Baseline_Data_2012!AI100/Baseline_Data_2012!AI$273</f>
        <v>1.9773025795526019E-3</v>
      </c>
      <c r="AQ99" s="158">
        <f>Baseline_Data_2012!AJ100/Baseline_Data_2012!AJ$273</f>
        <v>4.4895504936783552E-4</v>
      </c>
      <c r="AR99" s="158">
        <f>Baseline_Data_2012!AK100/Baseline_Data_2012!AK$273</f>
        <v>8.1345929961156548E-3</v>
      </c>
      <c r="AS99" s="158">
        <f>Baseline_Data_2012!AL100/Baseline_Data_2012!AL$273</f>
        <v>7.3907882395818818E-3</v>
      </c>
      <c r="AT99" s="158">
        <f>Baseline_Data_2012!AM100/Baseline_Data_2012!AM$273</f>
        <v>0</v>
      </c>
      <c r="AU99" s="158">
        <f>Baseline_Data_2012!AN100/Baseline_Data_2012!AN$273</f>
        <v>1.3453498786040346E-3</v>
      </c>
      <c r="AV99" s="158">
        <f>Baseline_Data_2012!AO100/Baseline_Data_2012!AO$273</f>
        <v>6.4813569285035602E-3</v>
      </c>
      <c r="AW99" s="158">
        <f>Baseline_Data_2012!AP100/Baseline_Data_2012!AP$273</f>
        <v>1.2848762407691998E-3</v>
      </c>
      <c r="AX99" s="158">
        <f>Baseline_Data_2012!AQ100/Baseline_Data_2012!AQ$273</f>
        <v>0</v>
      </c>
      <c r="AY99" s="158">
        <f>Baseline_Data_2012!AR100/Baseline_Data_2012!AR$273</f>
        <v>4.2941880902879559E-3</v>
      </c>
      <c r="AZ99" s="158">
        <f>Baseline_Data_2012!AS100/Baseline_Data_2012!AS$273</f>
        <v>5.6715595332603582E-3</v>
      </c>
      <c r="BA99" s="158">
        <f>Baseline_Data_2012!AT100/Baseline_Data_2012!AT$273</f>
        <v>2.2271289376702163E-3</v>
      </c>
      <c r="BB99" s="158">
        <f>Baseline_Data_2012!AU100/Baseline_Data_2012!AU$273</f>
        <v>7.3391196014949787E-3</v>
      </c>
      <c r="BC99" s="158">
        <f>Baseline_Data_2012!AV100/Baseline_Data_2012!AV$273</f>
        <v>2.9095062063629858E-3</v>
      </c>
      <c r="BD99">
        <v>99</v>
      </c>
    </row>
    <row r="100" spans="1:56" x14ac:dyDescent="0.2">
      <c r="A100" s="157">
        <v>1</v>
      </c>
      <c r="B100" s="34" t="s">
        <v>54</v>
      </c>
      <c r="C100">
        <f>'III Tool Overview'!$H$8/160</f>
        <v>312.5</v>
      </c>
      <c r="D100">
        <f>'III Tool Overview'!$H$8/32</f>
        <v>1562.5</v>
      </c>
      <c r="E100">
        <f>'III Tool Overview'!$H$8/64</f>
        <v>781.25</v>
      </c>
      <c r="F100">
        <f>G100*'III Tool Overview'!$H$8</f>
        <v>229.4940135400517</v>
      </c>
      <c r="G100" s="158">
        <f>HLOOKUP('III Tool Overview'!$H$6,Targeting!$I$1:$BC$277,Targeting!BD100,FALSE)</f>
        <v>4.5898802708010337E-3</v>
      </c>
      <c r="H100" s="195"/>
      <c r="I100" s="158">
        <f>Baseline_Data_2012!B101/Baseline_Data_2012!B$273</f>
        <v>4.5898802708010337E-3</v>
      </c>
      <c r="J100" s="158">
        <f>Baseline_Data_2012!C101/Baseline_Data_2012!C$273</f>
        <v>6.3317908445736587E-3</v>
      </c>
      <c r="K100" s="158">
        <f>Baseline_Data_2012!D101/Baseline_Data_2012!D$273</f>
        <v>1.0512623788111635E-3</v>
      </c>
      <c r="L100" s="158">
        <f>Baseline_Data_2012!E101/Baseline_Data_2012!E$273</f>
        <v>1.9606196365789244E-3</v>
      </c>
      <c r="M100" s="158">
        <f>Baseline_Data_2012!F101/Baseline_Data_2012!F$273</f>
        <v>4.2431639630847728E-3</v>
      </c>
      <c r="N100" s="158">
        <f>Baseline_Data_2012!G101/Baseline_Data_2012!G$273</f>
        <v>4.155860265503541E-3</v>
      </c>
      <c r="O100" s="158">
        <f>Baseline_Data_2012!H101/Baseline_Data_2012!H$273</f>
        <v>1.1793524518155694E-3</v>
      </c>
      <c r="P100" s="158">
        <f>Baseline_Data_2012!I101/Baseline_Data_2012!I$273</f>
        <v>7.3174303406696277E-3</v>
      </c>
      <c r="Q100" s="158">
        <f>Baseline_Data_2012!J101/Baseline_Data_2012!J$273</f>
        <v>2.1103930391513266E-3</v>
      </c>
      <c r="R100" s="158">
        <f>Baseline_Data_2012!K101/Baseline_Data_2012!K$273</f>
        <v>5.5667882274929225E-3</v>
      </c>
      <c r="S100" s="158">
        <f>Baseline_Data_2012!L101/Baseline_Data_2012!L$273</f>
        <v>2.3369695794760339E-3</v>
      </c>
      <c r="T100" s="158">
        <f>Baseline_Data_2012!M101/Baseline_Data_2012!M$273</f>
        <v>0</v>
      </c>
      <c r="U100" s="158">
        <f>Baseline_Data_2012!N101/Baseline_Data_2012!N$273</f>
        <v>0</v>
      </c>
      <c r="V100" s="158">
        <f>Baseline_Data_2012!O101/Baseline_Data_2012!O$273</f>
        <v>3.8166041817087907E-3</v>
      </c>
      <c r="W100" s="158">
        <f>Baseline_Data_2012!P101/Baseline_Data_2012!P$273</f>
        <v>0</v>
      </c>
      <c r="X100" s="158">
        <f>Baseline_Data_2012!Q101/Baseline_Data_2012!Q$273</f>
        <v>2.2988238430002132E-3</v>
      </c>
      <c r="Y100" s="158">
        <f>Baseline_Data_2012!R101/Baseline_Data_2012!R$273</f>
        <v>3.1806975629523155E-4</v>
      </c>
      <c r="Z100" s="158">
        <f>Baseline_Data_2012!S101/Baseline_Data_2012!S$273</f>
        <v>1.3930502894281412E-3</v>
      </c>
      <c r="AA100" s="158">
        <f>Baseline_Data_2012!T101/Baseline_Data_2012!T$273</f>
        <v>2.2994653961913897E-3</v>
      </c>
      <c r="AB100" s="158">
        <f>Baseline_Data_2012!U101/Baseline_Data_2012!U$273</f>
        <v>6.9191445109321459E-3</v>
      </c>
      <c r="AC100" s="158">
        <f>Baseline_Data_2012!V101/Baseline_Data_2012!V$273</f>
        <v>1.9606196365789244E-3</v>
      </c>
      <c r="AD100" s="158">
        <f>Baseline_Data_2012!W101/Baseline_Data_2012!W$273</f>
        <v>8.4822819249674945E-3</v>
      </c>
      <c r="AE100" s="158">
        <f>Baseline_Data_2012!X101/Baseline_Data_2012!X$273</f>
        <v>6.541163879644353E-3</v>
      </c>
      <c r="AF100" s="158">
        <f>Baseline_Data_2012!Y101/Baseline_Data_2012!Y$273</f>
        <v>1.2681253245116924E-3</v>
      </c>
      <c r="AG100" s="158">
        <f>Baseline_Data_2012!Z101/Baseline_Data_2012!Z$273</f>
        <v>8.901029994969915E-4</v>
      </c>
      <c r="AH100" s="158">
        <f>Baseline_Data_2012!AA101/Baseline_Data_2012!AA$273</f>
        <v>2.3095229290048236E-3</v>
      </c>
      <c r="AI100" s="158">
        <f>Baseline_Data_2012!AB101/Baseline_Data_2012!AB$273</f>
        <v>2.5569336488223083E-3</v>
      </c>
      <c r="AJ100" s="158">
        <f>Baseline_Data_2012!AC101/Baseline_Data_2012!AC$273</f>
        <v>0</v>
      </c>
      <c r="AK100" s="158">
        <f>Baseline_Data_2012!AD101/Baseline_Data_2012!AD$273</f>
        <v>4.6250143152453361E-3</v>
      </c>
      <c r="AL100" s="158">
        <f>Baseline_Data_2012!AE101/Baseline_Data_2012!AE$273</f>
        <v>4.2431639630847728E-3</v>
      </c>
      <c r="AM100" s="158">
        <f>Baseline_Data_2012!AF101/Baseline_Data_2012!AF$273</f>
        <v>8.2646068312963276E-3</v>
      </c>
      <c r="AN100" s="158">
        <f>Baseline_Data_2012!AG101/Baseline_Data_2012!AG$273</f>
        <v>2.1115152012170183E-3</v>
      </c>
      <c r="AO100" s="158">
        <f>Baseline_Data_2012!AH101/Baseline_Data_2012!AH$273</f>
        <v>8.5518736530903628E-3</v>
      </c>
      <c r="AP100" s="158">
        <f>Baseline_Data_2012!AI101/Baseline_Data_2012!AI$273</f>
        <v>1.7283089213867189E-3</v>
      </c>
      <c r="AQ100" s="158">
        <f>Baseline_Data_2012!AJ101/Baseline_Data_2012!AJ$273</f>
        <v>4.4895504936783552E-4</v>
      </c>
      <c r="AR100" s="158">
        <f>Baseline_Data_2012!AK101/Baseline_Data_2012!AK$273</f>
        <v>7.5718617358155708E-3</v>
      </c>
      <c r="AS100" s="158">
        <f>Baseline_Data_2012!AL101/Baseline_Data_2012!AL$273</f>
        <v>6.4322559764279181E-3</v>
      </c>
      <c r="AT100" s="158">
        <f>Baseline_Data_2012!AM101/Baseline_Data_2012!AM$273</f>
        <v>0</v>
      </c>
      <c r="AU100" s="158">
        <f>Baseline_Data_2012!AN101/Baseline_Data_2012!AN$273</f>
        <v>1.11449102369565E-3</v>
      </c>
      <c r="AV100" s="158">
        <f>Baseline_Data_2012!AO101/Baseline_Data_2012!AO$273</f>
        <v>6.7098277664285463E-3</v>
      </c>
      <c r="AW100" s="158">
        <f>Baseline_Data_2012!AP101/Baseline_Data_2012!AP$273</f>
        <v>1.0512623788111635E-3</v>
      </c>
      <c r="AX100" s="158">
        <f>Baseline_Data_2012!AQ101/Baseline_Data_2012!AQ$273</f>
        <v>0</v>
      </c>
      <c r="AY100" s="158">
        <f>Baseline_Data_2012!AR101/Baseline_Data_2012!AR$273</f>
        <v>4.1487866876822703E-3</v>
      </c>
      <c r="AZ100" s="158">
        <f>Baseline_Data_2012!AS101/Baseline_Data_2012!AS$273</f>
        <v>4.8888988787988844E-3</v>
      </c>
      <c r="BA100" s="158">
        <f>Baseline_Data_2012!AT101/Baseline_Data_2012!AT$273</f>
        <v>2.0006412490935839E-3</v>
      </c>
      <c r="BB100" s="158">
        <f>Baseline_Data_2012!AU101/Baseline_Data_2012!AU$273</f>
        <v>6.1698715284260776E-3</v>
      </c>
      <c r="BC100" s="158">
        <f>Baseline_Data_2012!AV101/Baseline_Data_2012!AV$273</f>
        <v>2.396340872231003E-3</v>
      </c>
      <c r="BD100">
        <v>100</v>
      </c>
    </row>
    <row r="101" spans="1:56" x14ac:dyDescent="0.2">
      <c r="A101" s="157">
        <v>1</v>
      </c>
      <c r="B101" s="34" t="s">
        <v>55</v>
      </c>
      <c r="C101">
        <f>'III Tool Overview'!$H$8/160</f>
        <v>312.5</v>
      </c>
      <c r="D101">
        <f>'III Tool Overview'!$H$8/32</f>
        <v>1562.5</v>
      </c>
      <c r="E101">
        <f>'III Tool Overview'!$H$8/64</f>
        <v>781.25</v>
      </c>
      <c r="F101">
        <f>G101*'III Tool Overview'!$H$8</f>
        <v>134.74172515960868</v>
      </c>
      <c r="G101" s="158">
        <f>HLOOKUP('III Tool Overview'!$H$6,Targeting!$I$1:$BC$277,Targeting!BD101,FALSE)</f>
        <v>2.6948345031921734E-3</v>
      </c>
      <c r="H101" s="195"/>
      <c r="I101" s="158">
        <f>Baseline_Data_2012!B102/Baseline_Data_2012!B$273</f>
        <v>2.6948345031921734E-3</v>
      </c>
      <c r="J101" s="158">
        <f>Baseline_Data_2012!C102/Baseline_Data_2012!C$273</f>
        <v>3.4272443303961873E-3</v>
      </c>
      <c r="K101" s="158">
        <f>Baseline_Data_2012!D102/Baseline_Data_2012!D$273</f>
        <v>5.0915841708802797E-4</v>
      </c>
      <c r="L101" s="158">
        <f>Baseline_Data_2012!E102/Baseline_Data_2012!E$273</f>
        <v>1.0371968927650993E-3</v>
      </c>
      <c r="M101" s="158">
        <f>Baseline_Data_2012!F102/Baseline_Data_2012!F$273</f>
        <v>2.4167985081737357E-3</v>
      </c>
      <c r="N101" s="158">
        <f>Baseline_Data_2012!G102/Baseline_Data_2012!G$273</f>
        <v>2.4623929766970326E-3</v>
      </c>
      <c r="O101" s="158">
        <f>Baseline_Data_2012!H102/Baseline_Data_2012!H$273</f>
        <v>7.5968294269545763E-4</v>
      </c>
      <c r="P101" s="158">
        <f>Baseline_Data_2012!I102/Baseline_Data_2012!I$273</f>
        <v>4.4600008369952591E-3</v>
      </c>
      <c r="Q101" s="158">
        <f>Baseline_Data_2012!J102/Baseline_Data_2012!J$273</f>
        <v>1.1301982329768748E-3</v>
      </c>
      <c r="R101" s="158">
        <f>Baseline_Data_2012!K102/Baseline_Data_2012!K$273</f>
        <v>3.1436981323999546E-3</v>
      </c>
      <c r="S101" s="158">
        <f>Baseline_Data_2012!L102/Baseline_Data_2012!L$273</f>
        <v>1.388844204179926E-3</v>
      </c>
      <c r="T101" s="158">
        <f>Baseline_Data_2012!M102/Baseline_Data_2012!M$273</f>
        <v>0</v>
      </c>
      <c r="U101" s="158">
        <f>Baseline_Data_2012!N102/Baseline_Data_2012!N$273</f>
        <v>0</v>
      </c>
      <c r="V101" s="158">
        <f>Baseline_Data_2012!O102/Baseline_Data_2012!O$273</f>
        <v>2.2430919313551666E-3</v>
      </c>
      <c r="W101" s="158">
        <f>Baseline_Data_2012!P102/Baseline_Data_2012!P$273</f>
        <v>0</v>
      </c>
      <c r="X101" s="158">
        <f>Baseline_Data_2012!Q102/Baseline_Data_2012!Q$273</f>
        <v>1.4483817653075336E-3</v>
      </c>
      <c r="Y101" s="158">
        <f>Baseline_Data_2012!R102/Baseline_Data_2012!R$273</f>
        <v>2.5517460674532704E-4</v>
      </c>
      <c r="Z101" s="158">
        <f>Baseline_Data_2012!S102/Baseline_Data_2012!S$273</f>
        <v>7.4296015436167554E-4</v>
      </c>
      <c r="AA101" s="158">
        <f>Baseline_Data_2012!T102/Baseline_Data_2012!T$273</f>
        <v>1.1266456961259021E-3</v>
      </c>
      <c r="AB101" s="158">
        <f>Baseline_Data_2012!U102/Baseline_Data_2012!U$273</f>
        <v>3.6397583104382644E-3</v>
      </c>
      <c r="AC101" s="158">
        <f>Baseline_Data_2012!V102/Baseline_Data_2012!V$273</f>
        <v>1.0371968927650993E-3</v>
      </c>
      <c r="AD101" s="158">
        <f>Baseline_Data_2012!W102/Baseline_Data_2012!W$273</f>
        <v>5.0058496653461355E-3</v>
      </c>
      <c r="AE101" s="158">
        <f>Baseline_Data_2012!X102/Baseline_Data_2012!X$273</f>
        <v>3.9311428242197587E-3</v>
      </c>
      <c r="AF101" s="158">
        <f>Baseline_Data_2012!Y102/Baseline_Data_2012!Y$273</f>
        <v>5.9407672860007233E-4</v>
      </c>
      <c r="AG101" s="158">
        <f>Baseline_Data_2012!Z102/Baseline_Data_2012!Z$273</f>
        <v>4.8461163305947325E-4</v>
      </c>
      <c r="AH101" s="158">
        <f>Baseline_Data_2012!AA102/Baseline_Data_2012!AA$273</f>
        <v>1.2794540170073675E-3</v>
      </c>
      <c r="AI101" s="158">
        <f>Baseline_Data_2012!AB102/Baseline_Data_2012!AB$273</f>
        <v>1.560881297695492E-3</v>
      </c>
      <c r="AJ101" s="158">
        <f>Baseline_Data_2012!AC102/Baseline_Data_2012!AC$273</f>
        <v>0</v>
      </c>
      <c r="AK101" s="158">
        <f>Baseline_Data_2012!AD102/Baseline_Data_2012!AD$273</f>
        <v>2.8269188241932283E-3</v>
      </c>
      <c r="AL101" s="158">
        <f>Baseline_Data_2012!AE102/Baseline_Data_2012!AE$273</f>
        <v>2.4167985081737357E-3</v>
      </c>
      <c r="AM101" s="158">
        <f>Baseline_Data_2012!AF102/Baseline_Data_2012!AF$273</f>
        <v>5.0330547206370937E-3</v>
      </c>
      <c r="AN101" s="158">
        <f>Baseline_Data_2012!AG102/Baseline_Data_2012!AG$273</f>
        <v>1.1730640006761216E-3</v>
      </c>
      <c r="AO101" s="158">
        <f>Baseline_Data_2012!AH102/Baseline_Data_2012!AH$273</f>
        <v>5.4560340869178672E-3</v>
      </c>
      <c r="AP101" s="158">
        <f>Baseline_Data_2012!AI102/Baseline_Data_2012!AI$273</f>
        <v>8.9833006083377489E-4</v>
      </c>
      <c r="AQ101" s="158">
        <f>Baseline_Data_2012!AJ102/Baseline_Data_2012!AJ$273</f>
        <v>2.5076768523248468E-4</v>
      </c>
      <c r="AR101" s="158">
        <f>Baseline_Data_2012!AK102/Baseline_Data_2012!AK$273</f>
        <v>3.8474144685702026E-3</v>
      </c>
      <c r="AS101" s="158">
        <f>Baseline_Data_2012!AL102/Baseline_Data_2012!AL$273</f>
        <v>3.6790448852829548E-3</v>
      </c>
      <c r="AT101" s="158">
        <f>Baseline_Data_2012!AM102/Baseline_Data_2012!AM$273</f>
        <v>0</v>
      </c>
      <c r="AU101" s="158">
        <f>Baseline_Data_2012!AN102/Baseline_Data_2012!AN$273</f>
        <v>7.0584431500724507E-4</v>
      </c>
      <c r="AV101" s="158">
        <f>Baseline_Data_2012!AO102/Baseline_Data_2012!AO$273</f>
        <v>4.1806155079958038E-3</v>
      </c>
      <c r="AW101" s="158">
        <f>Baseline_Data_2012!AP102/Baseline_Data_2012!AP$273</f>
        <v>5.0915841708802797E-4</v>
      </c>
      <c r="AX101" s="158">
        <f>Baseline_Data_2012!AQ102/Baseline_Data_2012!AQ$273</f>
        <v>0</v>
      </c>
      <c r="AY101" s="158">
        <f>Baseline_Data_2012!AR102/Baseline_Data_2012!AR$273</f>
        <v>2.1648653276846739E-3</v>
      </c>
      <c r="AZ101" s="158">
        <f>Baseline_Data_2012!AS102/Baseline_Data_2012!AS$273</f>
        <v>2.7326384400732416E-3</v>
      </c>
      <c r="BA101" s="158">
        <f>Baseline_Data_2012!AT102/Baseline_Data_2012!AT$273</f>
        <v>1.2834302352675827E-3</v>
      </c>
      <c r="BB101" s="158">
        <f>Baseline_Data_2012!AU102/Baseline_Data_2012!AU$273</f>
        <v>3.758297377721469E-3</v>
      </c>
      <c r="BC101" s="158">
        <f>Baseline_Data_2012!AV102/Baseline_Data_2012!AV$273</f>
        <v>1.4092430276774334E-3</v>
      </c>
      <c r="BD101">
        <v>101</v>
      </c>
    </row>
    <row r="102" spans="1:56" x14ac:dyDescent="0.2">
      <c r="A102" s="157">
        <v>1</v>
      </c>
      <c r="B102" s="34" t="s">
        <v>56</v>
      </c>
      <c r="C102">
        <f>'III Tool Overview'!$H$8/160</f>
        <v>312.5</v>
      </c>
      <c r="D102">
        <f>'III Tool Overview'!$H$8/32</f>
        <v>1562.5</v>
      </c>
      <c r="E102">
        <f>'III Tool Overview'!$H$8/64</f>
        <v>781.25</v>
      </c>
      <c r="F102">
        <f>G102*'III Tool Overview'!$H$8</f>
        <v>100.06704993139132</v>
      </c>
      <c r="G102" s="158">
        <f>HLOOKUP('III Tool Overview'!$H$6,Targeting!$I$1:$BC$277,Targeting!BD102,FALSE)</f>
        <v>2.0013409986278266E-3</v>
      </c>
      <c r="H102" s="195"/>
      <c r="I102" s="158">
        <f>Baseline_Data_2012!B103/Baseline_Data_2012!B$273</f>
        <v>2.0013409986278266E-3</v>
      </c>
      <c r="J102" s="158">
        <f>Baseline_Data_2012!C103/Baseline_Data_2012!C$273</f>
        <v>2.5402941644896361E-3</v>
      </c>
      <c r="K102" s="158">
        <f>Baseline_Data_2012!D103/Baseline_Data_2012!D$273</f>
        <v>4.1930693171955241E-4</v>
      </c>
      <c r="L102" s="158">
        <f>Baseline_Data_2012!E103/Baseline_Data_2012!E$273</f>
        <v>8.3081587838837033E-4</v>
      </c>
      <c r="M102" s="158">
        <f>Baseline_Data_2012!F103/Baseline_Data_2012!F$273</f>
        <v>1.8681750493562378E-3</v>
      </c>
      <c r="N102" s="158">
        <f>Baseline_Data_2012!G103/Baseline_Data_2012!G$273</f>
        <v>1.7300827977536771E-3</v>
      </c>
      <c r="O102" s="158">
        <f>Baseline_Data_2012!H103/Baseline_Data_2012!H$273</f>
        <v>5.7381876642433592E-4</v>
      </c>
      <c r="P102" s="158">
        <f>Baseline_Data_2012!I103/Baseline_Data_2012!I$273</f>
        <v>3.2921997400365789E-3</v>
      </c>
      <c r="Q102" s="158">
        <f>Baseline_Data_2012!J103/Baseline_Data_2012!J$273</f>
        <v>9.5950467833963524E-4</v>
      </c>
      <c r="R102" s="158">
        <f>Baseline_Data_2012!K103/Baseline_Data_2012!K$273</f>
        <v>2.190988686786671E-3</v>
      </c>
      <c r="S102" s="158">
        <f>Baseline_Data_2012!L103/Baseline_Data_2012!L$273</f>
        <v>1.0254444680827428E-3</v>
      </c>
      <c r="T102" s="158">
        <f>Baseline_Data_2012!M103/Baseline_Data_2012!M$273</f>
        <v>0</v>
      </c>
      <c r="U102" s="158">
        <f>Baseline_Data_2012!N103/Baseline_Data_2012!N$273</f>
        <v>0</v>
      </c>
      <c r="V102" s="158">
        <f>Baseline_Data_2012!O103/Baseline_Data_2012!O$273</f>
        <v>1.8357642920792286E-3</v>
      </c>
      <c r="W102" s="158">
        <f>Baseline_Data_2012!P103/Baseline_Data_2012!P$273</f>
        <v>0</v>
      </c>
      <c r="X102" s="158">
        <f>Baseline_Data_2012!Q103/Baseline_Data_2012!Q$273</f>
        <v>1.1537956435500691E-3</v>
      </c>
      <c r="Y102" s="158">
        <f>Baseline_Data_2012!R103/Baseline_Data_2012!R$273</f>
        <v>1.7251241019402392E-4</v>
      </c>
      <c r="Z102" s="158">
        <f>Baseline_Data_2012!S103/Baseline_Data_2012!S$273</f>
        <v>6.7541832214697772E-4</v>
      </c>
      <c r="AA102" s="158">
        <f>Baseline_Data_2012!T103/Baseline_Data_2012!T$273</f>
        <v>1.2374633055809089E-3</v>
      </c>
      <c r="AB102" s="158">
        <f>Baseline_Data_2012!U103/Baseline_Data_2012!U$273</f>
        <v>2.7027908245828699E-3</v>
      </c>
      <c r="AC102" s="158">
        <f>Baseline_Data_2012!V103/Baseline_Data_2012!V$273</f>
        <v>8.3081587838837033E-4</v>
      </c>
      <c r="AD102" s="158">
        <f>Baseline_Data_2012!W103/Baseline_Data_2012!W$273</f>
        <v>4.0695802274067945E-3</v>
      </c>
      <c r="AE102" s="158">
        <f>Baseline_Data_2012!X103/Baseline_Data_2012!X$273</f>
        <v>2.9805796003305549E-3</v>
      </c>
      <c r="AF102" s="158">
        <f>Baseline_Data_2012!Y103/Baseline_Data_2012!Y$273</f>
        <v>4.3413299397697592E-4</v>
      </c>
      <c r="AG102" s="158">
        <f>Baseline_Data_2012!Z103/Baseline_Data_2012!Z$273</f>
        <v>4.0549136643751841E-4</v>
      </c>
      <c r="AH102" s="158">
        <f>Baseline_Data_2012!AA103/Baseline_Data_2012!AA$273</f>
        <v>8.0236946829275574E-4</v>
      </c>
      <c r="AI102" s="158">
        <f>Baseline_Data_2012!AB103/Baseline_Data_2012!AB$273</f>
        <v>1.1959999553770653E-3</v>
      </c>
      <c r="AJ102" s="158">
        <f>Baseline_Data_2012!AC103/Baseline_Data_2012!AC$273</f>
        <v>0</v>
      </c>
      <c r="AK102" s="158">
        <f>Baseline_Data_2012!AD103/Baseline_Data_2012!AD$273</f>
        <v>2.0076127047920938E-3</v>
      </c>
      <c r="AL102" s="158">
        <f>Baseline_Data_2012!AE103/Baseline_Data_2012!AE$273</f>
        <v>1.8681750493562378E-3</v>
      </c>
      <c r="AM102" s="158">
        <f>Baseline_Data_2012!AF103/Baseline_Data_2012!AF$273</f>
        <v>3.7666964206626427E-3</v>
      </c>
      <c r="AN102" s="158">
        <f>Baseline_Data_2012!AG103/Baseline_Data_2012!AG$273</f>
        <v>8.8259101003251058E-4</v>
      </c>
      <c r="AO102" s="158">
        <f>Baseline_Data_2012!AH103/Baseline_Data_2012!AH$273</f>
        <v>3.8689480166908224E-3</v>
      </c>
      <c r="AP102" s="158">
        <f>Baseline_Data_2012!AI103/Baseline_Data_2012!AI$273</f>
        <v>8.3974331773591993E-4</v>
      </c>
      <c r="AQ102" s="158">
        <f>Baseline_Data_2012!AJ103/Baseline_Data_2012!AJ$273</f>
        <v>9.7071362025477961E-5</v>
      </c>
      <c r="AR102" s="158">
        <f>Baseline_Data_2012!AK103/Baseline_Data_2012!AK$273</f>
        <v>2.738625466793741E-3</v>
      </c>
      <c r="AS102" s="158">
        <f>Baseline_Data_2012!AL103/Baseline_Data_2012!AL$273</f>
        <v>2.5915872300088664E-3</v>
      </c>
      <c r="AT102" s="158">
        <f>Baseline_Data_2012!AM103/Baseline_Data_2012!AM$273</f>
        <v>0</v>
      </c>
      <c r="AU102" s="158">
        <f>Baseline_Data_2012!AN103/Baseline_Data_2012!AN$273</f>
        <v>5.4132421150931574E-4</v>
      </c>
      <c r="AV102" s="158">
        <f>Baseline_Data_2012!AO103/Baseline_Data_2012!AO$273</f>
        <v>2.9821456739682435E-3</v>
      </c>
      <c r="AW102" s="158">
        <f>Baseline_Data_2012!AP103/Baseline_Data_2012!AP$273</f>
        <v>4.1930693171955241E-4</v>
      </c>
      <c r="AX102" s="158">
        <f>Baseline_Data_2012!AQ103/Baseline_Data_2012!AQ$273</f>
        <v>0</v>
      </c>
      <c r="AY102" s="158">
        <f>Baseline_Data_2012!AR103/Baseline_Data_2012!AR$273</f>
        <v>1.6995808393464749E-3</v>
      </c>
      <c r="AZ102" s="158">
        <f>Baseline_Data_2012!AS103/Baseline_Data_2012!AS$273</f>
        <v>1.9099346823602495E-3</v>
      </c>
      <c r="BA102" s="158">
        <f>Baseline_Data_2012!AT103/Baseline_Data_2012!AT$273</f>
        <v>8.0528955938358117E-4</v>
      </c>
      <c r="BB102" s="158">
        <f>Baseline_Data_2012!AU103/Baseline_Data_2012!AU$273</f>
        <v>2.8396024631673318E-3</v>
      </c>
      <c r="BC102" s="158">
        <f>Baseline_Data_2012!AV103/Baseline_Data_2012!AV$273</f>
        <v>8.9450838059703449E-4</v>
      </c>
      <c r="BD102">
        <v>102</v>
      </c>
    </row>
    <row r="103" spans="1:56" x14ac:dyDescent="0.2">
      <c r="A103" s="157">
        <v>1</v>
      </c>
      <c r="B103" s="34" t="s">
        <v>57</v>
      </c>
      <c r="C103">
        <f>'III Tool Overview'!$H$8/160</f>
        <v>312.5</v>
      </c>
      <c r="D103">
        <f>'III Tool Overview'!$H$8/32</f>
        <v>1562.5</v>
      </c>
      <c r="E103">
        <f>'III Tool Overview'!$H$8/64</f>
        <v>781.25</v>
      </c>
      <c r="F103">
        <f>G103*'III Tool Overview'!$H$8</f>
        <v>56.032469490024148</v>
      </c>
      <c r="G103" s="158">
        <f>HLOOKUP('III Tool Overview'!$H$6,Targeting!$I$1:$BC$277,Targeting!BD103,FALSE)</f>
        <v>1.1206493898004829E-3</v>
      </c>
      <c r="H103" s="195"/>
      <c r="I103" s="158">
        <f>Baseline_Data_2012!B104/Baseline_Data_2012!B$273</f>
        <v>1.1206493898004829E-3</v>
      </c>
      <c r="J103" s="158">
        <f>Baseline_Data_2012!C104/Baseline_Data_2012!C$273</f>
        <v>1.3760644321540471E-3</v>
      </c>
      <c r="K103" s="158">
        <f>Baseline_Data_2012!D104/Baseline_Data_2012!D$273</f>
        <v>1.73712871712386E-4</v>
      </c>
      <c r="L103" s="158">
        <f>Baseline_Data_2012!E104/Baseline_Data_2012!E$273</f>
        <v>4.2334567051636703E-4</v>
      </c>
      <c r="M103" s="158">
        <f>Baseline_Data_2012!F104/Baseline_Data_2012!F$273</f>
        <v>1.1808661065253949E-3</v>
      </c>
      <c r="N103" s="158">
        <f>Baseline_Data_2012!G104/Baseline_Data_2012!G$273</f>
        <v>9.3674677056504213E-4</v>
      </c>
      <c r="O103" s="158">
        <f>Baseline_Data_2012!H104/Baseline_Data_2012!H$273</f>
        <v>3.2157452719924225E-4</v>
      </c>
      <c r="P103" s="158">
        <f>Baseline_Data_2012!I104/Baseline_Data_2012!I$273</f>
        <v>1.8446827208685632E-3</v>
      </c>
      <c r="Q103" s="158">
        <f>Baseline_Data_2012!J104/Baseline_Data_2012!J$273</f>
        <v>5.9742744123033893E-4</v>
      </c>
      <c r="R103" s="158">
        <f>Baseline_Data_2012!K104/Baseline_Data_2012!K$273</f>
        <v>1.1629374227702964E-3</v>
      </c>
      <c r="S103" s="158">
        <f>Baseline_Data_2012!L104/Baseline_Data_2012!L$273</f>
        <v>5.6346288868260042E-4</v>
      </c>
      <c r="T103" s="158">
        <f>Baseline_Data_2012!M104/Baseline_Data_2012!M$273</f>
        <v>0</v>
      </c>
      <c r="U103" s="158">
        <f>Baseline_Data_2012!N104/Baseline_Data_2012!N$273</f>
        <v>0</v>
      </c>
      <c r="V103" s="158">
        <f>Baseline_Data_2012!O104/Baseline_Data_2012!O$273</f>
        <v>1.0787672638358182E-3</v>
      </c>
      <c r="W103" s="158">
        <f>Baseline_Data_2012!P104/Baseline_Data_2012!P$273</f>
        <v>0</v>
      </c>
      <c r="X103" s="158">
        <f>Baseline_Data_2012!Q104/Baseline_Data_2012!Q$273</f>
        <v>6.2424201991462703E-4</v>
      </c>
      <c r="Y103" s="158">
        <f>Baseline_Data_2012!R104/Baseline_Data_2012!R$273</f>
        <v>1.1141426491697378E-4</v>
      </c>
      <c r="Z103" s="158">
        <f>Baseline_Data_2012!S104/Baseline_Data_2012!S$273</f>
        <v>3.4896613310927179E-4</v>
      </c>
      <c r="AA103" s="158">
        <f>Baseline_Data_2012!T104/Baseline_Data_2012!T$273</f>
        <v>7.2031446145754395E-4</v>
      </c>
      <c r="AB103" s="158">
        <f>Baseline_Data_2012!U104/Baseline_Data_2012!U$273</f>
        <v>1.7117675222358176E-3</v>
      </c>
      <c r="AC103" s="158">
        <f>Baseline_Data_2012!V104/Baseline_Data_2012!V$273</f>
        <v>4.2334567051636703E-4</v>
      </c>
      <c r="AD103" s="158">
        <f>Baseline_Data_2012!W104/Baseline_Data_2012!W$273</f>
        <v>2.5002649763152859E-3</v>
      </c>
      <c r="AE103" s="158">
        <f>Baseline_Data_2012!X104/Baseline_Data_2012!X$273</f>
        <v>1.5305679028724472E-3</v>
      </c>
      <c r="AF103" s="158">
        <f>Baseline_Data_2012!Y104/Baseline_Data_2012!Y$273</f>
        <v>2.8561381182695786E-4</v>
      </c>
      <c r="AG103" s="158">
        <f>Baseline_Data_2012!Z104/Baseline_Data_2012!Z$273</f>
        <v>1.4835049991616527E-4</v>
      </c>
      <c r="AH103" s="158">
        <f>Baseline_Data_2012!AA104/Baseline_Data_2012!AA$273</f>
        <v>4.6624171806200672E-4</v>
      </c>
      <c r="AI103" s="158">
        <f>Baseline_Data_2012!AB104/Baseline_Data_2012!AB$273</f>
        <v>6.2840675621506819E-4</v>
      </c>
      <c r="AJ103" s="158">
        <f>Baseline_Data_2012!AC104/Baseline_Data_2012!AC$273</f>
        <v>0</v>
      </c>
      <c r="AK103" s="158">
        <f>Baseline_Data_2012!AD104/Baseline_Data_2012!AD$273</f>
        <v>1.0757301720381311E-3</v>
      </c>
      <c r="AL103" s="158">
        <f>Baseline_Data_2012!AE104/Baseline_Data_2012!AE$273</f>
        <v>1.1808661065253949E-3</v>
      </c>
      <c r="AM103" s="158">
        <f>Baseline_Data_2012!AF104/Baseline_Data_2012!AF$273</f>
        <v>2.0479388132399329E-3</v>
      </c>
      <c r="AN103" s="158">
        <f>Baseline_Data_2012!AG104/Baseline_Data_2012!AG$273</f>
        <v>5.6977394318554484E-4</v>
      </c>
      <c r="AO103" s="158">
        <f>Baseline_Data_2012!AH104/Baseline_Data_2012!AH$273</f>
        <v>2.111573741503794E-3</v>
      </c>
      <c r="AP103" s="158">
        <f>Baseline_Data_2012!AI104/Baseline_Data_2012!AI$273</f>
        <v>6.4445417407640372E-4</v>
      </c>
      <c r="AQ103" s="158">
        <f>Baseline_Data_2012!AJ104/Baseline_Data_2012!AJ$273</f>
        <v>7.2803521519108471E-5</v>
      </c>
      <c r="AR103" s="158">
        <f>Baseline_Data_2012!AK104/Baseline_Data_2012!AK$273</f>
        <v>1.463101276780218E-3</v>
      </c>
      <c r="AS103" s="158">
        <f>Baseline_Data_2012!AL104/Baseline_Data_2012!AL$273</f>
        <v>1.4013629578274334E-3</v>
      </c>
      <c r="AT103" s="158">
        <f>Baseline_Data_2012!AM104/Baseline_Data_2012!AM$273</f>
        <v>0</v>
      </c>
      <c r="AU103" s="158">
        <f>Baseline_Data_2012!AN104/Baseline_Data_2012!AN$273</f>
        <v>2.5474080541614859E-4</v>
      </c>
      <c r="AV103" s="158">
        <f>Baseline_Data_2012!AO104/Baseline_Data_2012!AO$273</f>
        <v>1.7836758399406834E-3</v>
      </c>
      <c r="AW103" s="158">
        <f>Baseline_Data_2012!AP104/Baseline_Data_2012!AP$273</f>
        <v>1.73712871712386E-4</v>
      </c>
      <c r="AX103" s="158">
        <f>Baseline_Data_2012!AQ104/Baseline_Data_2012!AQ$273</f>
        <v>0</v>
      </c>
      <c r="AY103" s="158">
        <f>Baseline_Data_2012!AR104/Baseline_Data_2012!AR$273</f>
        <v>1.0533523833211992E-3</v>
      </c>
      <c r="AZ103" s="158">
        <f>Baseline_Data_2012!AS104/Baseline_Data_2012!AS$273</f>
        <v>9.8530302546157738E-4</v>
      </c>
      <c r="BA103" s="158">
        <f>Baseline_Data_2012!AT104/Baseline_Data_2012!AT$273</f>
        <v>3.3553731640982549E-4</v>
      </c>
      <c r="BB103" s="158">
        <f>Baseline_Data_2012!AU104/Baseline_Data_2012!AU$273</f>
        <v>1.962666408365656E-3</v>
      </c>
      <c r="BC103" s="158">
        <f>Baseline_Data_2012!AV104/Baseline_Data_2012!AV$273</f>
        <v>5.0531876938990372E-4</v>
      </c>
      <c r="BD103">
        <v>103</v>
      </c>
    </row>
    <row r="104" spans="1:56" x14ac:dyDescent="0.2">
      <c r="A104" s="157">
        <v>1</v>
      </c>
      <c r="B104" s="34" t="s">
        <v>211</v>
      </c>
      <c r="C104">
        <f>'III Tool Overview'!$H$8/160</f>
        <v>312.5</v>
      </c>
      <c r="D104">
        <f>'III Tool Overview'!$H$8/32</f>
        <v>1562.5</v>
      </c>
      <c r="E104">
        <f>'III Tool Overview'!$H$8/64</f>
        <v>781.25</v>
      </c>
      <c r="F104">
        <f>G104*'III Tool Overview'!$H$8</f>
        <v>31.387775582906279</v>
      </c>
      <c r="G104" s="158">
        <f>HLOOKUP('III Tool Overview'!$H$6,Targeting!$I$1:$BC$277,Targeting!BD104,FALSE)</f>
        <v>6.2775551165812561E-4</v>
      </c>
      <c r="H104" s="195"/>
      <c r="I104" s="158">
        <f>Baseline_Data_2012!B105/Baseline_Data_2012!B$273</f>
        <v>6.2775551165812561E-4</v>
      </c>
      <c r="J104" s="158">
        <f>Baseline_Data_2012!C105/Baseline_Data_2012!C$273</f>
        <v>8.6800559925611991E-4</v>
      </c>
      <c r="K104" s="158">
        <f>Baseline_Data_2012!D105/Baseline_Data_2012!D$273</f>
        <v>8.3861386343910479E-5</v>
      </c>
      <c r="L104" s="158">
        <f>Baseline_Data_2012!E105/Baseline_Data_2012!E$273</f>
        <v>1.4287916379927389E-4</v>
      </c>
      <c r="M104" s="158">
        <f>Baseline_Data_2012!F105/Baseline_Data_2012!F$273</f>
        <v>6.0980823117632655E-4</v>
      </c>
      <c r="N104" s="158">
        <f>Baseline_Data_2012!G105/Baseline_Data_2012!G$273</f>
        <v>5.217710024971406E-4</v>
      </c>
      <c r="O104" s="158">
        <f>Baseline_Data_2012!H105/Baseline_Data_2012!H$273</f>
        <v>1.5488681355926804E-4</v>
      </c>
      <c r="P104" s="158">
        <f>Baseline_Data_2012!I105/Baseline_Data_2012!I$273</f>
        <v>1.1044400317068415E-3</v>
      </c>
      <c r="Q104" s="158">
        <f>Baseline_Data_2012!J105/Baseline_Data_2012!J$273</f>
        <v>2.844892577287328E-4</v>
      </c>
      <c r="R104" s="158">
        <f>Baseline_Data_2012!K105/Baseline_Data_2012!K$273</f>
        <v>5.7721554421723167E-4</v>
      </c>
      <c r="S104" s="158">
        <f>Baseline_Data_2012!L105/Baseline_Data_2012!L$273</f>
        <v>3.2087423506453405E-4</v>
      </c>
      <c r="T104" s="158">
        <f>Baseline_Data_2012!M105/Baseline_Data_2012!M$273</f>
        <v>0</v>
      </c>
      <c r="U104" s="158">
        <f>Baseline_Data_2012!N105/Baseline_Data_2012!N$273</f>
        <v>0</v>
      </c>
      <c r="V104" s="158">
        <f>Baseline_Data_2012!O105/Baseline_Data_2012!O$273</f>
        <v>5.0032481719281918E-4</v>
      </c>
      <c r="W104" s="158">
        <f>Baseline_Data_2012!P105/Baseline_Data_2012!P$273</f>
        <v>0</v>
      </c>
      <c r="X104" s="158">
        <f>Baseline_Data_2012!Q105/Baseline_Data_2012!Q$273</f>
        <v>3.2614892051719281E-4</v>
      </c>
      <c r="Y104" s="158">
        <f>Baseline_Data_2012!R105/Baseline_Data_2012!R$273</f>
        <v>3.5940085457088317E-5</v>
      </c>
      <c r="Z104" s="158">
        <f>Baseline_Data_2012!S105/Baseline_Data_2012!S$273</f>
        <v>1.4634063646517851E-4</v>
      </c>
      <c r="AA104" s="158">
        <f>Baseline_Data_2012!T105/Baseline_Data_2012!T$273</f>
        <v>3.5092242994085471E-4</v>
      </c>
      <c r="AB104" s="158">
        <f>Baseline_Data_2012!U105/Baseline_Data_2012!U$273</f>
        <v>8.4687445836929918E-4</v>
      </c>
      <c r="AC104" s="158">
        <f>Baseline_Data_2012!V105/Baseline_Data_2012!V$273</f>
        <v>1.4287916379927389E-4</v>
      </c>
      <c r="AD104" s="158">
        <f>Baseline_Data_2012!W105/Baseline_Data_2012!W$273</f>
        <v>1.0799016812595807E-3</v>
      </c>
      <c r="AE104" s="158">
        <f>Baseline_Data_2012!X105/Baseline_Data_2012!X$273</f>
        <v>1.0096377745263862E-3</v>
      </c>
      <c r="AF104" s="158">
        <f>Baseline_Data_2012!Y105/Baseline_Data_2012!Y$273</f>
        <v>1.9421739204233135E-4</v>
      </c>
      <c r="AG104" s="158">
        <f>Baseline_Data_2012!Z105/Baseline_Data_2012!Z$273</f>
        <v>9.8900333277443517E-5</v>
      </c>
      <c r="AH104" s="158">
        <f>Baseline_Data_2012!AA105/Baseline_Data_2012!AA$273</f>
        <v>2.7107076631512018E-4</v>
      </c>
      <c r="AI104" s="158">
        <f>Baseline_Data_2012!AB105/Baseline_Data_2012!AB$273</f>
        <v>3.3723881638521259E-4</v>
      </c>
      <c r="AJ104" s="158">
        <f>Baseline_Data_2012!AC105/Baseline_Data_2012!AC$273</f>
        <v>0</v>
      </c>
      <c r="AK104" s="158">
        <f>Baseline_Data_2012!AD105/Baseline_Data_2012!AD$273</f>
        <v>5.6913631195040651E-4</v>
      </c>
      <c r="AL104" s="158">
        <f>Baseline_Data_2012!AE105/Baseline_Data_2012!AE$273</f>
        <v>6.0980823117632655E-4</v>
      </c>
      <c r="AM104" s="158">
        <f>Baseline_Data_2012!AF105/Baseline_Data_2012!AF$273</f>
        <v>1.2555654735542142E-3</v>
      </c>
      <c r="AN104" s="158">
        <f>Baseline_Data_2012!AG105/Baseline_Data_2012!AG$273</f>
        <v>2.6812891444025634E-4</v>
      </c>
      <c r="AO104" s="158">
        <f>Baseline_Data_2012!AH105/Baseline_Data_2012!AH$273</f>
        <v>1.1375252091326889E-3</v>
      </c>
      <c r="AP104" s="158">
        <f>Baseline_Data_2012!AI105/Baseline_Data_2012!AI$273</f>
        <v>2.7340480112332278E-4</v>
      </c>
      <c r="AQ104" s="158">
        <f>Baseline_Data_2012!AJ105/Baseline_Data_2012!AJ$273</f>
        <v>1.617856033757966E-5</v>
      </c>
      <c r="AR104" s="158">
        <f>Baseline_Data_2012!AK105/Baseline_Data_2012!AK$273</f>
        <v>9.2954867442161988E-4</v>
      </c>
      <c r="AS104" s="158">
        <f>Baseline_Data_2012!AL105/Baseline_Data_2012!AL$273</f>
        <v>6.5023241243192904E-4</v>
      </c>
      <c r="AT104" s="158">
        <f>Baseline_Data_2012!AM105/Baseline_Data_2012!AM$273</f>
        <v>0</v>
      </c>
      <c r="AU104" s="158">
        <f>Baseline_Data_2012!AN105/Baseline_Data_2012!AN$273</f>
        <v>2.1228400451345716E-4</v>
      </c>
      <c r="AV104" s="158">
        <f>Baseline_Data_2012!AO105/Baseline_Data_2012!AO$273</f>
        <v>1.0621889833354629E-3</v>
      </c>
      <c r="AW104" s="158">
        <f>Baseline_Data_2012!AP105/Baseline_Data_2012!AP$273</f>
        <v>8.3861386343910479E-5</v>
      </c>
      <c r="AX104" s="158">
        <f>Baseline_Data_2012!AQ105/Baseline_Data_2012!AQ$273</f>
        <v>0</v>
      </c>
      <c r="AY104" s="158">
        <f>Baseline_Data_2012!AR105/Baseline_Data_2012!AR$273</f>
        <v>6.0099246410350645E-4</v>
      </c>
      <c r="AZ104" s="158">
        <f>Baseline_Data_2012!AS105/Baseline_Data_2012!AS$273</f>
        <v>5.9457941191646906E-4</v>
      </c>
      <c r="BA104" s="158">
        <f>Baseline_Data_2012!AT105/Baseline_Data_2012!AT$273</f>
        <v>2.7681828603810603E-4</v>
      </c>
      <c r="BB104" s="158">
        <f>Baseline_Data_2012!AU105/Baseline_Data_2012!AU$273</f>
        <v>1.0857303535639798E-3</v>
      </c>
      <c r="BC104" s="158">
        <f>Baseline_Data_2012!AV105/Baseline_Data_2012!AV$273</f>
        <v>3.4838747454831874E-4</v>
      </c>
      <c r="BD104">
        <v>104</v>
      </c>
    </row>
    <row r="105" spans="1:56" ht="13.5" thickBot="1" x14ac:dyDescent="0.25">
      <c r="A105" s="162"/>
      <c r="B105" s="161" t="s">
        <v>176</v>
      </c>
      <c r="F105">
        <f>G105*'III Tool Overview'!$H$8</f>
        <v>0</v>
      </c>
      <c r="G105" s="158">
        <f>HLOOKUP('III Tool Overview'!$H$6,Targeting!$I$1:$BC$277,Targeting!BD105,FALSE)</f>
        <v>0</v>
      </c>
      <c r="H105" s="195"/>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v>105</v>
      </c>
    </row>
    <row r="106" spans="1:56" ht="13.5" thickBot="1" x14ac:dyDescent="0.25">
      <c r="A106" s="155"/>
      <c r="B106" s="33" t="s">
        <v>59</v>
      </c>
      <c r="F106">
        <f>G106*'III Tool Overview'!$H$8</f>
        <v>0</v>
      </c>
      <c r="G106" s="158">
        <f>HLOOKUP('III Tool Overview'!$H$6,Targeting!$I$1:$BC$277,Targeting!BD106,FALSE)</f>
        <v>0</v>
      </c>
      <c r="H106" s="195"/>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v>106</v>
      </c>
    </row>
    <row r="107" spans="1:56" x14ac:dyDescent="0.2">
      <c r="A107" s="157">
        <v>2</v>
      </c>
      <c r="B107" s="34" t="s">
        <v>20</v>
      </c>
      <c r="F107">
        <f>G107*'III Tool Overview'!$H$8</f>
        <v>0</v>
      </c>
      <c r="G107" s="158">
        <f>HLOOKUP('III Tool Overview'!$H$6,Targeting!$I$1:$BC$277,Targeting!BD107,FALSE)</f>
        <v>0</v>
      </c>
      <c r="H107" s="195"/>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v>107</v>
      </c>
    </row>
    <row r="108" spans="1:56" x14ac:dyDescent="0.2">
      <c r="A108" s="157">
        <v>2</v>
      </c>
      <c r="B108" s="34" t="s">
        <v>21</v>
      </c>
      <c r="F108">
        <f>G108*'III Tool Overview'!$H$8</f>
        <v>0</v>
      </c>
      <c r="G108" s="158">
        <f>HLOOKUP('III Tool Overview'!$H$6,Targeting!$I$1:$BC$277,Targeting!BD108,FALSE)</f>
        <v>0</v>
      </c>
      <c r="H108" s="195"/>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v>108</v>
      </c>
    </row>
    <row r="109" spans="1:56" x14ac:dyDescent="0.2">
      <c r="A109" s="157">
        <v>2</v>
      </c>
      <c r="B109" s="34" t="s">
        <v>22</v>
      </c>
      <c r="F109">
        <f>G109*'III Tool Overview'!$H$8</f>
        <v>0</v>
      </c>
      <c r="G109" s="158">
        <f>HLOOKUP('III Tool Overview'!$H$6,Targeting!$I$1:$BC$277,Targeting!BD109,FALSE)</f>
        <v>0</v>
      </c>
      <c r="H109" s="195"/>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v>109</v>
      </c>
    </row>
    <row r="110" spans="1:56" x14ac:dyDescent="0.2">
      <c r="A110" s="157">
        <v>2</v>
      </c>
      <c r="B110" s="34" t="s">
        <v>23</v>
      </c>
      <c r="F110">
        <f>G110*'III Tool Overview'!$H$8</f>
        <v>0</v>
      </c>
      <c r="G110" s="158">
        <f>HLOOKUP('III Tool Overview'!$H$6,Targeting!$I$1:$BC$277,Targeting!BD110,FALSE)</f>
        <v>0</v>
      </c>
      <c r="BD110">
        <v>110</v>
      </c>
    </row>
    <row r="111" spans="1:56" x14ac:dyDescent="0.2">
      <c r="A111" s="157">
        <v>2</v>
      </c>
      <c r="B111" s="34" t="s">
        <v>24</v>
      </c>
      <c r="C111">
        <f>'III Tool Overview'!$H$8/160</f>
        <v>312.5</v>
      </c>
      <c r="D111">
        <v>0</v>
      </c>
      <c r="E111">
        <f>'III Tool Overview'!$H$8/64</f>
        <v>781.25</v>
      </c>
      <c r="F111">
        <f>G111*'III Tool Overview'!$H$8</f>
        <v>327.69039235203161</v>
      </c>
      <c r="G111" s="158">
        <f>HLOOKUP('III Tool Overview'!$H$6,Targeting!$I$1:$BC$277,Targeting!BD111,FALSE)</f>
        <v>6.5538078470406321E-3</v>
      </c>
      <c r="H111" s="195"/>
      <c r="I111" s="158">
        <f>Baseline_Data_2012!B111/Baseline_Data_2012!B$273</f>
        <v>6.5538078470406321E-3</v>
      </c>
      <c r="J111" s="158">
        <f>Baseline_Data_2012!C111/Baseline_Data_2012!C$273</f>
        <v>8.7762238615898928E-3</v>
      </c>
      <c r="K111" s="158">
        <f>Baseline_Data_2012!D111/Baseline_Data_2012!D$273</f>
        <v>5.3026638507935233E-3</v>
      </c>
      <c r="L111" s="158">
        <f>Baseline_Data_2012!E111/Baseline_Data_2012!E$273</f>
        <v>7.4978618359667279E-3</v>
      </c>
      <c r="M111" s="158">
        <f>Baseline_Data_2012!F111/Baseline_Data_2012!F$273</f>
        <v>6.9757300056124232E-3</v>
      </c>
      <c r="N111" s="158">
        <f>Baseline_Data_2012!G111/Baseline_Data_2012!G$273</f>
        <v>6.7399382300792274E-3</v>
      </c>
      <c r="O111" s="158">
        <f>Baseline_Data_2012!H111/Baseline_Data_2012!H$273</f>
        <v>4.6760999671271522E-3</v>
      </c>
      <c r="P111" s="158">
        <f>Baseline_Data_2012!I111/Baseline_Data_2012!I$273</f>
        <v>5.6976941194625715E-3</v>
      </c>
      <c r="Q111" s="158">
        <f>Baseline_Data_2012!J111/Baseline_Data_2012!J$273</f>
        <v>6.1243086279865163E-3</v>
      </c>
      <c r="R111" s="158">
        <f>Baseline_Data_2012!K111/Baseline_Data_2012!K$273</f>
        <v>8.3885589667323235E-3</v>
      </c>
      <c r="S111" s="158">
        <f>Baseline_Data_2012!L111/Baseline_Data_2012!L$273</f>
        <v>6.964949659261835E-3</v>
      </c>
      <c r="T111" s="158">
        <f>Baseline_Data_2012!M111/Baseline_Data_2012!M$273</f>
        <v>9.7124385672867717E-3</v>
      </c>
      <c r="U111" s="158">
        <f>Baseline_Data_2012!N111/Baseline_Data_2012!N$273</f>
        <v>2.1435652540640828E-3</v>
      </c>
      <c r="V111" s="158">
        <f>Baseline_Data_2012!O111/Baseline_Data_2012!O$273</f>
        <v>6.3533149669105539E-3</v>
      </c>
      <c r="W111" s="158">
        <f>Baseline_Data_2012!P111/Baseline_Data_2012!P$273</f>
        <v>1.255965918958208E-2</v>
      </c>
      <c r="X111" s="158">
        <f>Baseline_Data_2012!Q111/Baseline_Data_2012!Q$273</f>
        <v>6.6311996846248967E-3</v>
      </c>
      <c r="Y111" s="158">
        <f>Baseline_Data_2012!R111/Baseline_Data_2012!R$273</f>
        <v>2.8161990840155793E-3</v>
      </c>
      <c r="Z111" s="158">
        <f>Baseline_Data_2012!S111/Baseline_Data_2012!S$273</f>
        <v>7.9529167317088072E-3</v>
      </c>
      <c r="AA111" s="158">
        <f>Baseline_Data_2012!T111/Baseline_Data_2012!T$273</f>
        <v>6.1142168498422508E-3</v>
      </c>
      <c r="AB111" s="158">
        <f>Baseline_Data_2012!U111/Baseline_Data_2012!U$273</f>
        <v>3.9789248506478248E-3</v>
      </c>
      <c r="AC111" s="158">
        <f>Baseline_Data_2012!V111/Baseline_Data_2012!V$273</f>
        <v>7.4978618359667279E-3</v>
      </c>
      <c r="AD111" s="158">
        <f>Baseline_Data_2012!W111/Baseline_Data_2012!W$273</f>
        <v>6.0993356130043894E-3</v>
      </c>
      <c r="AE111" s="158">
        <f>Baseline_Data_2012!X111/Baseline_Data_2012!X$273</f>
        <v>8.9342771432551291E-3</v>
      </c>
      <c r="AF111" s="158">
        <f>Baseline_Data_2012!Y111/Baseline_Data_2012!Y$273</f>
        <v>7.3905973974651854E-3</v>
      </c>
      <c r="AG111" s="158">
        <f>Baseline_Data_2012!Z111/Baseline_Data_2012!Z$273</f>
        <v>6.4512255689072413E-3</v>
      </c>
      <c r="AH111" s="158">
        <f>Baseline_Data_2012!AA111/Baseline_Data_2012!AA$273</f>
        <v>6.0913473630526292E-3</v>
      </c>
      <c r="AI111" s="158">
        <f>Baseline_Data_2012!AB111/Baseline_Data_2012!AB$273</f>
        <v>4.4454227558516782E-3</v>
      </c>
      <c r="AJ111" s="158">
        <f>Baseline_Data_2012!AC111/Baseline_Data_2012!AC$273</f>
        <v>1.255965918958208E-2</v>
      </c>
      <c r="AK111" s="158">
        <f>Baseline_Data_2012!AD111/Baseline_Data_2012!AD$273</f>
        <v>6.863218320818102E-3</v>
      </c>
      <c r="AL111" s="158">
        <f>Baseline_Data_2012!AE111/Baseline_Data_2012!AE$273</f>
        <v>6.9757300056124232E-3</v>
      </c>
      <c r="AM111" s="158">
        <f>Baseline_Data_2012!AF111/Baseline_Data_2012!AF$273</f>
        <v>5.3022226899619293E-3</v>
      </c>
      <c r="AN111" s="158">
        <f>Baseline_Data_2012!AG111/Baseline_Data_2012!AG$273</f>
        <v>5.888302481761201E-3</v>
      </c>
      <c r="AO111" s="158">
        <f>Baseline_Data_2012!AH111/Baseline_Data_2012!AH$273</f>
        <v>4.5087557065190435E-3</v>
      </c>
      <c r="AP111" s="158">
        <f>Baseline_Data_2012!AI111/Baseline_Data_2012!AI$273</f>
        <v>1.0205183793604944E-2</v>
      </c>
      <c r="AQ111" s="158">
        <f>Baseline_Data_2012!AJ111/Baseline_Data_2012!AJ$273</f>
        <v>4.1682753044182787E-3</v>
      </c>
      <c r="AR111" s="158">
        <f>Baseline_Data_2012!AK111/Baseline_Data_2012!AK$273</f>
        <v>8.249429283940039E-3</v>
      </c>
      <c r="AS111" s="158">
        <f>Baseline_Data_2012!AL111/Baseline_Data_2012!AL$273</f>
        <v>8.7799281982771545E-3</v>
      </c>
      <c r="AT111" s="158">
        <f>Baseline_Data_2012!AM111/Baseline_Data_2012!AM$273</f>
        <v>9.7124385672867717E-3</v>
      </c>
      <c r="AU111" s="158">
        <f>Baseline_Data_2012!AN111/Baseline_Data_2012!AN$273</f>
        <v>4.7557689288259914E-3</v>
      </c>
      <c r="AV111" s="158">
        <f>Baseline_Data_2012!AO111/Baseline_Data_2012!AO$273</f>
        <v>5.4457675240930977E-3</v>
      </c>
      <c r="AW111" s="158">
        <f>Baseline_Data_2012!AP111/Baseline_Data_2012!AP$273</f>
        <v>5.3026638507935233E-3</v>
      </c>
      <c r="AX111" s="158">
        <f>Baseline_Data_2012!AQ111/Baseline_Data_2012!AQ$273</f>
        <v>2.1435652540640828E-3</v>
      </c>
      <c r="AY111" s="158">
        <f>Baseline_Data_2012!AR111/Baseline_Data_2012!AR$273</f>
        <v>9.1056137825104889E-3</v>
      </c>
      <c r="AZ111" s="158">
        <f>Baseline_Data_2012!AS111/Baseline_Data_2012!AS$273</f>
        <v>7.0936675212469654E-3</v>
      </c>
      <c r="BA111" s="158">
        <f>Baseline_Data_2012!AT111/Baseline_Data_2012!AT$273</f>
        <v>7.9398514741405978E-3</v>
      </c>
      <c r="BB111" s="158">
        <f>Baseline_Data_2012!AU111/Baseline_Data_2012!AU$273</f>
        <v>8.5560147544877872E-3</v>
      </c>
      <c r="BC111" s="158">
        <f>Baseline_Data_2012!AV111/Baseline_Data_2012!AV$273</f>
        <v>1.2948090544191469E-2</v>
      </c>
      <c r="BD111">
        <v>111</v>
      </c>
    </row>
    <row r="112" spans="1:56" x14ac:dyDescent="0.2">
      <c r="A112" s="157">
        <v>2</v>
      </c>
      <c r="B112" s="34" t="s">
        <v>25</v>
      </c>
      <c r="C112">
        <f>'III Tool Overview'!$H$8/160</f>
        <v>312.5</v>
      </c>
      <c r="D112">
        <v>0</v>
      </c>
      <c r="E112">
        <f>'III Tool Overview'!$H$8/64</f>
        <v>781.25</v>
      </c>
      <c r="F112">
        <f>G112*'III Tool Overview'!$H$8</f>
        <v>497.33854838621613</v>
      </c>
      <c r="G112" s="158">
        <f>HLOOKUP('III Tool Overview'!$H$6,Targeting!$I$1:$BC$277,Targeting!BD112,FALSE)</f>
        <v>9.9467709677243232E-3</v>
      </c>
      <c r="H112" s="195"/>
      <c r="I112" s="158">
        <f>Baseline_Data_2012!B112/Baseline_Data_2012!B$273</f>
        <v>9.9467709677243232E-3</v>
      </c>
      <c r="J112" s="158">
        <f>Baseline_Data_2012!C112/Baseline_Data_2012!C$273</f>
        <v>1.0335875906586606E-2</v>
      </c>
      <c r="K112" s="158">
        <f>Baseline_Data_2012!D112/Baseline_Data_2012!D$273</f>
        <v>7.5304102023103286E-3</v>
      </c>
      <c r="L112" s="158">
        <f>Baseline_Data_2012!E112/Baseline_Data_2012!E$273</f>
        <v>8.1078255648000652E-3</v>
      </c>
      <c r="M112" s="158">
        <f>Baseline_Data_2012!F112/Baseline_Data_2012!F$273</f>
        <v>9.3247812930541477E-3</v>
      </c>
      <c r="N112" s="158">
        <f>Baseline_Data_2012!G112/Baseline_Data_2012!G$273</f>
        <v>9.0908033555443246E-3</v>
      </c>
      <c r="O112" s="158">
        <f>Baseline_Data_2012!H112/Baseline_Data_2012!H$273</f>
        <v>9.5947104378686122E-3</v>
      </c>
      <c r="P112" s="158">
        <f>Baseline_Data_2012!I112/Baseline_Data_2012!I$273</f>
        <v>9.9327576555572478E-3</v>
      </c>
      <c r="Q112" s="158">
        <f>Baseline_Data_2012!J112/Baseline_Data_2012!J$273</f>
        <v>7.2954560723031336E-3</v>
      </c>
      <c r="R112" s="158">
        <f>Baseline_Data_2012!K112/Baseline_Data_2012!K$273</f>
        <v>1.0506205993588837E-2</v>
      </c>
      <c r="S112" s="158">
        <f>Baseline_Data_2012!L112/Baseline_Data_2012!L$273</f>
        <v>1.1387601766657339E-2</v>
      </c>
      <c r="T112" s="158">
        <f>Baseline_Data_2012!M112/Baseline_Data_2012!M$273</f>
        <v>1.3343256723281826E-2</v>
      </c>
      <c r="U112" s="158">
        <f>Baseline_Data_2012!N112/Baseline_Data_2012!N$273</f>
        <v>2.4733445239200954E-3</v>
      </c>
      <c r="V112" s="158">
        <f>Baseline_Data_2012!O112/Baseline_Data_2012!O$273</f>
        <v>1.2889175884983046E-2</v>
      </c>
      <c r="W112" s="158">
        <f>Baseline_Data_2012!P112/Baseline_Data_2012!P$273</f>
        <v>1.670237400080549E-2</v>
      </c>
      <c r="X112" s="158">
        <f>Baseline_Data_2012!Q112/Baseline_Data_2012!Q$273</f>
        <v>1.5906350368907307E-2</v>
      </c>
      <c r="Y112" s="158">
        <f>Baseline_Data_2012!R112/Baseline_Data_2012!R$273</f>
        <v>4.287230449129863E-3</v>
      </c>
      <c r="Z112" s="158">
        <f>Baseline_Data_2012!S112/Baseline_Data_2012!S$273</f>
        <v>1.0028979332355683E-2</v>
      </c>
      <c r="AA112" s="158">
        <f>Baseline_Data_2012!T112/Baseline_Data_2012!T$273</f>
        <v>7.0168728193175682E-3</v>
      </c>
      <c r="AB112" s="158">
        <f>Baseline_Data_2012!U112/Baseline_Data_2012!U$273</f>
        <v>4.0315097605682802E-3</v>
      </c>
      <c r="AC112" s="158">
        <f>Baseline_Data_2012!V112/Baseline_Data_2012!V$273</f>
        <v>8.1078255648000652E-3</v>
      </c>
      <c r="AD112" s="158">
        <f>Baseline_Data_2012!W112/Baseline_Data_2012!W$273</f>
        <v>1.4745721175760054E-2</v>
      </c>
      <c r="AE112" s="158">
        <f>Baseline_Data_2012!X112/Baseline_Data_2012!X$273</f>
        <v>1.0839454087383607E-2</v>
      </c>
      <c r="AF112" s="158">
        <f>Baseline_Data_2012!Y112/Baseline_Data_2012!Y$273</f>
        <v>9.2576956873511272E-3</v>
      </c>
      <c r="AG112" s="158">
        <f>Baseline_Data_2012!Z112/Baseline_Data_2012!Z$273</f>
        <v>7.4775569094152122E-3</v>
      </c>
      <c r="AH112" s="158">
        <f>Baseline_Data_2012!AA112/Baseline_Data_2012!AA$273</f>
        <v>6.4185685023901663E-3</v>
      </c>
      <c r="AI112" s="158">
        <f>Baseline_Data_2012!AB112/Baseline_Data_2012!AB$273</f>
        <v>1.058807466549006E-2</v>
      </c>
      <c r="AJ112" s="158">
        <f>Baseline_Data_2012!AC112/Baseline_Data_2012!AC$273</f>
        <v>1.670237400080549E-2</v>
      </c>
      <c r="AK112" s="158">
        <f>Baseline_Data_2012!AD112/Baseline_Data_2012!AD$273</f>
        <v>7.9325582858180907E-3</v>
      </c>
      <c r="AL112" s="158">
        <f>Baseline_Data_2012!AE112/Baseline_Data_2012!AE$273</f>
        <v>9.3247812930541477E-3</v>
      </c>
      <c r="AM112" s="158">
        <f>Baseline_Data_2012!AF112/Baseline_Data_2012!AF$273</f>
        <v>1.1407392941328014E-2</v>
      </c>
      <c r="AN112" s="158">
        <f>Baseline_Data_2012!AG112/Baseline_Data_2012!AG$273</f>
        <v>7.1036207265433087E-3</v>
      </c>
      <c r="AO112" s="158">
        <f>Baseline_Data_2012!AH112/Baseline_Data_2012!AH$273</f>
        <v>7.2872140201304097E-3</v>
      </c>
      <c r="AP112" s="158">
        <f>Baseline_Data_2012!AI112/Baseline_Data_2012!AI$273</f>
        <v>1.2808195200419717E-2</v>
      </c>
      <c r="AQ112" s="158">
        <f>Baseline_Data_2012!AJ112/Baseline_Data_2012!AJ$273</f>
        <v>5.9295183907921998E-3</v>
      </c>
      <c r="AR112" s="158">
        <f>Baseline_Data_2012!AK112/Baseline_Data_2012!AK$273</f>
        <v>9.1083287009120027E-3</v>
      </c>
      <c r="AS112" s="158">
        <f>Baseline_Data_2012!AL112/Baseline_Data_2012!AL$273</f>
        <v>1.0988465097884955E-2</v>
      </c>
      <c r="AT112" s="158">
        <f>Baseline_Data_2012!AM112/Baseline_Data_2012!AM$273</f>
        <v>1.3343256723281826E-2</v>
      </c>
      <c r="AU112" s="158">
        <f>Baseline_Data_2012!AN112/Baseline_Data_2012!AN$273</f>
        <v>1.0063658788703021E-2</v>
      </c>
      <c r="AV112" s="158">
        <f>Baseline_Data_2012!AO112/Baseline_Data_2012!AO$273</f>
        <v>7.3296231501601868E-3</v>
      </c>
      <c r="AW112" s="158">
        <f>Baseline_Data_2012!AP112/Baseline_Data_2012!AP$273</f>
        <v>7.5304102023103286E-3</v>
      </c>
      <c r="AX112" s="158">
        <f>Baseline_Data_2012!AQ112/Baseline_Data_2012!AQ$273</f>
        <v>2.4733445239200954E-3</v>
      </c>
      <c r="AY112" s="158">
        <f>Baseline_Data_2012!AR112/Baseline_Data_2012!AR$273</f>
        <v>1.110440705184206E-2</v>
      </c>
      <c r="AZ112" s="158">
        <f>Baseline_Data_2012!AS112/Baseline_Data_2012!AS$273</f>
        <v>9.0189145013873772E-3</v>
      </c>
      <c r="BA112" s="158">
        <f>Baseline_Data_2012!AT112/Baseline_Data_2012!AT$273</f>
        <v>1.6051066649161925E-2</v>
      </c>
      <c r="BB112" s="158">
        <f>Baseline_Data_2012!AU112/Baseline_Data_2012!AU$273</f>
        <v>1.1260574809820706E-2</v>
      </c>
      <c r="BC112" s="158">
        <f>Baseline_Data_2012!AV112/Baseline_Data_2012!AV$273</f>
        <v>1.5330461728837019E-2</v>
      </c>
      <c r="BD112">
        <v>112</v>
      </c>
    </row>
    <row r="113" spans="1:56" x14ac:dyDescent="0.2">
      <c r="A113" s="157">
        <v>2</v>
      </c>
      <c r="B113" s="34" t="s">
        <v>26</v>
      </c>
      <c r="C113">
        <f>'III Tool Overview'!$H$8/160</f>
        <v>312.5</v>
      </c>
      <c r="D113">
        <v>0</v>
      </c>
      <c r="E113">
        <f>'III Tool Overview'!$H$8/64</f>
        <v>781.25</v>
      </c>
      <c r="F113">
        <f>G113*'III Tool Overview'!$H$8</f>
        <v>569.57476808968215</v>
      </c>
      <c r="G113" s="158">
        <f>HLOOKUP('III Tool Overview'!$H$6,Targeting!$I$1:$BC$277,Targeting!BD113,FALSE)</f>
        <v>1.1391495361793643E-2</v>
      </c>
      <c r="H113" s="195"/>
      <c r="I113" s="158">
        <f>Baseline_Data_2012!B113/Baseline_Data_2012!B$273</f>
        <v>1.1391495361793643E-2</v>
      </c>
      <c r="J113" s="158">
        <f>Baseline_Data_2012!C113/Baseline_Data_2012!C$273</f>
        <v>1.1942790134765036E-2</v>
      </c>
      <c r="K113" s="158">
        <f>Baseline_Data_2012!D113/Baseline_Data_2012!D$273</f>
        <v>7.7476335735308186E-3</v>
      </c>
      <c r="L113" s="158">
        <f>Baseline_Data_2012!E113/Baseline_Data_2012!E$273</f>
        <v>9.1169726570000734E-3</v>
      </c>
      <c r="M113" s="158">
        <f>Baseline_Data_2012!F113/Baseline_Data_2012!F$273</f>
        <v>1.0159585772154084E-2</v>
      </c>
      <c r="N113" s="158">
        <f>Baseline_Data_2012!G113/Baseline_Data_2012!G$273</f>
        <v>1.0466555686802647E-2</v>
      </c>
      <c r="O113" s="158">
        <f>Baseline_Data_2012!H113/Baseline_Data_2012!H$273</f>
        <v>1.1486962020310817E-2</v>
      </c>
      <c r="P113" s="158">
        <f>Baseline_Data_2012!I113/Baseline_Data_2012!I$273</f>
        <v>1.1633488966709489E-2</v>
      </c>
      <c r="Q113" s="158">
        <f>Baseline_Data_2012!J113/Baseline_Data_2012!J$273</f>
        <v>8.5854793850278274E-3</v>
      </c>
      <c r="R113" s="158">
        <f>Baseline_Data_2012!K113/Baseline_Data_2012!K$273</f>
        <v>1.2264518889957034E-2</v>
      </c>
      <c r="S113" s="158">
        <f>Baseline_Data_2012!L113/Baseline_Data_2012!L$273</f>
        <v>1.3485759628462286E-2</v>
      </c>
      <c r="T113" s="158">
        <f>Baseline_Data_2012!M113/Baseline_Data_2012!M$273</f>
        <v>1.6338681701977747E-2</v>
      </c>
      <c r="U113" s="158">
        <f>Baseline_Data_2012!N113/Baseline_Data_2012!N$273</f>
        <v>1.7123154396369888E-3</v>
      </c>
      <c r="V113" s="158">
        <f>Baseline_Data_2012!O113/Baseline_Data_2012!O$273</f>
        <v>1.2621276623323066E-2</v>
      </c>
      <c r="W113" s="158">
        <f>Baseline_Data_2012!P113/Baseline_Data_2012!P$273</f>
        <v>1.6312887992912688E-2</v>
      </c>
      <c r="X113" s="158">
        <f>Baseline_Data_2012!Q113/Baseline_Data_2012!Q$273</f>
        <v>1.8894736672490427E-2</v>
      </c>
      <c r="Y113" s="158">
        <f>Baseline_Data_2012!R113/Baseline_Data_2012!R$273</f>
        <v>5.1646452905184728E-3</v>
      </c>
      <c r="Z113" s="158">
        <f>Baseline_Data_2012!S113/Baseline_Data_2012!S$273</f>
        <v>1.1866724687721203E-2</v>
      </c>
      <c r="AA113" s="158">
        <f>Baseline_Data_2012!T113/Baseline_Data_2012!T$273</f>
        <v>7.6640601181866639E-3</v>
      </c>
      <c r="AB113" s="158">
        <f>Baseline_Data_2012!U113/Baseline_Data_2012!U$273</f>
        <v>5.5618654723559044E-3</v>
      </c>
      <c r="AC113" s="158">
        <f>Baseline_Data_2012!V113/Baseline_Data_2012!V$273</f>
        <v>9.1169726570000734E-3</v>
      </c>
      <c r="AD113" s="158">
        <f>Baseline_Data_2012!W113/Baseline_Data_2012!W$273</f>
        <v>1.197505330221523E-2</v>
      </c>
      <c r="AE113" s="158">
        <f>Baseline_Data_2012!X113/Baseline_Data_2012!X$273</f>
        <v>1.3189686536274083E-2</v>
      </c>
      <c r="AF113" s="158">
        <f>Baseline_Data_2012!Y113/Baseline_Data_2012!Y$273</f>
        <v>9.3354914494297048E-3</v>
      </c>
      <c r="AG113" s="158">
        <f>Baseline_Data_2012!Z113/Baseline_Data_2012!Z$273</f>
        <v>8.5664319180260642E-3</v>
      </c>
      <c r="AH113" s="158">
        <f>Baseline_Data_2012!AA113/Baseline_Data_2012!AA$273</f>
        <v>5.9829190565265809E-3</v>
      </c>
      <c r="AI113" s="158">
        <f>Baseline_Data_2012!AB113/Baseline_Data_2012!AB$273</f>
        <v>1.2669491052723147E-2</v>
      </c>
      <c r="AJ113" s="158">
        <f>Baseline_Data_2012!AC113/Baseline_Data_2012!AC$273</f>
        <v>1.6312887992912688E-2</v>
      </c>
      <c r="AK113" s="158">
        <f>Baseline_Data_2012!AD113/Baseline_Data_2012!AD$273</f>
        <v>1.0147512814720162E-2</v>
      </c>
      <c r="AL113" s="158">
        <f>Baseline_Data_2012!AE113/Baseline_Data_2012!AE$273</f>
        <v>1.0159585772154084E-2</v>
      </c>
      <c r="AM113" s="158">
        <f>Baseline_Data_2012!AF113/Baseline_Data_2012!AF$273</f>
        <v>1.4008985636965088E-2</v>
      </c>
      <c r="AN113" s="158">
        <f>Baseline_Data_2012!AG113/Baseline_Data_2012!AG$273</f>
        <v>8.5585791886063946E-3</v>
      </c>
      <c r="AO113" s="158">
        <f>Baseline_Data_2012!AH113/Baseline_Data_2012!AH$273</f>
        <v>7.218104508875221E-3</v>
      </c>
      <c r="AP113" s="158">
        <f>Baseline_Data_2012!AI113/Baseline_Data_2012!AI$273</f>
        <v>1.3008426847097777E-2</v>
      </c>
      <c r="AQ113" s="158">
        <f>Baseline_Data_2012!AJ113/Baseline_Data_2012!AJ$273</f>
        <v>7.4288330181669212E-3</v>
      </c>
      <c r="AR113" s="158">
        <f>Baseline_Data_2012!AK113/Baseline_Data_2012!AK$273</f>
        <v>1.0094757011638303E-2</v>
      </c>
      <c r="AS113" s="158">
        <f>Baseline_Data_2012!AL113/Baseline_Data_2012!AL$273</f>
        <v>1.2895875790483402E-2</v>
      </c>
      <c r="AT113" s="158">
        <f>Baseline_Data_2012!AM113/Baseline_Data_2012!AM$273</f>
        <v>1.6338681701977747E-2</v>
      </c>
      <c r="AU113" s="158">
        <f>Baseline_Data_2012!AN113/Baseline_Data_2012!AN$273</f>
        <v>1.2799167038001347E-2</v>
      </c>
      <c r="AV113" s="158">
        <f>Baseline_Data_2012!AO113/Baseline_Data_2012!AO$273</f>
        <v>8.7860493484641557E-3</v>
      </c>
      <c r="AW113" s="158">
        <f>Baseline_Data_2012!AP113/Baseline_Data_2012!AP$273</f>
        <v>7.7476335735308186E-3</v>
      </c>
      <c r="AX113" s="158">
        <f>Baseline_Data_2012!AQ113/Baseline_Data_2012!AQ$273</f>
        <v>1.7123154396369888E-3</v>
      </c>
      <c r="AY113" s="158">
        <f>Baseline_Data_2012!AR113/Baseline_Data_2012!AR$273</f>
        <v>1.2526374108706901E-2</v>
      </c>
      <c r="AZ113" s="158">
        <f>Baseline_Data_2012!AS113/Baseline_Data_2012!AS$273</f>
        <v>1.0301565015062962E-2</v>
      </c>
      <c r="BA113" s="158">
        <f>Baseline_Data_2012!AT113/Baseline_Data_2012!AT$273</f>
        <v>1.4500005459138886E-2</v>
      </c>
      <c r="BB113" s="158">
        <f>Baseline_Data_2012!AU113/Baseline_Data_2012!AU$273</f>
        <v>1.2190935691543784E-2</v>
      </c>
      <c r="BC113" s="158">
        <f>Baseline_Data_2012!AV113/Baseline_Data_2012!AV$273</f>
        <v>1.9175182705683701E-2</v>
      </c>
      <c r="BD113">
        <v>113</v>
      </c>
    </row>
    <row r="114" spans="1:56" x14ac:dyDescent="0.2">
      <c r="A114" s="157">
        <v>2</v>
      </c>
      <c r="B114" s="34" t="s">
        <v>27</v>
      </c>
      <c r="C114">
        <f>'III Tool Overview'!$H$8/160</f>
        <v>312.5</v>
      </c>
      <c r="D114">
        <v>0</v>
      </c>
      <c r="E114">
        <f>'III Tool Overview'!$H$8/64</f>
        <v>781.25</v>
      </c>
      <c r="F114">
        <f>G114*'III Tool Overview'!$H$8</f>
        <v>524.54867653519852</v>
      </c>
      <c r="G114" s="158">
        <f>HLOOKUP('III Tool Overview'!$H$6,Targeting!$I$1:$BC$277,Targeting!BD114,FALSE)</f>
        <v>1.0490973530703971E-2</v>
      </c>
      <c r="H114" s="195"/>
      <c r="I114" s="158">
        <f>Baseline_Data_2012!B114/Baseline_Data_2012!B$273</f>
        <v>1.0490973530703971E-2</v>
      </c>
      <c r="J114" s="158">
        <f>Baseline_Data_2012!C114/Baseline_Data_2012!C$273</f>
        <v>1.0688524504173274E-2</v>
      </c>
      <c r="K114" s="158">
        <f>Baseline_Data_2012!D114/Baseline_Data_2012!D$273</f>
        <v>8.1096725255649701E-3</v>
      </c>
      <c r="L114" s="158">
        <f>Baseline_Data_2012!E114/Baseline_Data_2012!E$273</f>
        <v>8.3265462865000656E-3</v>
      </c>
      <c r="M114" s="158">
        <f>Baseline_Data_2012!F114/Baseline_Data_2012!F$273</f>
        <v>1.0516705055717862E-2</v>
      </c>
      <c r="N114" s="158">
        <f>Baseline_Data_2012!G114/Baseline_Data_2012!G$273</f>
        <v>1.0005333119452269E-2</v>
      </c>
      <c r="O114" s="158">
        <f>Baseline_Data_2012!H114/Baseline_Data_2012!H$273</f>
        <v>9.3237396286033145E-3</v>
      </c>
      <c r="P114" s="158">
        <f>Baseline_Data_2012!I114/Baseline_Data_2012!I$273</f>
        <v>1.0276165798411722E-2</v>
      </c>
      <c r="Q114" s="158">
        <f>Baseline_Data_2012!J114/Baseline_Data_2012!J$273</f>
        <v>8.7023231873092719E-3</v>
      </c>
      <c r="R114" s="158">
        <f>Baseline_Data_2012!K114/Baseline_Data_2012!K$273</f>
        <v>1.2488687594282E-2</v>
      </c>
      <c r="S114" s="158">
        <f>Baseline_Data_2012!L114/Baseline_Data_2012!L$273</f>
        <v>1.2491166495757895E-2</v>
      </c>
      <c r="T114" s="158">
        <f>Baseline_Data_2012!M114/Baseline_Data_2012!M$273</f>
        <v>1.2568216693829036E-2</v>
      </c>
      <c r="U114" s="158">
        <f>Baseline_Data_2012!N114/Baseline_Data_2012!N$273</f>
        <v>1.4269295330308239E-3</v>
      </c>
      <c r="V114" s="158">
        <f>Baseline_Data_2012!O114/Baseline_Data_2012!O$273</f>
        <v>1.0506717189049044E-2</v>
      </c>
      <c r="W114" s="158">
        <f>Baseline_Data_2012!P114/Baseline_Data_2012!P$273</f>
        <v>1.6616383583478504E-2</v>
      </c>
      <c r="X114" s="158">
        <f>Baseline_Data_2012!Q114/Baseline_Data_2012!Q$273</f>
        <v>1.4515487808293428E-2</v>
      </c>
      <c r="Y114" s="158">
        <f>Baseline_Data_2012!R114/Baseline_Data_2012!R$273</f>
        <v>4.6926566172197717E-3</v>
      </c>
      <c r="Z114" s="158">
        <f>Baseline_Data_2012!S114/Baseline_Data_2012!S$273</f>
        <v>1.2290536283711247E-2</v>
      </c>
      <c r="AA114" s="158">
        <f>Baseline_Data_2012!T114/Baseline_Data_2012!T$273</f>
        <v>7.3496371389790054E-3</v>
      </c>
      <c r="AB114" s="158">
        <f>Baseline_Data_2012!U114/Baseline_Data_2012!U$273</f>
        <v>5.1573661652754748E-3</v>
      </c>
      <c r="AC114" s="158">
        <f>Baseline_Data_2012!V114/Baseline_Data_2012!V$273</f>
        <v>8.3265462865000656E-3</v>
      </c>
      <c r="AD114" s="158">
        <f>Baseline_Data_2012!W114/Baseline_Data_2012!W$273</f>
        <v>8.6913181362282006E-3</v>
      </c>
      <c r="AE114" s="158">
        <f>Baseline_Data_2012!X114/Baseline_Data_2012!X$273</f>
        <v>1.1928567384998754E-2</v>
      </c>
      <c r="AF114" s="158">
        <f>Baseline_Data_2012!Y114/Baseline_Data_2012!Y$273</f>
        <v>8.3301308317988154E-3</v>
      </c>
      <c r="AG114" s="158">
        <f>Baseline_Data_2012!Z114/Baseline_Data_2012!Z$273</f>
        <v>8.4280156033721427E-3</v>
      </c>
      <c r="AH114" s="158">
        <f>Baseline_Data_2012!AA114/Baseline_Data_2012!AA$273</f>
        <v>6.331438613217449E-3</v>
      </c>
      <c r="AI114" s="158">
        <f>Baseline_Data_2012!AB114/Baseline_Data_2012!AB$273</f>
        <v>1.1692130314370219E-2</v>
      </c>
      <c r="AJ114" s="158">
        <f>Baseline_Data_2012!AC114/Baseline_Data_2012!AC$273</f>
        <v>1.6616383583478504E-2</v>
      </c>
      <c r="AK114" s="158">
        <f>Baseline_Data_2012!AD114/Baseline_Data_2012!AD$273</f>
        <v>1.0484018398111767E-2</v>
      </c>
      <c r="AL114" s="158">
        <f>Baseline_Data_2012!AE114/Baseline_Data_2012!AE$273</f>
        <v>1.0516705055717862E-2</v>
      </c>
      <c r="AM114" s="158">
        <f>Baseline_Data_2012!AF114/Baseline_Data_2012!AF$273</f>
        <v>1.2003138043726398E-2</v>
      </c>
      <c r="AN114" s="158">
        <f>Baseline_Data_2012!AG114/Baseline_Data_2012!AG$273</f>
        <v>8.8153365642645882E-3</v>
      </c>
      <c r="AO114" s="158">
        <f>Baseline_Data_2012!AH114/Baseline_Data_2012!AH$273</f>
        <v>7.736425843289132E-3</v>
      </c>
      <c r="AP114" s="158">
        <f>Baseline_Data_2012!AI114/Baseline_Data_2012!AI$273</f>
        <v>1.1954227117898722E-2</v>
      </c>
      <c r="AQ114" s="158">
        <f>Baseline_Data_2012!AJ114/Baseline_Data_2012!AJ$273</f>
        <v>7.0449723454956816E-3</v>
      </c>
      <c r="AR114" s="158">
        <f>Baseline_Data_2012!AK114/Baseline_Data_2012!AK$273</f>
        <v>8.4238212049173502E-3</v>
      </c>
      <c r="AS114" s="158">
        <f>Baseline_Data_2012!AL114/Baseline_Data_2012!AL$273</f>
        <v>1.3358826053337108E-2</v>
      </c>
      <c r="AT114" s="158">
        <f>Baseline_Data_2012!AM114/Baseline_Data_2012!AM$273</f>
        <v>1.2568216693829036E-2</v>
      </c>
      <c r="AU114" s="158">
        <f>Baseline_Data_2012!AN114/Baseline_Data_2012!AN$273</f>
        <v>1.1119638331657279E-2</v>
      </c>
      <c r="AV114" s="158">
        <f>Baseline_Data_2012!AO114/Baseline_Data_2012!AO$273</f>
        <v>7.3795508041154239E-3</v>
      </c>
      <c r="AW114" s="158">
        <f>Baseline_Data_2012!AP114/Baseline_Data_2012!AP$273</f>
        <v>8.1096725255649701E-3</v>
      </c>
      <c r="AX114" s="158">
        <f>Baseline_Data_2012!AQ114/Baseline_Data_2012!AQ$273</f>
        <v>1.4269295330308239E-3</v>
      </c>
      <c r="AY114" s="158">
        <f>Baseline_Data_2012!AR114/Baseline_Data_2012!AR$273</f>
        <v>1.1848050601015191E-2</v>
      </c>
      <c r="AZ114" s="158">
        <f>Baseline_Data_2012!AS114/Baseline_Data_2012!AS$273</f>
        <v>1.0172855040325942E-2</v>
      </c>
      <c r="BA114" s="158">
        <f>Baseline_Data_2012!AT114/Baseline_Data_2012!AT$273</f>
        <v>1.1731822598757827E-2</v>
      </c>
      <c r="BB114" s="158">
        <f>Baseline_Data_2012!AU114/Baseline_Data_2012!AU$273</f>
        <v>1.1651384709980242E-2</v>
      </c>
      <c r="BC114" s="158">
        <f>Baseline_Data_2012!AV114/Baseline_Data_2012!AV$273</f>
        <v>1.7588425162439476E-2</v>
      </c>
      <c r="BD114">
        <v>114</v>
      </c>
    </row>
    <row r="115" spans="1:56" x14ac:dyDescent="0.2">
      <c r="A115" s="157">
        <v>2</v>
      </c>
      <c r="B115" s="34" t="s">
        <v>28</v>
      </c>
      <c r="C115">
        <f>'III Tool Overview'!$H$8/160</f>
        <v>312.5</v>
      </c>
      <c r="D115">
        <v>0</v>
      </c>
      <c r="E115">
        <f>'III Tool Overview'!$H$8/64</f>
        <v>781.25</v>
      </c>
      <c r="F115">
        <f>G115*'III Tool Overview'!$H$8</f>
        <v>647.18822260528884</v>
      </c>
      <c r="G115" s="158">
        <f>HLOOKUP('III Tool Overview'!$H$6,Targeting!$I$1:$BC$277,Targeting!BD115,FALSE)</f>
        <v>1.2943764452105776E-2</v>
      </c>
      <c r="H115" s="195"/>
      <c r="I115" s="158">
        <f>Baseline_Data_2012!B115/Baseline_Data_2012!B$273</f>
        <v>1.2943764452105776E-2</v>
      </c>
      <c r="J115" s="158">
        <f>Baseline_Data_2012!C115/Baseline_Data_2012!C$273</f>
        <v>1.4854168584547764E-2</v>
      </c>
      <c r="K115" s="158">
        <f>Baseline_Data_2012!D115/Baseline_Data_2012!D$273</f>
        <v>1.0242081953046116E-2</v>
      </c>
      <c r="L115" s="158">
        <f>Baseline_Data_2012!E115/Baseline_Data_2012!E$273</f>
        <v>1.1956732786266761E-2</v>
      </c>
      <c r="M115" s="158">
        <f>Baseline_Data_2012!F115/Baseline_Data_2012!F$273</f>
        <v>1.3684536239022688E-2</v>
      </c>
      <c r="N115" s="158">
        <f>Baseline_Data_2012!G115/Baseline_Data_2012!G$273</f>
        <v>1.3230846717523066E-2</v>
      </c>
      <c r="O115" s="158">
        <f>Baseline_Data_2012!H115/Baseline_Data_2012!H$273</f>
        <v>1.0570492345902509E-2</v>
      </c>
      <c r="P115" s="158">
        <f>Baseline_Data_2012!I115/Baseline_Data_2012!I$273</f>
        <v>1.1428752144800349E-2</v>
      </c>
      <c r="Q115" s="158">
        <f>Baseline_Data_2012!J115/Baseline_Data_2012!J$273</f>
        <v>1.0650397247375546E-2</v>
      </c>
      <c r="R115" s="158">
        <f>Baseline_Data_2012!K115/Baseline_Data_2012!K$273</f>
        <v>1.6992984093184983E-2</v>
      </c>
      <c r="S115" s="158">
        <f>Baseline_Data_2012!L115/Baseline_Data_2012!L$273</f>
        <v>1.5686174533868762E-2</v>
      </c>
      <c r="T115" s="158">
        <f>Baseline_Data_2012!M115/Baseline_Data_2012!M$273</f>
        <v>1.7892252932187169E-2</v>
      </c>
      <c r="U115" s="158">
        <f>Baseline_Data_2012!N115/Baseline_Data_2012!N$273</f>
        <v>2.8602009750973408E-3</v>
      </c>
      <c r="V115" s="158">
        <f>Baseline_Data_2012!O115/Baseline_Data_2012!O$273</f>
        <v>1.0882271755240419E-2</v>
      </c>
      <c r="W115" s="158">
        <f>Baseline_Data_2012!P115/Baseline_Data_2012!P$273</f>
        <v>2.5923581694163571E-2</v>
      </c>
      <c r="X115" s="158">
        <f>Baseline_Data_2012!Q115/Baseline_Data_2012!Q$273</f>
        <v>1.548920094526407E-2</v>
      </c>
      <c r="Y115" s="158">
        <f>Baseline_Data_2012!R115/Baseline_Data_2012!R$273</f>
        <v>6.1776055970595304E-3</v>
      </c>
      <c r="Z115" s="158">
        <f>Baseline_Data_2012!S115/Baseline_Data_2012!S$273</f>
        <v>1.4455046521782131E-2</v>
      </c>
      <c r="AA115" s="158">
        <f>Baseline_Data_2012!T115/Baseline_Data_2012!T$273</f>
        <v>9.5879357222135204E-3</v>
      </c>
      <c r="AB115" s="158">
        <f>Baseline_Data_2012!U115/Baseline_Data_2012!U$273</f>
        <v>7.3248082857147751E-3</v>
      </c>
      <c r="AC115" s="158">
        <f>Baseline_Data_2012!V115/Baseline_Data_2012!V$273</f>
        <v>1.1956732786266761E-2</v>
      </c>
      <c r="AD115" s="158">
        <f>Baseline_Data_2012!W115/Baseline_Data_2012!W$273</f>
        <v>8.3329024920170448E-3</v>
      </c>
      <c r="AE115" s="158">
        <f>Baseline_Data_2012!X115/Baseline_Data_2012!X$273</f>
        <v>1.5954507085354459E-2</v>
      </c>
      <c r="AF115" s="158">
        <f>Baseline_Data_2012!Y115/Baseline_Data_2012!Y$273</f>
        <v>1.1728010347815603E-2</v>
      </c>
      <c r="AG115" s="158">
        <f>Baseline_Data_2012!Z115/Baseline_Data_2012!Z$273</f>
        <v>1.1392175349035021E-2</v>
      </c>
      <c r="AH115" s="158">
        <f>Baseline_Data_2012!AA115/Baseline_Data_2012!AA$273</f>
        <v>8.7323511148656562E-3</v>
      </c>
      <c r="AI115" s="158">
        <f>Baseline_Data_2012!AB115/Baseline_Data_2012!AB$273</f>
        <v>1.2808131483385804E-2</v>
      </c>
      <c r="AJ115" s="158">
        <f>Baseline_Data_2012!AC115/Baseline_Data_2012!AC$273</f>
        <v>2.5923581694163571E-2</v>
      </c>
      <c r="AK115" s="158">
        <f>Baseline_Data_2012!AD115/Baseline_Data_2012!AD$273</f>
        <v>1.3725190324660679E-2</v>
      </c>
      <c r="AL115" s="158">
        <f>Baseline_Data_2012!AE115/Baseline_Data_2012!AE$273</f>
        <v>1.3684536239022688E-2</v>
      </c>
      <c r="AM115" s="158">
        <f>Baseline_Data_2012!AF115/Baseline_Data_2012!AF$273</f>
        <v>1.2403014448643189E-2</v>
      </c>
      <c r="AN115" s="158">
        <f>Baseline_Data_2012!AG115/Baseline_Data_2012!AG$273</f>
        <v>1.0590034766784074E-2</v>
      </c>
      <c r="AO115" s="158">
        <f>Baseline_Data_2012!AH115/Baseline_Data_2012!AH$273</f>
        <v>8.7628300660050774E-3</v>
      </c>
      <c r="AP115" s="158">
        <f>Baseline_Data_2012!AI115/Baseline_Data_2012!AI$273</f>
        <v>1.70714054260486E-2</v>
      </c>
      <c r="AQ115" s="158">
        <f>Baseline_Data_2012!AJ115/Baseline_Data_2012!AJ$273</f>
        <v>8.5171909253877291E-3</v>
      </c>
      <c r="AR115" s="158">
        <f>Baseline_Data_2012!AK115/Baseline_Data_2012!AK$273</f>
        <v>1.2709483456776123E-2</v>
      </c>
      <c r="AS115" s="158">
        <f>Baseline_Data_2012!AL115/Baseline_Data_2012!AL$273</f>
        <v>1.8108862579139677E-2</v>
      </c>
      <c r="AT115" s="158">
        <f>Baseline_Data_2012!AM115/Baseline_Data_2012!AM$273</f>
        <v>1.7892252932187169E-2</v>
      </c>
      <c r="AU115" s="158">
        <f>Baseline_Data_2012!AN115/Baseline_Data_2012!AN$273</f>
        <v>1.139762928994871E-2</v>
      </c>
      <c r="AV115" s="158">
        <f>Baseline_Data_2012!AO115/Baseline_Data_2012!AO$273</f>
        <v>9.3364712896291998E-3</v>
      </c>
      <c r="AW115" s="158">
        <f>Baseline_Data_2012!AP115/Baseline_Data_2012!AP$273</f>
        <v>1.0242081953046116E-2</v>
      </c>
      <c r="AX115" s="158">
        <f>Baseline_Data_2012!AQ115/Baseline_Data_2012!AQ$273</f>
        <v>2.8602009750973408E-3</v>
      </c>
      <c r="AY115" s="158">
        <f>Baseline_Data_2012!AR115/Baseline_Data_2012!AR$273</f>
        <v>1.5965725523632641E-2</v>
      </c>
      <c r="AZ115" s="158">
        <f>Baseline_Data_2012!AS115/Baseline_Data_2012!AS$273</f>
        <v>1.3733513205643401E-2</v>
      </c>
      <c r="BA115" s="158">
        <f>Baseline_Data_2012!AT115/Baseline_Data_2012!AT$273</f>
        <v>1.5372935080719369E-2</v>
      </c>
      <c r="BB115" s="158">
        <f>Baseline_Data_2012!AU115/Baseline_Data_2012!AU$273</f>
        <v>1.3631682636908048E-2</v>
      </c>
      <c r="BC115" s="158">
        <f>Baseline_Data_2012!AV115/Baseline_Data_2012!AV$273</f>
        <v>2.6129724980311134E-2</v>
      </c>
      <c r="BD115">
        <v>115</v>
      </c>
    </row>
    <row r="116" spans="1:56" x14ac:dyDescent="0.2">
      <c r="A116" s="157">
        <v>2</v>
      </c>
      <c r="B116" s="34" t="s">
        <v>29</v>
      </c>
      <c r="C116">
        <f>'III Tool Overview'!$H$8/160</f>
        <v>312.5</v>
      </c>
      <c r="D116">
        <v>0</v>
      </c>
      <c r="E116">
        <f>'III Tool Overview'!$H$8/64</f>
        <v>781.25</v>
      </c>
      <c r="F116">
        <f>G116*'III Tool Overview'!$H$8</f>
        <v>730.68172092230952</v>
      </c>
      <c r="G116" s="158">
        <f>HLOOKUP('III Tool Overview'!$H$6,Targeting!$I$1:$BC$277,Targeting!BD116,FALSE)</f>
        <v>1.4613634418446191E-2</v>
      </c>
      <c r="H116" s="195"/>
      <c r="I116" s="158">
        <f>Baseline_Data_2012!B116/Baseline_Data_2012!B$273</f>
        <v>1.4613634418446191E-2</v>
      </c>
      <c r="J116" s="158">
        <f>Baseline_Data_2012!C116/Baseline_Data_2012!C$273</f>
        <v>1.9182573556116099E-2</v>
      </c>
      <c r="K116" s="158">
        <f>Baseline_Data_2012!D116/Baseline_Data_2012!D$273</f>
        <v>1.2790232777113145E-2</v>
      </c>
      <c r="L116" s="158">
        <f>Baseline_Data_2012!E116/Baseline_Data_2012!E$273</f>
        <v>1.5360258208100122E-2</v>
      </c>
      <c r="M116" s="158">
        <f>Baseline_Data_2012!F116/Baseline_Data_2012!F$273</f>
        <v>1.6913260838627493E-2</v>
      </c>
      <c r="N116" s="158">
        <f>Baseline_Data_2012!G116/Baseline_Data_2012!G$273</f>
        <v>1.6313883641323256E-2</v>
      </c>
      <c r="O116" s="158">
        <f>Baseline_Data_2012!H116/Baseline_Data_2012!H$273</f>
        <v>1.062442342929997E-2</v>
      </c>
      <c r="P116" s="158">
        <f>Baseline_Data_2012!I116/Baseline_Data_2012!I$273</f>
        <v>1.231297843934163E-2</v>
      </c>
      <c r="Q116" s="158">
        <f>Baseline_Data_2012!J116/Baseline_Data_2012!J$273</f>
        <v>1.2677721886380536E-2</v>
      </c>
      <c r="R116" s="158">
        <f>Baseline_Data_2012!K116/Baseline_Data_2012!K$273</f>
        <v>1.9481339736638154E-2</v>
      </c>
      <c r="S116" s="158">
        <f>Baseline_Data_2012!L116/Baseline_Data_2012!L$273</f>
        <v>1.6294121334815781E-2</v>
      </c>
      <c r="T116" s="158">
        <f>Baseline_Data_2012!M116/Baseline_Data_2012!M$273</f>
        <v>1.8751081072932153E-2</v>
      </c>
      <c r="U116" s="158">
        <f>Baseline_Data_2012!N116/Baseline_Data_2012!N$273</f>
        <v>7.8005481139018385E-4</v>
      </c>
      <c r="V116" s="158">
        <f>Baseline_Data_2012!O116/Baseline_Data_2012!O$273</f>
        <v>1.1435416273919653E-2</v>
      </c>
      <c r="W116" s="158">
        <f>Baseline_Data_2012!P116/Baseline_Data_2012!P$273</f>
        <v>3.5152376777285797E-2</v>
      </c>
      <c r="X116" s="158">
        <f>Baseline_Data_2012!Q116/Baseline_Data_2012!Q$273</f>
        <v>1.469344604865499E-2</v>
      </c>
      <c r="Y116" s="158">
        <f>Baseline_Data_2012!R116/Baseline_Data_2012!R$273</f>
        <v>6.3140587327375521E-3</v>
      </c>
      <c r="Z116" s="158">
        <f>Baseline_Data_2012!S116/Baseline_Data_2012!S$273</f>
        <v>1.6167491057463641E-2</v>
      </c>
      <c r="AA116" s="158">
        <f>Baseline_Data_2012!T116/Baseline_Data_2012!T$273</f>
        <v>1.1924491486450429E-2</v>
      </c>
      <c r="AB116" s="158">
        <f>Baseline_Data_2012!U116/Baseline_Data_2012!U$273</f>
        <v>1.0641702603774297E-2</v>
      </c>
      <c r="AC116" s="158">
        <f>Baseline_Data_2012!V116/Baseline_Data_2012!V$273</f>
        <v>1.5360258208100122E-2</v>
      </c>
      <c r="AD116" s="158">
        <f>Baseline_Data_2012!W116/Baseline_Data_2012!W$273</f>
        <v>8.23650644776492E-3</v>
      </c>
      <c r="AE116" s="158">
        <f>Baseline_Data_2012!X116/Baseline_Data_2012!X$273</f>
        <v>2.027123695086662E-2</v>
      </c>
      <c r="AF116" s="158">
        <f>Baseline_Data_2012!Y116/Baseline_Data_2012!Y$273</f>
        <v>1.3273752297423098E-2</v>
      </c>
      <c r="AG116" s="158">
        <f>Baseline_Data_2012!Z116/Baseline_Data_2012!Z$273</f>
        <v>1.3304883756345328E-2</v>
      </c>
      <c r="AH116" s="158">
        <f>Baseline_Data_2012!AA116/Baseline_Data_2012!AA$273</f>
        <v>9.962818771960362E-3</v>
      </c>
      <c r="AI116" s="158">
        <f>Baseline_Data_2012!AB116/Baseline_Data_2012!AB$273</f>
        <v>1.2080902696959496E-2</v>
      </c>
      <c r="AJ116" s="158">
        <f>Baseline_Data_2012!AC116/Baseline_Data_2012!AC$273</f>
        <v>3.5152376777285797E-2</v>
      </c>
      <c r="AK116" s="158">
        <f>Baseline_Data_2012!AD116/Baseline_Data_2012!AD$273</f>
        <v>1.6126843136496313E-2</v>
      </c>
      <c r="AL116" s="158">
        <f>Baseline_Data_2012!AE116/Baseline_Data_2012!AE$273</f>
        <v>1.6913260838627493E-2</v>
      </c>
      <c r="AM116" s="158">
        <f>Baseline_Data_2012!AF116/Baseline_Data_2012!AF$273</f>
        <v>1.2156638250141098E-2</v>
      </c>
      <c r="AN116" s="158">
        <f>Baseline_Data_2012!AG116/Baseline_Data_2012!AG$273</f>
        <v>1.2434518307302965E-2</v>
      </c>
      <c r="AO116" s="158">
        <f>Baseline_Data_2012!AH116/Baseline_Data_2012!AH$273</f>
        <v>9.7073267198259823E-3</v>
      </c>
      <c r="AP116" s="158">
        <f>Baseline_Data_2012!AI116/Baseline_Data_2012!AI$273</f>
        <v>1.8675247655565906E-2</v>
      </c>
      <c r="AQ116" s="158">
        <f>Baseline_Data_2012!AJ116/Baseline_Data_2012!AJ$273</f>
        <v>1.0708207431556312E-2</v>
      </c>
      <c r="AR116" s="158">
        <f>Baseline_Data_2012!AK116/Baseline_Data_2012!AK$273</f>
        <v>1.6190023536017166E-2</v>
      </c>
      <c r="AS116" s="158">
        <f>Baseline_Data_2012!AL116/Baseline_Data_2012!AL$273</f>
        <v>2.0075358515495734E-2</v>
      </c>
      <c r="AT116" s="158">
        <f>Baseline_Data_2012!AM116/Baseline_Data_2012!AM$273</f>
        <v>1.8751081072932153E-2</v>
      </c>
      <c r="AU116" s="158">
        <f>Baseline_Data_2012!AN116/Baseline_Data_2012!AN$273</f>
        <v>1.2169343773122321E-2</v>
      </c>
      <c r="AV116" s="158">
        <f>Baseline_Data_2012!AO116/Baseline_Data_2012!AO$273</f>
        <v>1.0934156216196764E-2</v>
      </c>
      <c r="AW116" s="158">
        <f>Baseline_Data_2012!AP116/Baseline_Data_2012!AP$273</f>
        <v>1.2790232777113145E-2</v>
      </c>
      <c r="AX116" s="158">
        <f>Baseline_Data_2012!AQ116/Baseline_Data_2012!AQ$273</f>
        <v>7.8005481139018385E-4</v>
      </c>
      <c r="AY116" s="158">
        <f>Baseline_Data_2012!AR116/Baseline_Data_2012!AR$273</f>
        <v>2.1342569861268923E-2</v>
      </c>
      <c r="AZ116" s="158">
        <f>Baseline_Data_2012!AS116/Baseline_Data_2012!AS$273</f>
        <v>1.7049622418960523E-2</v>
      </c>
      <c r="BA116" s="158">
        <f>Baseline_Data_2012!AT116/Baseline_Data_2012!AT$273</f>
        <v>1.9546446753024044E-2</v>
      </c>
      <c r="BB116" s="158">
        <f>Baseline_Data_2012!AU116/Baseline_Data_2012!AU$273</f>
        <v>1.7996212603988256E-2</v>
      </c>
      <c r="BC116" s="158">
        <f>Baseline_Data_2012!AV116/Baseline_Data_2012!AV$273</f>
        <v>2.9321491503329855E-2</v>
      </c>
      <c r="BD116">
        <v>116</v>
      </c>
    </row>
    <row r="117" spans="1:56" x14ac:dyDescent="0.2">
      <c r="A117" s="157">
        <v>2</v>
      </c>
      <c r="B117" s="34" t="s">
        <v>30</v>
      </c>
      <c r="C117">
        <f>'III Tool Overview'!$H$8/160</f>
        <v>312.5</v>
      </c>
      <c r="D117">
        <v>0</v>
      </c>
      <c r="E117">
        <f>'III Tool Overview'!$H$8/64</f>
        <v>781.25</v>
      </c>
      <c r="F117">
        <f>G117*'III Tool Overview'!$H$8</f>
        <v>692.63298577308547</v>
      </c>
      <c r="G117" s="158">
        <f>HLOOKUP('III Tool Overview'!$H$6,Targeting!$I$1:$BC$277,Targeting!BD117,FALSE)</f>
        <v>1.3852659715461709E-2</v>
      </c>
      <c r="H117" s="195"/>
      <c r="I117" s="158">
        <f>Baseline_Data_2012!B117/Baseline_Data_2012!B$273</f>
        <v>1.3852659715461709E-2</v>
      </c>
      <c r="J117" s="158">
        <f>Baseline_Data_2012!C117/Baseline_Data_2012!C$273</f>
        <v>1.9013240704538997E-2</v>
      </c>
      <c r="K117" s="158">
        <f>Baseline_Data_2012!D117/Baseline_Data_2012!D$273</f>
        <v>1.2480086074870556E-2</v>
      </c>
      <c r="L117" s="158">
        <f>Baseline_Data_2012!E117/Baseline_Data_2012!E$273</f>
        <v>1.5330662334866791E-2</v>
      </c>
      <c r="M117" s="158">
        <f>Baseline_Data_2012!F117/Baseline_Data_2012!F$273</f>
        <v>1.5827862400719126E-2</v>
      </c>
      <c r="N117" s="158">
        <f>Baseline_Data_2012!G117/Baseline_Data_2012!G$273</f>
        <v>1.5133427862510651E-2</v>
      </c>
      <c r="O117" s="158">
        <f>Baseline_Data_2012!H117/Baseline_Data_2012!H$273</f>
        <v>9.4684327791818707E-3</v>
      </c>
      <c r="P117" s="158">
        <f>Baseline_Data_2012!I117/Baseline_Data_2012!I$273</f>
        <v>1.1663085979985884E-2</v>
      </c>
      <c r="Q117" s="158">
        <f>Baseline_Data_2012!J117/Baseline_Data_2012!J$273</f>
        <v>1.3427046270576753E-2</v>
      </c>
      <c r="R117" s="158">
        <f>Baseline_Data_2012!K117/Baseline_Data_2012!K$273</f>
        <v>1.8013864977770088E-2</v>
      </c>
      <c r="S117" s="158">
        <f>Baseline_Data_2012!L117/Baseline_Data_2012!L$273</f>
        <v>1.4916658806300992E-2</v>
      </c>
      <c r="T117" s="158">
        <f>Baseline_Data_2012!M117/Baseline_Data_2012!M$273</f>
        <v>2.1701120824678136E-2</v>
      </c>
      <c r="U117" s="158">
        <f>Baseline_Data_2012!N117/Baseline_Data_2012!N$273</f>
        <v>3.402434197649054E-3</v>
      </c>
      <c r="V117" s="158">
        <f>Baseline_Data_2012!O117/Baseline_Data_2012!O$273</f>
        <v>1.1170408011486223E-2</v>
      </c>
      <c r="W117" s="158">
        <f>Baseline_Data_2012!P117/Baseline_Data_2012!P$273</f>
        <v>3.4436633009534756E-2</v>
      </c>
      <c r="X117" s="158">
        <f>Baseline_Data_2012!Q117/Baseline_Data_2012!Q$273</f>
        <v>1.2936279275929753E-2</v>
      </c>
      <c r="Y117" s="158">
        <f>Baseline_Data_2012!R117/Baseline_Data_2012!R$273</f>
        <v>5.6308853838218688E-3</v>
      </c>
      <c r="Z117" s="158">
        <f>Baseline_Data_2012!S117/Baseline_Data_2012!S$273</f>
        <v>1.627190840720032E-2</v>
      </c>
      <c r="AA117" s="158">
        <f>Baseline_Data_2012!T117/Baseline_Data_2012!T$273</f>
        <v>1.3233277137402306E-2</v>
      </c>
      <c r="AB117" s="158">
        <f>Baseline_Data_2012!U117/Baseline_Data_2012!U$273</f>
        <v>9.4787670959180625E-3</v>
      </c>
      <c r="AC117" s="158">
        <f>Baseline_Data_2012!V117/Baseline_Data_2012!V$273</f>
        <v>1.5330662334866791E-2</v>
      </c>
      <c r="AD117" s="158">
        <f>Baseline_Data_2012!W117/Baseline_Data_2012!W$273</f>
        <v>8.322191820433476E-3</v>
      </c>
      <c r="AE117" s="158">
        <f>Baseline_Data_2012!X117/Baseline_Data_2012!X$273</f>
        <v>2.0062978742399134E-2</v>
      </c>
      <c r="AF117" s="158">
        <f>Baseline_Data_2012!Y117/Baseline_Data_2012!Y$273</f>
        <v>1.5056472106900731E-2</v>
      </c>
      <c r="AG117" s="158">
        <f>Baseline_Data_2012!Z117/Baseline_Data_2012!Z$273</f>
        <v>1.4643420784350479E-2</v>
      </c>
      <c r="AH117" s="158">
        <f>Baseline_Data_2012!AA117/Baseline_Data_2012!AA$273</f>
        <v>1.1713161434452283E-2</v>
      </c>
      <c r="AI117" s="158">
        <f>Baseline_Data_2012!AB117/Baseline_Data_2012!AB$273</f>
        <v>1.0009380578929486E-2</v>
      </c>
      <c r="AJ117" s="158">
        <f>Baseline_Data_2012!AC117/Baseline_Data_2012!AC$273</f>
        <v>3.4436633009534756E-2</v>
      </c>
      <c r="AK117" s="158">
        <f>Baseline_Data_2012!AD117/Baseline_Data_2012!AD$273</f>
        <v>1.5282089490485838E-2</v>
      </c>
      <c r="AL117" s="158">
        <f>Baseline_Data_2012!AE117/Baseline_Data_2012!AE$273</f>
        <v>1.5827862400719126E-2</v>
      </c>
      <c r="AM117" s="158">
        <f>Baseline_Data_2012!AF117/Baseline_Data_2012!AF$273</f>
        <v>1.0441513049824606E-2</v>
      </c>
      <c r="AN117" s="158">
        <f>Baseline_Data_2012!AG117/Baseline_Data_2012!AG$273</f>
        <v>1.2967125273732392E-2</v>
      </c>
      <c r="AO117" s="158">
        <f>Baseline_Data_2012!AH117/Baseline_Data_2012!AH$273</f>
        <v>1.0654382985174862E-2</v>
      </c>
      <c r="AP117" s="158">
        <f>Baseline_Data_2012!AI117/Baseline_Data_2012!AI$273</f>
        <v>2.0140518977282834E-2</v>
      </c>
      <c r="AQ117" s="158">
        <f>Baseline_Data_2012!AJ117/Baseline_Data_2012!AJ$273</f>
        <v>9.9698401376533997E-3</v>
      </c>
      <c r="AR117" s="158">
        <f>Baseline_Data_2012!AK117/Baseline_Data_2012!AK$273</f>
        <v>1.688451823453475E-2</v>
      </c>
      <c r="AS117" s="158">
        <f>Baseline_Data_2012!AL117/Baseline_Data_2012!AL$273</f>
        <v>1.8574593324052566E-2</v>
      </c>
      <c r="AT117" s="158">
        <f>Baseline_Data_2012!AM117/Baseline_Data_2012!AM$273</f>
        <v>2.1701120824678136E-2</v>
      </c>
      <c r="AU117" s="158">
        <f>Baseline_Data_2012!AN117/Baseline_Data_2012!AN$273</f>
        <v>1.0999947780170691E-2</v>
      </c>
      <c r="AV117" s="158">
        <f>Baseline_Data_2012!AO117/Baseline_Data_2012!AO$273</f>
        <v>1.102761834890565E-2</v>
      </c>
      <c r="AW117" s="158">
        <f>Baseline_Data_2012!AP117/Baseline_Data_2012!AP$273</f>
        <v>1.2480086074870556E-2</v>
      </c>
      <c r="AX117" s="158">
        <f>Baseline_Data_2012!AQ117/Baseline_Data_2012!AQ$273</f>
        <v>3.402434197649054E-3</v>
      </c>
      <c r="AY117" s="158">
        <f>Baseline_Data_2012!AR117/Baseline_Data_2012!AR$273</f>
        <v>2.0096966916403929E-2</v>
      </c>
      <c r="AZ117" s="158">
        <f>Baseline_Data_2012!AS117/Baseline_Data_2012!AS$273</f>
        <v>1.601533448616637E-2</v>
      </c>
      <c r="BA117" s="158">
        <f>Baseline_Data_2012!AT117/Baseline_Data_2012!AT$273</f>
        <v>1.7612380368297487E-2</v>
      </c>
      <c r="BB117" s="158">
        <f>Baseline_Data_2012!AU117/Baseline_Data_2012!AU$273</f>
        <v>1.7949062653347118E-2</v>
      </c>
      <c r="BC117" s="158">
        <f>Baseline_Data_2012!AV117/Baseline_Data_2012!AV$273</f>
        <v>2.6584893458678375E-2</v>
      </c>
      <c r="BD117">
        <v>117</v>
      </c>
    </row>
    <row r="118" spans="1:56" x14ac:dyDescent="0.2">
      <c r="A118" s="157">
        <v>2</v>
      </c>
      <c r="B118" s="34" t="s">
        <v>31</v>
      </c>
      <c r="C118">
        <f>'III Tool Overview'!$H$8/160</f>
        <v>312.5</v>
      </c>
      <c r="D118">
        <v>0</v>
      </c>
      <c r="E118">
        <f>'III Tool Overview'!$H$8/64</f>
        <v>781.25</v>
      </c>
      <c r="F118">
        <f>G118*'III Tool Overview'!$H$8</f>
        <v>649.7768324117892</v>
      </c>
      <c r="G118" s="158">
        <f>HLOOKUP('III Tool Overview'!$H$6,Targeting!$I$1:$BC$277,Targeting!BD118,FALSE)</f>
        <v>1.2995536648235785E-2</v>
      </c>
      <c r="H118" s="195"/>
      <c r="I118" s="158">
        <f>Baseline_Data_2012!B118/Baseline_Data_2012!B$273</f>
        <v>1.2995536648235785E-2</v>
      </c>
      <c r="J118" s="158">
        <f>Baseline_Data_2012!C118/Baseline_Data_2012!C$273</f>
        <v>1.7626696892616155E-2</v>
      </c>
      <c r="K118" s="158">
        <f>Baseline_Data_2012!D118/Baseline_Data_2012!D$273</f>
        <v>1.1988919896610892E-2</v>
      </c>
      <c r="L118" s="158">
        <f>Baseline_Data_2012!E118/Baseline_Data_2012!E$273</f>
        <v>1.4569470912316784E-2</v>
      </c>
      <c r="M118" s="158">
        <f>Baseline_Data_2012!F118/Baseline_Data_2012!F$273</f>
        <v>1.4613809451680735E-2</v>
      </c>
      <c r="N118" s="158">
        <f>Baseline_Data_2012!G118/Baseline_Data_2012!G$273</f>
        <v>1.3742301445673981E-2</v>
      </c>
      <c r="O118" s="158">
        <f>Baseline_Data_2012!H118/Baseline_Data_2012!H$273</f>
        <v>9.4507347739871388E-3</v>
      </c>
      <c r="P118" s="158">
        <f>Baseline_Data_2012!I118/Baseline_Data_2012!I$273</f>
        <v>1.0898820726668357E-2</v>
      </c>
      <c r="Q118" s="158">
        <f>Baseline_Data_2012!J118/Baseline_Data_2012!J$273</f>
        <v>1.3464639493919479E-2</v>
      </c>
      <c r="R118" s="158">
        <f>Baseline_Data_2012!K118/Baseline_Data_2012!K$273</f>
        <v>1.6993980398537539E-2</v>
      </c>
      <c r="S118" s="158">
        <f>Baseline_Data_2012!L118/Baseline_Data_2012!L$273</f>
        <v>1.3431203887005925E-2</v>
      </c>
      <c r="T118" s="158">
        <f>Baseline_Data_2012!M118/Baseline_Data_2012!M$273</f>
        <v>1.8600960706866978E-2</v>
      </c>
      <c r="U118" s="158">
        <f>Baseline_Data_2012!N118/Baseline_Data_2012!N$273</f>
        <v>2.3465063432062442E-3</v>
      </c>
      <c r="V118" s="158">
        <f>Baseline_Data_2012!O118/Baseline_Data_2012!O$273</f>
        <v>1.0768008452476916E-2</v>
      </c>
      <c r="W118" s="158">
        <f>Baseline_Data_2012!P118/Baseline_Data_2012!P$273</f>
        <v>3.677607818681293E-2</v>
      </c>
      <c r="X118" s="158">
        <f>Baseline_Data_2012!Q118/Baseline_Data_2012!Q$273</f>
        <v>1.2723877505175629E-2</v>
      </c>
      <c r="Y118" s="158">
        <f>Baseline_Data_2012!R118/Baseline_Data_2012!R$273</f>
        <v>5.9219450656894006E-3</v>
      </c>
      <c r="Z118" s="158">
        <f>Baseline_Data_2012!S118/Baseline_Data_2012!S$273</f>
        <v>1.4612900985795816E-2</v>
      </c>
      <c r="AA118" s="158">
        <f>Baseline_Data_2012!T118/Baseline_Data_2012!T$273</f>
        <v>1.2966672652949146E-2</v>
      </c>
      <c r="AB118" s="158">
        <f>Baseline_Data_2012!U118/Baseline_Data_2012!U$273</f>
        <v>8.231560899086738E-3</v>
      </c>
      <c r="AC118" s="158">
        <f>Baseline_Data_2012!V118/Baseline_Data_2012!V$273</f>
        <v>1.4569470912316784E-2</v>
      </c>
      <c r="AD118" s="158">
        <f>Baseline_Data_2012!W118/Baseline_Data_2012!W$273</f>
        <v>8.1868716282313056E-3</v>
      </c>
      <c r="AE118" s="158">
        <f>Baseline_Data_2012!X118/Baseline_Data_2012!X$273</f>
        <v>1.807951213842084E-2</v>
      </c>
      <c r="AF118" s="158">
        <f>Baseline_Data_2012!Y118/Baseline_Data_2012!Y$273</f>
        <v>1.406008792335583E-2</v>
      </c>
      <c r="AG118" s="158">
        <f>Baseline_Data_2012!Z118/Baseline_Data_2012!Z$273</f>
        <v>1.284144542876331E-2</v>
      </c>
      <c r="AH118" s="158">
        <f>Baseline_Data_2012!AA118/Baseline_Data_2012!AA$273</f>
        <v>1.149824104115958E-2</v>
      </c>
      <c r="AI118" s="158">
        <f>Baseline_Data_2012!AB118/Baseline_Data_2012!AB$273</f>
        <v>9.1120186269380374E-3</v>
      </c>
      <c r="AJ118" s="158">
        <f>Baseline_Data_2012!AC118/Baseline_Data_2012!AC$273</f>
        <v>3.677607818681293E-2</v>
      </c>
      <c r="AK118" s="158">
        <f>Baseline_Data_2012!AD118/Baseline_Data_2012!AD$273</f>
        <v>1.357588155099285E-2</v>
      </c>
      <c r="AL118" s="158">
        <f>Baseline_Data_2012!AE118/Baseline_Data_2012!AE$273</f>
        <v>1.4613809451680735E-2</v>
      </c>
      <c r="AM118" s="158">
        <f>Baseline_Data_2012!AF118/Baseline_Data_2012!AF$273</f>
        <v>9.7857522572075886E-3</v>
      </c>
      <c r="AN118" s="158">
        <f>Baseline_Data_2012!AG118/Baseline_Data_2012!AG$273</f>
        <v>1.3105159794492224E-2</v>
      </c>
      <c r="AO118" s="158">
        <f>Baseline_Data_2012!AH118/Baseline_Data_2012!AH$273</f>
        <v>1.0204531259134144E-2</v>
      </c>
      <c r="AP118" s="158">
        <f>Baseline_Data_2012!AI118/Baseline_Data_2012!AI$273</f>
        <v>1.9306441455690122E-2</v>
      </c>
      <c r="AQ118" s="158">
        <f>Baseline_Data_2012!AJ118/Baseline_Data_2012!AJ$273</f>
        <v>9.7192016984386492E-3</v>
      </c>
      <c r="AR118" s="158">
        <f>Baseline_Data_2012!AK118/Baseline_Data_2012!AK$273</f>
        <v>1.5491687605759998E-2</v>
      </c>
      <c r="AS118" s="158">
        <f>Baseline_Data_2012!AL118/Baseline_Data_2012!AL$273</f>
        <v>1.6748511731685171E-2</v>
      </c>
      <c r="AT118" s="158">
        <f>Baseline_Data_2012!AM118/Baseline_Data_2012!AM$273</f>
        <v>1.8600960706866978E-2</v>
      </c>
      <c r="AU118" s="158">
        <f>Baseline_Data_2012!AN118/Baseline_Data_2012!AN$273</f>
        <v>1.1142804244848231E-2</v>
      </c>
      <c r="AV118" s="158">
        <f>Baseline_Data_2012!AO118/Baseline_Data_2012!AO$273</f>
        <v>9.6308617858164771E-3</v>
      </c>
      <c r="AW118" s="158">
        <f>Baseline_Data_2012!AP118/Baseline_Data_2012!AP$273</f>
        <v>1.1988919896610892E-2</v>
      </c>
      <c r="AX118" s="158">
        <f>Baseline_Data_2012!AQ118/Baseline_Data_2012!AQ$273</f>
        <v>2.3465063432062442E-3</v>
      </c>
      <c r="AY118" s="158">
        <f>Baseline_Data_2012!AR118/Baseline_Data_2012!AR$273</f>
        <v>1.952064316579475E-2</v>
      </c>
      <c r="AZ118" s="158">
        <f>Baseline_Data_2012!AS118/Baseline_Data_2012!AS$273</f>
        <v>1.5662573814664908E-2</v>
      </c>
      <c r="BA118" s="158">
        <f>Baseline_Data_2012!AT118/Baseline_Data_2012!AT$273</f>
        <v>1.7287228730728917E-2</v>
      </c>
      <c r="BB118" s="158">
        <f>Baseline_Data_2012!AU118/Baseline_Data_2012!AU$273</f>
        <v>1.814689801325375E-2</v>
      </c>
      <c r="BC118" s="158">
        <f>Baseline_Data_2012!AV118/Baseline_Data_2012!AV$273</f>
        <v>2.3222159397549538E-2</v>
      </c>
      <c r="BD118">
        <v>118</v>
      </c>
    </row>
    <row r="119" spans="1:56" x14ac:dyDescent="0.2">
      <c r="A119" s="157">
        <v>2</v>
      </c>
      <c r="B119" s="34" t="s">
        <v>32</v>
      </c>
      <c r="C119">
        <f>'III Tool Overview'!$H$8/160</f>
        <v>312.5</v>
      </c>
      <c r="D119">
        <v>0</v>
      </c>
      <c r="E119">
        <f>'III Tool Overview'!$H$8/64</f>
        <v>781.25</v>
      </c>
      <c r="F119">
        <f>G119*'III Tool Overview'!$H$8</f>
        <v>263.26736083058336</v>
      </c>
      <c r="G119" s="158">
        <f>HLOOKUP('III Tool Overview'!$H$6,Targeting!$I$1:$BC$277,Targeting!BD119,FALSE)</f>
        <v>5.2653472166116671E-3</v>
      </c>
      <c r="H119" s="195"/>
      <c r="I119" s="158">
        <f>Baseline_Data_2012!B119/Baseline_Data_2012!B$273</f>
        <v>5.2653472166116671E-3</v>
      </c>
      <c r="J119" s="158">
        <f>Baseline_Data_2012!C119/Baseline_Data_2012!C$273</f>
        <v>7.2453765791240504E-3</v>
      </c>
      <c r="K119" s="158">
        <f>Baseline_Data_2012!D119/Baseline_Data_2012!D$273</f>
        <v>5.1801740053553039E-3</v>
      </c>
      <c r="L119" s="158">
        <f>Baseline_Data_2012!E119/Baseline_Data_2012!E$273</f>
        <v>6.4793306864000524E-3</v>
      </c>
      <c r="M119" s="158">
        <f>Baseline_Data_2012!F119/Baseline_Data_2012!F$273</f>
        <v>6.4134960566171444E-3</v>
      </c>
      <c r="N119" s="158">
        <f>Baseline_Data_2012!G119/Baseline_Data_2012!G$273</f>
        <v>5.1676715970224423E-3</v>
      </c>
      <c r="O119" s="158">
        <f>Baseline_Data_2012!H119/Baseline_Data_2012!H$273</f>
        <v>3.8157138362075568E-3</v>
      </c>
      <c r="P119" s="158">
        <f>Baseline_Data_2012!I119/Baseline_Data_2012!I$273</f>
        <v>4.2060460447565636E-3</v>
      </c>
      <c r="Q119" s="158">
        <f>Baseline_Data_2012!J119/Baseline_Data_2012!J$273</f>
        <v>5.7978233369740196E-3</v>
      </c>
      <c r="R119" s="158">
        <f>Baseline_Data_2012!K119/Baseline_Data_2012!K$273</f>
        <v>7.1136202172455915E-3</v>
      </c>
      <c r="S119" s="158">
        <f>Baseline_Data_2012!L119/Baseline_Data_2012!L$273</f>
        <v>5.2840732763397586E-3</v>
      </c>
      <c r="T119" s="158">
        <f>Baseline_Data_2012!M119/Baseline_Data_2012!M$273</f>
        <v>9.6146857707792143E-3</v>
      </c>
      <c r="U119" s="158">
        <f>Baseline_Data_2012!N119/Baseline_Data_2012!N$273</f>
        <v>8.0859340205080045E-4</v>
      </c>
      <c r="V119" s="158">
        <f>Baseline_Data_2012!O119/Baseline_Data_2012!O$273</f>
        <v>4.0838805740715401E-3</v>
      </c>
      <c r="W119" s="158">
        <f>Baseline_Data_2012!P119/Baseline_Data_2012!P$273</f>
        <v>1.6596150544107451E-2</v>
      </c>
      <c r="X119" s="158">
        <f>Baseline_Data_2012!Q119/Baseline_Data_2012!Q$273</f>
        <v>5.2280358631565313E-3</v>
      </c>
      <c r="Y119" s="158">
        <f>Baseline_Data_2012!R119/Baseline_Data_2012!R$273</f>
        <v>2.2065470476714251E-3</v>
      </c>
      <c r="Z119" s="158">
        <f>Baseline_Data_2012!S119/Baseline_Data_2012!S$273</f>
        <v>5.8369298502802596E-3</v>
      </c>
      <c r="AA119" s="158">
        <f>Baseline_Data_2012!T119/Baseline_Data_2012!T$273</f>
        <v>5.868573897336268E-3</v>
      </c>
      <c r="AB119" s="158">
        <f>Baseline_Data_2012!U119/Baseline_Data_2012!U$273</f>
        <v>3.2204886498720191E-3</v>
      </c>
      <c r="AC119" s="158">
        <f>Baseline_Data_2012!V119/Baseline_Data_2012!V$273</f>
        <v>6.4793306864000524E-3</v>
      </c>
      <c r="AD119" s="158">
        <f>Baseline_Data_2012!W119/Baseline_Data_2012!W$273</f>
        <v>2.8688925690429244E-3</v>
      </c>
      <c r="AE119" s="158">
        <f>Baseline_Data_2012!X119/Baseline_Data_2012!X$273</f>
        <v>7.4741557038886484E-3</v>
      </c>
      <c r="AF119" s="158">
        <f>Baseline_Data_2012!Y119/Baseline_Data_2012!Y$273</f>
        <v>5.2494186534870124E-3</v>
      </c>
      <c r="AG119" s="158">
        <f>Baseline_Data_2012!Z119/Baseline_Data_2012!Z$273</f>
        <v>5.1331946615915608E-3</v>
      </c>
      <c r="AH119" s="158">
        <f>Baseline_Data_2012!AA119/Baseline_Data_2012!AA$273</f>
        <v>4.2132141964407255E-3</v>
      </c>
      <c r="AI119" s="158">
        <f>Baseline_Data_2012!AB119/Baseline_Data_2012!AB$273</f>
        <v>3.5035365924463752E-3</v>
      </c>
      <c r="AJ119" s="158">
        <f>Baseline_Data_2012!AC119/Baseline_Data_2012!AC$273</f>
        <v>1.6596150544107451E-2</v>
      </c>
      <c r="AK119" s="158">
        <f>Baseline_Data_2012!AD119/Baseline_Data_2012!AD$273</f>
        <v>5.4027840888985386E-3</v>
      </c>
      <c r="AL119" s="158">
        <f>Baseline_Data_2012!AE119/Baseline_Data_2012!AE$273</f>
        <v>6.4134960566171444E-3</v>
      </c>
      <c r="AM119" s="158">
        <f>Baseline_Data_2012!AF119/Baseline_Data_2012!AF$273</f>
        <v>3.7409780236280612E-3</v>
      </c>
      <c r="AN119" s="158">
        <f>Baseline_Data_2012!AG119/Baseline_Data_2012!AG$273</f>
        <v>5.5474954694559259E-3</v>
      </c>
      <c r="AO119" s="158">
        <f>Baseline_Data_2012!AH119/Baseline_Data_2012!AH$273</f>
        <v>3.8291788458430249E-3</v>
      </c>
      <c r="AP119" s="158">
        <f>Baseline_Data_2012!AI119/Baseline_Data_2012!AI$273</f>
        <v>8.4760310302394483E-3</v>
      </c>
      <c r="AQ119" s="158">
        <f>Baseline_Data_2012!AJ119/Baseline_Data_2012!AJ$273</f>
        <v>4.1328999090936742E-3</v>
      </c>
      <c r="AR119" s="158">
        <f>Baseline_Data_2012!AK119/Baseline_Data_2012!AK$273</f>
        <v>6.2035892594352587E-3</v>
      </c>
      <c r="AS119" s="158">
        <f>Baseline_Data_2012!AL119/Baseline_Data_2012!AL$273</f>
        <v>7.1658583629223439E-3</v>
      </c>
      <c r="AT119" s="158">
        <f>Baseline_Data_2012!AM119/Baseline_Data_2012!AM$273</f>
        <v>9.6146857707792143E-3</v>
      </c>
      <c r="AU119" s="158">
        <f>Baseline_Data_2012!AN119/Baseline_Data_2012!AN$273</f>
        <v>4.4304808977696977E-3</v>
      </c>
      <c r="AV119" s="158">
        <f>Baseline_Data_2012!AO119/Baseline_Data_2012!AO$273</f>
        <v>3.8142901000314412E-3</v>
      </c>
      <c r="AW119" s="158">
        <f>Baseline_Data_2012!AP119/Baseline_Data_2012!AP$273</f>
        <v>5.1801740053553039E-3</v>
      </c>
      <c r="AX119" s="158">
        <f>Baseline_Data_2012!AQ119/Baseline_Data_2012!AQ$273</f>
        <v>8.0859340205080045E-4</v>
      </c>
      <c r="AY119" s="158">
        <f>Baseline_Data_2012!AR119/Baseline_Data_2012!AR$273</f>
        <v>8.1830938120497632E-3</v>
      </c>
      <c r="AZ119" s="158">
        <f>Baseline_Data_2012!AS119/Baseline_Data_2012!AS$273</f>
        <v>6.3427004340776373E-3</v>
      </c>
      <c r="BA119" s="158">
        <f>Baseline_Data_2012!AT119/Baseline_Data_2012!AT$273</f>
        <v>5.4902293397557705E-3</v>
      </c>
      <c r="BB119" s="158">
        <f>Baseline_Data_2012!AU119/Baseline_Data_2012!AU$273</f>
        <v>7.2965763822074861E-3</v>
      </c>
      <c r="BC119" s="158">
        <f>Baseline_Data_2012!AV119/Baseline_Data_2012!AV$273</f>
        <v>8.8333228023560403E-3</v>
      </c>
      <c r="BD119">
        <v>119</v>
      </c>
    </row>
    <row r="120" spans="1:56" x14ac:dyDescent="0.2">
      <c r="A120" s="157">
        <v>2</v>
      </c>
      <c r="B120" s="34" t="s">
        <v>33</v>
      </c>
      <c r="C120">
        <f>'III Tool Overview'!$H$8/160</f>
        <v>312.5</v>
      </c>
      <c r="D120">
        <v>0</v>
      </c>
      <c r="E120">
        <f>'III Tool Overview'!$H$8/64</f>
        <v>781.25</v>
      </c>
      <c r="F120">
        <f>G120*'III Tool Overview'!$H$8</f>
        <v>251.77328840444497</v>
      </c>
      <c r="G120" s="158">
        <f>HLOOKUP('III Tool Overview'!$H$6,Targeting!$I$1:$BC$277,Targeting!BD120,FALSE)</f>
        <v>5.0354657680888992E-3</v>
      </c>
      <c r="H120" s="195"/>
      <c r="I120" s="158">
        <f>Baseline_Data_2012!B120/Baseline_Data_2012!B$273</f>
        <v>5.0354657680888992E-3</v>
      </c>
      <c r="J120" s="158">
        <f>Baseline_Data_2012!C120/Baseline_Data_2012!C$273</f>
        <v>7.547267269920885E-3</v>
      </c>
      <c r="K120" s="158">
        <f>Baseline_Data_2012!D120/Baseline_Data_2012!D$273</f>
        <v>4.9237297476644468E-3</v>
      </c>
      <c r="L120" s="158">
        <f>Baseline_Data_2012!E120/Baseline_Data_2012!E$273</f>
        <v>6.5590951740167203E-3</v>
      </c>
      <c r="M120" s="158">
        <f>Baseline_Data_2012!F120/Baseline_Data_2012!F$273</f>
        <v>6.0035719559110327E-3</v>
      </c>
      <c r="N120" s="158">
        <f>Baseline_Data_2012!G120/Baseline_Data_2012!G$273</f>
        <v>5.491136268844077E-3</v>
      </c>
      <c r="O120" s="158">
        <f>Baseline_Data_2012!H120/Baseline_Data_2012!H$273</f>
        <v>3.7567603459305091E-3</v>
      </c>
      <c r="P120" s="158">
        <f>Baseline_Data_2012!I120/Baseline_Data_2012!I$273</f>
        <v>3.6951560617394536E-3</v>
      </c>
      <c r="Q120" s="158">
        <f>Baseline_Data_2012!J120/Baseline_Data_2012!J$273</f>
        <v>5.7834295352436971E-3</v>
      </c>
      <c r="R120" s="158">
        <f>Baseline_Data_2012!K120/Baseline_Data_2012!K$273</f>
        <v>6.4276639820111947E-3</v>
      </c>
      <c r="S120" s="158">
        <f>Baseline_Data_2012!L120/Baseline_Data_2012!L$273</f>
        <v>5.0522113751502321E-3</v>
      </c>
      <c r="T120" s="158">
        <f>Baseline_Data_2012!M120/Baseline_Data_2012!M$273</f>
        <v>8.902486824795568E-3</v>
      </c>
      <c r="U120" s="158">
        <f>Baseline_Data_2012!N120/Baseline_Data_2012!N$273</f>
        <v>1.078124536067734E-3</v>
      </c>
      <c r="V120" s="158">
        <f>Baseline_Data_2012!O120/Baseline_Data_2012!O$273</f>
        <v>4.1166452319724E-3</v>
      </c>
      <c r="W120" s="158">
        <f>Baseline_Data_2012!P120/Baseline_Data_2012!P$273</f>
        <v>1.7026102630742362E-2</v>
      </c>
      <c r="X120" s="158">
        <f>Baseline_Data_2012!Q120/Baseline_Data_2012!Q$273</f>
        <v>4.7447329922513945E-3</v>
      </c>
      <c r="Y120" s="158">
        <f>Baseline_Data_2012!R120/Baseline_Data_2012!R$273</f>
        <v>2.5408723579246712E-3</v>
      </c>
      <c r="Z120" s="158">
        <f>Baseline_Data_2012!S120/Baseline_Data_2012!S$273</f>
        <v>6.2754827191743041E-3</v>
      </c>
      <c r="AA120" s="158">
        <f>Baseline_Data_2012!T120/Baseline_Data_2012!T$273</f>
        <v>5.6569934342444476E-3</v>
      </c>
      <c r="AB120" s="158">
        <f>Baseline_Data_2012!U120/Baseline_Data_2012!U$273</f>
        <v>3.209027836171407E-3</v>
      </c>
      <c r="AC120" s="158">
        <f>Baseline_Data_2012!V120/Baseline_Data_2012!V$273</f>
        <v>6.5590951740167203E-3</v>
      </c>
      <c r="AD120" s="158">
        <f>Baseline_Data_2012!W120/Baseline_Data_2012!W$273</f>
        <v>3.16644025035233E-3</v>
      </c>
      <c r="AE120" s="158">
        <f>Baseline_Data_2012!X120/Baseline_Data_2012!X$273</f>
        <v>7.7888569966839604E-3</v>
      </c>
      <c r="AF120" s="158">
        <f>Baseline_Data_2012!Y120/Baseline_Data_2012!Y$273</f>
        <v>4.3846888365366328E-3</v>
      </c>
      <c r="AG120" s="158">
        <f>Baseline_Data_2012!Z120/Baseline_Data_2012!Z$273</f>
        <v>4.9676077370240917E-3</v>
      </c>
      <c r="AH120" s="158">
        <f>Baseline_Data_2012!AA120/Baseline_Data_2012!AA$273</f>
        <v>3.8840568373437936E-3</v>
      </c>
      <c r="AI120" s="158">
        <f>Baseline_Data_2012!AB120/Baseline_Data_2012!AB$273</f>
        <v>3.2758477389560076E-3</v>
      </c>
      <c r="AJ120" s="158">
        <f>Baseline_Data_2012!AC120/Baseline_Data_2012!AC$273</f>
        <v>1.7026102630742362E-2</v>
      </c>
      <c r="AK120" s="158">
        <f>Baseline_Data_2012!AD120/Baseline_Data_2012!AD$273</f>
        <v>5.8604316823111209E-3</v>
      </c>
      <c r="AL120" s="158">
        <f>Baseline_Data_2012!AE120/Baseline_Data_2012!AE$273</f>
        <v>6.0035719559110327E-3</v>
      </c>
      <c r="AM120" s="158">
        <f>Baseline_Data_2012!AF120/Baseline_Data_2012!AF$273</f>
        <v>3.0892487032310539E-3</v>
      </c>
      <c r="AN120" s="158">
        <f>Baseline_Data_2012!AG120/Baseline_Data_2012!AG$273</f>
        <v>5.5997247475812672E-3</v>
      </c>
      <c r="AO120" s="158">
        <f>Baseline_Data_2012!AH120/Baseline_Data_2012!AH$273</f>
        <v>3.8944489398062584E-3</v>
      </c>
      <c r="AP120" s="158">
        <f>Baseline_Data_2012!AI120/Baseline_Data_2012!AI$273</f>
        <v>7.4841550586156836E-3</v>
      </c>
      <c r="AQ120" s="158">
        <f>Baseline_Data_2012!AJ120/Baseline_Data_2012!AJ$273</f>
        <v>4.2608534666507547E-3</v>
      </c>
      <c r="AR120" s="158">
        <f>Baseline_Data_2012!AK120/Baseline_Data_2012!AK$273</f>
        <v>6.7129365881046796E-3</v>
      </c>
      <c r="AS120" s="158">
        <f>Baseline_Data_2012!AL120/Baseline_Data_2012!AL$273</f>
        <v>6.4119306525753034E-3</v>
      </c>
      <c r="AT120" s="158">
        <f>Baseline_Data_2012!AM120/Baseline_Data_2012!AM$273</f>
        <v>8.902486824795568E-3</v>
      </c>
      <c r="AU120" s="158">
        <f>Baseline_Data_2012!AN120/Baseline_Data_2012!AN$273</f>
        <v>3.651044443532436E-3</v>
      </c>
      <c r="AV120" s="158">
        <f>Baseline_Data_2012!AO120/Baseline_Data_2012!AO$273</f>
        <v>3.529641585103722E-3</v>
      </c>
      <c r="AW120" s="158">
        <f>Baseline_Data_2012!AP120/Baseline_Data_2012!AP$273</f>
        <v>4.9237297476644468E-3</v>
      </c>
      <c r="AX120" s="158">
        <f>Baseline_Data_2012!AQ120/Baseline_Data_2012!AQ$273</f>
        <v>1.078124536067734E-3</v>
      </c>
      <c r="AY120" s="158">
        <f>Baseline_Data_2012!AR120/Baseline_Data_2012!AR$273</f>
        <v>8.1916356636281031E-3</v>
      </c>
      <c r="AZ120" s="158">
        <f>Baseline_Data_2012!AS120/Baseline_Data_2012!AS$273</f>
        <v>5.9942300950674094E-3</v>
      </c>
      <c r="BA120" s="158">
        <f>Baseline_Data_2012!AT120/Baseline_Data_2012!AT$273</f>
        <v>5.7143203332151891E-3</v>
      </c>
      <c r="BB120" s="158">
        <f>Baseline_Data_2012!AU120/Baseline_Data_2012!AU$273</f>
        <v>6.4206566806061342E-3</v>
      </c>
      <c r="BC120" s="158">
        <f>Baseline_Data_2012!AV120/Baseline_Data_2012!AV$273</f>
        <v>8.9789618163016952E-3</v>
      </c>
      <c r="BD120">
        <v>120</v>
      </c>
    </row>
    <row r="121" spans="1:56" x14ac:dyDescent="0.2">
      <c r="A121" s="157">
        <v>2</v>
      </c>
      <c r="B121" s="34" t="s">
        <v>34</v>
      </c>
      <c r="C121">
        <f>'III Tool Overview'!$H$8/160</f>
        <v>312.5</v>
      </c>
      <c r="D121">
        <v>0</v>
      </c>
      <c r="E121">
        <f>'III Tool Overview'!$H$8/64</f>
        <v>781.25</v>
      </c>
      <c r="F121">
        <f>G121*'III Tool Overview'!$H$8</f>
        <v>285.25694113702843</v>
      </c>
      <c r="G121" s="158">
        <f>HLOOKUP('III Tool Overview'!$H$6,Targeting!$I$1:$BC$277,Targeting!BD121,FALSE)</f>
        <v>5.7051388227405686E-3</v>
      </c>
      <c r="H121" s="195"/>
      <c r="I121" s="158">
        <f>Baseline_Data_2012!B121/Baseline_Data_2012!B$273</f>
        <v>5.7051388227405686E-3</v>
      </c>
      <c r="J121" s="158">
        <f>Baseline_Data_2012!C121/Baseline_Data_2012!C$273</f>
        <v>8.8380282549813706E-3</v>
      </c>
      <c r="K121" s="158">
        <f>Baseline_Data_2012!D121/Baseline_Data_2012!D$273</f>
        <v>5.641773669198844E-3</v>
      </c>
      <c r="L121" s="158">
        <f>Baseline_Data_2012!E121/Baseline_Data_2012!E$273</f>
        <v>7.7497876837333956E-3</v>
      </c>
      <c r="M121" s="158">
        <f>Baseline_Data_2012!F121/Baseline_Data_2012!F$273</f>
        <v>7.1448275125306545E-3</v>
      </c>
      <c r="N121" s="158">
        <f>Baseline_Data_2012!G121/Baseline_Data_2012!G$273</f>
        <v>6.1350212391054959E-3</v>
      </c>
      <c r="O121" s="158">
        <f>Baseline_Data_2012!H121/Baseline_Data_2012!H$273</f>
        <v>3.8172683907179046E-3</v>
      </c>
      <c r="P121" s="158">
        <f>Baseline_Data_2012!I121/Baseline_Data_2012!I$273</f>
        <v>4.1226362800685489E-3</v>
      </c>
      <c r="Q121" s="158">
        <f>Baseline_Data_2012!J121/Baseline_Data_2012!J$273</f>
        <v>6.5568000352717454E-3</v>
      </c>
      <c r="R121" s="158">
        <f>Baseline_Data_2012!K121/Baseline_Data_2012!K$273</f>
        <v>7.5199467501961036E-3</v>
      </c>
      <c r="S121" s="158">
        <f>Baseline_Data_2012!L121/Baseline_Data_2012!L$273</f>
        <v>5.6241373980843957E-3</v>
      </c>
      <c r="T121" s="158">
        <f>Baseline_Data_2012!M121/Baseline_Data_2012!M$273</f>
        <v>1.2749757601628791E-2</v>
      </c>
      <c r="U121" s="158">
        <f>Baseline_Data_2012!N121/Baseline_Data_2012!N$273</f>
        <v>1.3254589884597434E-3</v>
      </c>
      <c r="V121" s="158">
        <f>Baseline_Data_2012!O121/Baseline_Data_2012!O$273</f>
        <v>4.4915114650145981E-3</v>
      </c>
      <c r="W121" s="158">
        <f>Baseline_Data_2012!P121/Baseline_Data_2012!P$273</f>
        <v>1.8027638079609557E-2</v>
      </c>
      <c r="X121" s="158">
        <f>Baseline_Data_2012!Q121/Baseline_Data_2012!Q$273</f>
        <v>4.4683646650539432E-3</v>
      </c>
      <c r="Y121" s="158">
        <f>Baseline_Data_2012!R121/Baseline_Data_2012!R$273</f>
        <v>2.9686877323120832E-3</v>
      </c>
      <c r="Z121" s="158">
        <f>Baseline_Data_2012!S121/Baseline_Data_2012!S$273</f>
        <v>6.6212884127140048E-3</v>
      </c>
      <c r="AA121" s="158">
        <f>Baseline_Data_2012!T121/Baseline_Data_2012!T$273</f>
        <v>7.0470050214916351E-3</v>
      </c>
      <c r="AB121" s="158">
        <f>Baseline_Data_2012!U121/Baseline_Data_2012!U$273</f>
        <v>4.2566810415097193E-3</v>
      </c>
      <c r="AC121" s="158">
        <f>Baseline_Data_2012!V121/Baseline_Data_2012!V$273</f>
        <v>7.7497876837333956E-3</v>
      </c>
      <c r="AD121" s="158">
        <f>Baseline_Data_2012!W121/Baseline_Data_2012!W$273</f>
        <v>3.5862463292497967E-3</v>
      </c>
      <c r="AE121" s="158">
        <f>Baseline_Data_2012!X121/Baseline_Data_2012!X$273</f>
        <v>8.9088233622202154E-3</v>
      </c>
      <c r="AF121" s="158">
        <f>Baseline_Data_2012!Y121/Baseline_Data_2012!Y$273</f>
        <v>4.9633696206134613E-3</v>
      </c>
      <c r="AG121" s="158">
        <f>Baseline_Data_2012!Z121/Baseline_Data_2012!Z$273</f>
        <v>5.9211423490844435E-3</v>
      </c>
      <c r="AH121" s="158">
        <f>Baseline_Data_2012!AA121/Baseline_Data_2012!AA$273</f>
        <v>3.4929404459462629E-3</v>
      </c>
      <c r="AI121" s="158">
        <f>Baseline_Data_2012!AB121/Baseline_Data_2012!AB$273</f>
        <v>3.4190733187615539E-3</v>
      </c>
      <c r="AJ121" s="158">
        <f>Baseline_Data_2012!AC121/Baseline_Data_2012!AC$273</f>
        <v>1.8027638079609557E-2</v>
      </c>
      <c r="AK121" s="158">
        <f>Baseline_Data_2012!AD121/Baseline_Data_2012!AD$273</f>
        <v>6.421523584692234E-3</v>
      </c>
      <c r="AL121" s="158">
        <f>Baseline_Data_2012!AE121/Baseline_Data_2012!AE$273</f>
        <v>7.1448275125306545E-3</v>
      </c>
      <c r="AM121" s="158">
        <f>Baseline_Data_2012!AF121/Baseline_Data_2012!AF$273</f>
        <v>3.2565167676046553E-3</v>
      </c>
      <c r="AN121" s="158">
        <f>Baseline_Data_2012!AG121/Baseline_Data_2012!AG$273</f>
        <v>6.1362818274823608E-3</v>
      </c>
      <c r="AO121" s="158">
        <f>Baseline_Data_2012!AH121/Baseline_Data_2012!AH$273</f>
        <v>4.1388918407273875E-3</v>
      </c>
      <c r="AP121" s="158">
        <f>Baseline_Data_2012!AI121/Baseline_Data_2012!AI$273</f>
        <v>8.8393652765294383E-3</v>
      </c>
      <c r="AQ121" s="158">
        <f>Baseline_Data_2012!AJ121/Baseline_Data_2012!AJ$273</f>
        <v>4.3383782691706323E-3</v>
      </c>
      <c r="AR121" s="158">
        <f>Baseline_Data_2012!AK121/Baseline_Data_2012!AK$273</f>
        <v>7.2253569021657714E-3</v>
      </c>
      <c r="AS121" s="158">
        <f>Baseline_Data_2012!AL121/Baseline_Data_2012!AL$273</f>
        <v>7.499516210024113E-3</v>
      </c>
      <c r="AT121" s="158">
        <f>Baseline_Data_2012!AM121/Baseline_Data_2012!AM$273</f>
        <v>1.2749757601628791E-2</v>
      </c>
      <c r="AU121" s="158">
        <f>Baseline_Data_2012!AN121/Baseline_Data_2012!AN$273</f>
        <v>3.9179350684198696E-3</v>
      </c>
      <c r="AV121" s="158">
        <f>Baseline_Data_2012!AO121/Baseline_Data_2012!AO$273</f>
        <v>4.6146547478870294E-3</v>
      </c>
      <c r="AW121" s="158">
        <f>Baseline_Data_2012!AP121/Baseline_Data_2012!AP$273</f>
        <v>5.641773669198844E-3</v>
      </c>
      <c r="AX121" s="158">
        <f>Baseline_Data_2012!AQ121/Baseline_Data_2012!AQ$273</f>
        <v>1.3254589884597434E-3</v>
      </c>
      <c r="AY121" s="158">
        <f>Baseline_Data_2012!AR121/Baseline_Data_2012!AR$273</f>
        <v>1.0700427718372331E-2</v>
      </c>
      <c r="AZ121" s="158">
        <f>Baseline_Data_2012!AS121/Baseline_Data_2012!AS$273</f>
        <v>6.925232245665186E-3</v>
      </c>
      <c r="BA121" s="158">
        <f>Baseline_Data_2012!AT121/Baseline_Data_2012!AT$273</f>
        <v>6.0255578241310498E-3</v>
      </c>
      <c r="BB121" s="158">
        <f>Baseline_Data_2012!AU121/Baseline_Data_2012!AU$273</f>
        <v>7.9241081995034598E-3</v>
      </c>
      <c r="BC121" s="158">
        <f>Baseline_Data_2012!AV121/Baseline_Data_2012!AV$273</f>
        <v>1.0128429839412416E-2</v>
      </c>
      <c r="BD121">
        <v>121</v>
      </c>
    </row>
    <row r="122" spans="1:56" x14ac:dyDescent="0.2">
      <c r="A122" s="157">
        <v>2</v>
      </c>
      <c r="B122" s="34" t="s">
        <v>35</v>
      </c>
      <c r="C122">
        <f>'III Tool Overview'!$H$8/160</f>
        <v>312.5</v>
      </c>
      <c r="E122">
        <f>'III Tool Overview'!$H$8/64</f>
        <v>781.25</v>
      </c>
      <c r="F122">
        <f>G122*'III Tool Overview'!$H$8</f>
        <v>218.50929971927954</v>
      </c>
      <c r="G122" s="158">
        <f>HLOOKUP('III Tool Overview'!$H$6,Targeting!$I$1:$BC$277,Targeting!BD122,FALSE)</f>
        <v>4.3701859943855908E-3</v>
      </c>
      <c r="H122" s="195"/>
      <c r="I122" s="158">
        <f>Baseline_Data_2012!B122/Baseline_Data_2012!B$273</f>
        <v>4.3701859943855908E-3</v>
      </c>
      <c r="J122" s="158">
        <f>Baseline_Data_2012!C122/Baseline_Data_2012!C$273</f>
        <v>6.4693259381224588E-3</v>
      </c>
      <c r="K122" s="158">
        <f>Baseline_Data_2012!D122/Baseline_Data_2012!D$273</f>
        <v>4.3673965580386344E-3</v>
      </c>
      <c r="L122" s="158">
        <f>Baseline_Data_2012!E122/Baseline_Data_2012!E$273</f>
        <v>6.2411199994000504E-3</v>
      </c>
      <c r="M122" s="158">
        <f>Baseline_Data_2012!F122/Baseline_Data_2012!F$273</f>
        <v>4.9892921445585303E-3</v>
      </c>
      <c r="N122" s="158">
        <f>Baseline_Data_2012!G122/Baseline_Data_2012!G$273</f>
        <v>4.6615445222897654E-3</v>
      </c>
      <c r="O122" s="158">
        <f>Baseline_Data_2012!H122/Baseline_Data_2012!H$273</f>
        <v>3.0938026378251244E-3</v>
      </c>
      <c r="P122" s="158">
        <f>Baseline_Data_2012!I122/Baseline_Data_2012!I$273</f>
        <v>3.2383685911031058E-3</v>
      </c>
      <c r="Q122" s="158">
        <f>Baseline_Data_2012!J122/Baseline_Data_2012!J$273</f>
        <v>4.9958345723292103E-3</v>
      </c>
      <c r="R122" s="158">
        <f>Baseline_Data_2012!K122/Baseline_Data_2012!K$273</f>
        <v>5.793847726893865E-3</v>
      </c>
      <c r="S122" s="158">
        <f>Baseline_Data_2012!L122/Baseline_Data_2012!L$273</f>
        <v>4.3054272065226103E-3</v>
      </c>
      <c r="T122" s="158">
        <f>Baseline_Data_2012!M122/Baseline_Data_2012!M$273</f>
        <v>9.9847499289864011E-3</v>
      </c>
      <c r="U122" s="158">
        <f>Baseline_Data_2012!N122/Baseline_Data_2012!N$273</f>
        <v>6.9760999392618069E-4</v>
      </c>
      <c r="V122" s="158">
        <f>Baseline_Data_2012!O122/Baseline_Data_2012!O$273</f>
        <v>3.5677683788180696E-3</v>
      </c>
      <c r="W122" s="158">
        <f>Baseline_Data_2012!P122/Baseline_Data_2012!P$273</f>
        <v>1.4299700575492765E-2</v>
      </c>
      <c r="X122" s="158">
        <f>Baseline_Data_2012!Q122/Baseline_Data_2012!Q$273</f>
        <v>3.7406767451730184E-3</v>
      </c>
      <c r="Y122" s="158">
        <f>Baseline_Data_2012!R122/Baseline_Data_2012!R$273</f>
        <v>2.1699376698065898E-3</v>
      </c>
      <c r="Z122" s="158">
        <f>Baseline_Data_2012!S122/Baseline_Data_2012!S$273</f>
        <v>5.1619023952178579E-3</v>
      </c>
      <c r="AA122" s="158">
        <f>Baseline_Data_2012!T122/Baseline_Data_2012!T$273</f>
        <v>5.8220654983284674E-3</v>
      </c>
      <c r="AB122" s="158">
        <f>Baseline_Data_2012!U122/Baseline_Data_2012!U$273</f>
        <v>2.9218333281443021E-3</v>
      </c>
      <c r="AC122" s="158">
        <f>Baseline_Data_2012!V122/Baseline_Data_2012!V$273</f>
        <v>6.2411199994000504E-3</v>
      </c>
      <c r="AD122" s="158">
        <f>Baseline_Data_2012!W122/Baseline_Data_2012!W$273</f>
        <v>2.9712970388175398E-3</v>
      </c>
      <c r="AE122" s="158">
        <f>Baseline_Data_2012!X122/Baseline_Data_2012!X$273</f>
        <v>6.3040531029805898E-3</v>
      </c>
      <c r="AF122" s="158">
        <f>Baseline_Data_2012!Y122/Baseline_Data_2012!Y$273</f>
        <v>4.2392706043435924E-3</v>
      </c>
      <c r="AG122" s="158">
        <f>Baseline_Data_2012!Z122/Baseline_Data_2012!Z$273</f>
        <v>5.1090999697814337E-3</v>
      </c>
      <c r="AH122" s="158">
        <f>Baseline_Data_2012!AA122/Baseline_Data_2012!AA$273</f>
        <v>2.7687942559330133E-3</v>
      </c>
      <c r="AI122" s="158">
        <f>Baseline_Data_2012!AB122/Baseline_Data_2012!AB$273</f>
        <v>2.5616504290410709E-3</v>
      </c>
      <c r="AJ122" s="158">
        <f>Baseline_Data_2012!AC122/Baseline_Data_2012!AC$273</f>
        <v>1.4299700575492765E-2</v>
      </c>
      <c r="AK122" s="158">
        <f>Baseline_Data_2012!AD122/Baseline_Data_2012!AD$273</f>
        <v>4.8257393292307138E-3</v>
      </c>
      <c r="AL122" s="158">
        <f>Baseline_Data_2012!AE122/Baseline_Data_2012!AE$273</f>
        <v>4.9892921445585303E-3</v>
      </c>
      <c r="AM122" s="158">
        <f>Baseline_Data_2012!AF122/Baseline_Data_2012!AF$273</f>
        <v>2.5151822722044178E-3</v>
      </c>
      <c r="AN122" s="158">
        <f>Baseline_Data_2012!AG122/Baseline_Data_2012!AG$273</f>
        <v>4.5237577280495458E-3</v>
      </c>
      <c r="AO122" s="158">
        <f>Baseline_Data_2012!AH122/Baseline_Data_2012!AH$273</f>
        <v>3.0689742220359533E-3</v>
      </c>
      <c r="AP122" s="158">
        <f>Baseline_Data_2012!AI122/Baseline_Data_2012!AI$273</f>
        <v>6.7243356311552328E-3</v>
      </c>
      <c r="AQ122" s="158">
        <f>Baseline_Data_2012!AJ122/Baseline_Data_2012!AJ$273</f>
        <v>3.7753826159194811E-3</v>
      </c>
      <c r="AR122" s="158">
        <f>Baseline_Data_2012!AK122/Baseline_Data_2012!AK$273</f>
        <v>5.6366234546720113E-3</v>
      </c>
      <c r="AS122" s="158">
        <f>Baseline_Data_2012!AL122/Baseline_Data_2012!AL$273</f>
        <v>5.8937878208468455E-3</v>
      </c>
      <c r="AT122" s="158">
        <f>Baseline_Data_2012!AM122/Baseline_Data_2012!AM$273</f>
        <v>9.9847499289864011E-3</v>
      </c>
      <c r="AU122" s="158">
        <f>Baseline_Data_2012!AN122/Baseline_Data_2012!AN$273</f>
        <v>2.9623411492930721E-3</v>
      </c>
      <c r="AV122" s="158">
        <f>Baseline_Data_2012!AO122/Baseline_Data_2012!AO$273</f>
        <v>4.1458218997707848E-3</v>
      </c>
      <c r="AW122" s="158">
        <f>Baseline_Data_2012!AP122/Baseline_Data_2012!AP$273</f>
        <v>4.3673965580386344E-3</v>
      </c>
      <c r="AX122" s="158">
        <f>Baseline_Data_2012!AQ122/Baseline_Data_2012!AQ$273</f>
        <v>6.9760999392618069E-4</v>
      </c>
      <c r="AY122" s="158">
        <f>Baseline_Data_2012!AR122/Baseline_Data_2012!AR$273</f>
        <v>7.660533480198373E-3</v>
      </c>
      <c r="AZ122" s="158">
        <f>Baseline_Data_2012!AS122/Baseline_Data_2012!AS$273</f>
        <v>5.1388649172780529E-3</v>
      </c>
      <c r="BA122" s="158">
        <f>Baseline_Data_2012!AT122/Baseline_Data_2012!AT$273</f>
        <v>5.0750019106986111E-3</v>
      </c>
      <c r="BB122" s="158">
        <f>Baseline_Data_2012!AU122/Baseline_Data_2012!AU$273</f>
        <v>5.7639599453878062E-3</v>
      </c>
      <c r="BC122" s="158">
        <f>Baseline_Data_2012!AV122/Baseline_Data_2012!AV$273</f>
        <v>7.5307661993689401E-3</v>
      </c>
      <c r="BD122">
        <v>122</v>
      </c>
    </row>
    <row r="123" spans="1:56" x14ac:dyDescent="0.2">
      <c r="A123" s="157">
        <v>2</v>
      </c>
      <c r="B123" s="34" t="s">
        <v>36</v>
      </c>
      <c r="C123">
        <f>'III Tool Overview'!$H$8/160</f>
        <v>312.5</v>
      </c>
      <c r="E123">
        <f>'III Tool Overview'!$H$8/64</f>
        <v>781.25</v>
      </c>
      <c r="F123">
        <f>G123*'III Tool Overview'!$H$8</f>
        <v>70.042098312397741</v>
      </c>
      <c r="G123" s="158">
        <f>HLOOKUP('III Tool Overview'!$H$6,Targeting!$I$1:$BC$277,Targeting!BD123,FALSE)</f>
        <v>1.4008419662479548E-3</v>
      </c>
      <c r="H123" s="195"/>
      <c r="I123" s="158">
        <f>Baseline_Data_2012!B123/Baseline_Data_2012!B$273</f>
        <v>1.4008419662479548E-3</v>
      </c>
      <c r="J123" s="158">
        <f>Baseline_Data_2012!C123/Baseline_Data_2012!C$273</f>
        <v>2.1255397826784135E-3</v>
      </c>
      <c r="K123" s="158">
        <f>Baseline_Data_2012!D123/Baseline_Data_2012!D$273</f>
        <v>1.3793684072501131E-3</v>
      </c>
      <c r="L123" s="158">
        <f>Baseline_Data_2012!E123/Baseline_Data_2012!E$273</f>
        <v>2.0529430116000163E-3</v>
      </c>
      <c r="M123" s="158">
        <f>Baseline_Data_2012!F123/Baseline_Data_2012!F$273</f>
        <v>1.685328311279819E-3</v>
      </c>
      <c r="N123" s="158">
        <f>Baseline_Data_2012!G123/Baseline_Data_2012!G$273</f>
        <v>1.4823053996230976E-3</v>
      </c>
      <c r="O123" s="158">
        <f>Baseline_Data_2012!H123/Baseline_Data_2012!H$273</f>
        <v>1.1042120268118893E-3</v>
      </c>
      <c r="P123" s="158">
        <f>Baseline_Data_2012!I123/Baseline_Data_2012!I$273</f>
        <v>1.0479826365292634E-3</v>
      </c>
      <c r="Q123" s="158">
        <f>Baseline_Data_2012!J123/Baseline_Data_2012!J$273</f>
        <v>1.450895214416537E-3</v>
      </c>
      <c r="R123" s="158">
        <f>Baseline_Data_2012!K123/Baseline_Data_2012!K$273</f>
        <v>1.7784050543113977E-3</v>
      </c>
      <c r="S123" s="158">
        <f>Baseline_Data_2012!L123/Baseline_Data_2012!L$273</f>
        <v>1.3924303857861479E-3</v>
      </c>
      <c r="T123" s="158">
        <f>Baseline_Data_2012!M123/Baseline_Data_2012!M$273</f>
        <v>2.6393255057040976E-3</v>
      </c>
      <c r="U123" s="158">
        <f>Baseline_Data_2012!N123/Baseline_Data_2012!N$273</f>
        <v>1.426929533030824E-4</v>
      </c>
      <c r="V123" s="158">
        <f>Baseline_Data_2012!O123/Baseline_Data_2012!O$273</f>
        <v>1.1287286980216603E-3</v>
      </c>
      <c r="W123" s="158">
        <f>Baseline_Data_2012!P123/Baseline_Data_2012!P$273</f>
        <v>4.0971904726385356E-3</v>
      </c>
      <c r="X123" s="158">
        <f>Baseline_Data_2012!Q123/Baseline_Data_2012!Q$273</f>
        <v>1.3949629808987073E-3</v>
      </c>
      <c r="Y123" s="158">
        <f>Baseline_Data_2012!R123/Baseline_Data_2012!R$273</f>
        <v>7.6244324148251618E-4</v>
      </c>
      <c r="Z123" s="158">
        <f>Baseline_Data_2012!S123/Baseline_Data_2012!S$273</f>
        <v>1.6362812923441659E-3</v>
      </c>
      <c r="AA123" s="158">
        <f>Baseline_Data_2012!T123/Baseline_Data_2012!T$273</f>
        <v>1.6389297791199174E-3</v>
      </c>
      <c r="AB123" s="158">
        <f>Baseline_Data_2012!U123/Baseline_Data_2012!U$273</f>
        <v>8.7371850329372766E-4</v>
      </c>
      <c r="AC123" s="158">
        <f>Baseline_Data_2012!V123/Baseline_Data_2012!V$273</f>
        <v>2.0529430116000163E-3</v>
      </c>
      <c r="AD123" s="158">
        <f>Baseline_Data_2012!W123/Baseline_Data_2012!W$273</f>
        <v>9.8747167282664853E-4</v>
      </c>
      <c r="AE123" s="158">
        <f>Baseline_Data_2012!X123/Baseline_Data_2012!X$273</f>
        <v>2.2387757410254694E-3</v>
      </c>
      <c r="AF123" s="158">
        <f>Baseline_Data_2012!Y123/Baseline_Data_2012!Y$273</f>
        <v>1.5080409264463374E-3</v>
      </c>
      <c r="AG123" s="158">
        <f>Baseline_Data_2012!Z123/Baseline_Data_2012!Z$273</f>
        <v>1.7348178103291562E-3</v>
      </c>
      <c r="AH123" s="158">
        <f>Baseline_Data_2012!AA123/Baseline_Data_2012!AA$273</f>
        <v>1.0978366035762366E-3</v>
      </c>
      <c r="AI123" s="158">
        <f>Baseline_Data_2012!AB123/Baseline_Data_2012!AB$273</f>
        <v>8.839684900214266E-4</v>
      </c>
      <c r="AJ123" s="158">
        <f>Baseline_Data_2012!AC123/Baseline_Data_2012!AC$273</f>
        <v>4.0971904726385356E-3</v>
      </c>
      <c r="AK123" s="158">
        <f>Baseline_Data_2012!AD123/Baseline_Data_2012!AD$273</f>
        <v>1.5434389424894923E-3</v>
      </c>
      <c r="AL123" s="158">
        <f>Baseline_Data_2012!AE123/Baseline_Data_2012!AE$273</f>
        <v>1.685328311279819E-3</v>
      </c>
      <c r="AM123" s="158">
        <f>Baseline_Data_2012!AF123/Baseline_Data_2012!AF$273</f>
        <v>8.5642161745447102E-4</v>
      </c>
      <c r="AN123" s="158">
        <f>Baseline_Data_2012!AG123/Baseline_Data_2012!AG$273</f>
        <v>1.3311882399509335E-3</v>
      </c>
      <c r="AO123" s="158">
        <f>Baseline_Data_2012!AH123/Baseline_Data_2012!AH$273</f>
        <v>9.1570102413124474E-4</v>
      </c>
      <c r="AP123" s="158">
        <f>Baseline_Data_2012!AI123/Baseline_Data_2012!AI$273</f>
        <v>1.9691655319001218E-3</v>
      </c>
      <c r="AQ123" s="158">
        <f>Baseline_Data_2012!AJ123/Baseline_Data_2012!AJ$273</f>
        <v>1.2125481248497375E-3</v>
      </c>
      <c r="AR123" s="158">
        <f>Baseline_Data_2012!AK123/Baseline_Data_2012!AK$273</f>
        <v>1.7147258485522596E-3</v>
      </c>
      <c r="AS123" s="158">
        <f>Baseline_Data_2012!AL123/Baseline_Data_2012!AL$273</f>
        <v>1.7079111048521841E-3</v>
      </c>
      <c r="AT123" s="158">
        <f>Baseline_Data_2012!AM123/Baseline_Data_2012!AM$273</f>
        <v>2.6393255057040976E-3</v>
      </c>
      <c r="AU123" s="158">
        <f>Baseline_Data_2012!AN123/Baseline_Data_2012!AN$273</f>
        <v>8.4700370104420677E-4</v>
      </c>
      <c r="AV123" s="158">
        <f>Baseline_Data_2012!AO123/Baseline_Data_2012!AO$273</f>
        <v>1.2850282155186139E-3</v>
      </c>
      <c r="AW123" s="158">
        <f>Baseline_Data_2012!AP123/Baseline_Data_2012!AP$273</f>
        <v>1.3793684072501131E-3</v>
      </c>
      <c r="AX123" s="158">
        <f>Baseline_Data_2012!AQ123/Baseline_Data_2012!AQ$273</f>
        <v>1.426929533030824E-4</v>
      </c>
      <c r="AY123" s="158">
        <f>Baseline_Data_2012!AR123/Baseline_Data_2012!AR$273</f>
        <v>2.4781418814337117E-3</v>
      </c>
      <c r="AZ123" s="158">
        <f>Baseline_Data_2012!AS123/Baseline_Data_2012!AS$273</f>
        <v>1.6732296715812585E-3</v>
      </c>
      <c r="BA123" s="158">
        <f>Baseline_Data_2012!AT123/Baseline_Data_2012!AT$273</f>
        <v>1.6477278930839645E-3</v>
      </c>
      <c r="BB123" s="158">
        <f>Baseline_Data_2012!AU123/Baseline_Data_2012!AU$273</f>
        <v>1.631777157755681E-3</v>
      </c>
      <c r="BC123" s="158">
        <f>Baseline_Data_2012!AV123/Baseline_Data_2012!AV$273</f>
        <v>2.3197948308274685E-3</v>
      </c>
      <c r="BD123">
        <v>123</v>
      </c>
    </row>
    <row r="124" spans="1:56" x14ac:dyDescent="0.2">
      <c r="A124" s="157">
        <v>2</v>
      </c>
      <c r="B124" s="34" t="s">
        <v>37</v>
      </c>
      <c r="C124">
        <f>'III Tool Overview'!$H$8/160</f>
        <v>312.5</v>
      </c>
      <c r="E124">
        <f>'III Tool Overview'!$H$8/64</f>
        <v>781.25</v>
      </c>
      <c r="F124">
        <f>G124*'III Tool Overview'!$H$8</f>
        <v>45.252809034617037</v>
      </c>
      <c r="G124" s="158">
        <f>HLOOKUP('III Tool Overview'!$H$6,Targeting!$I$1:$BC$277,Targeting!BD124,FALSE)</f>
        <v>9.0505618069234076E-4</v>
      </c>
      <c r="H124" s="195"/>
      <c r="I124" s="158">
        <f>Baseline_Data_2012!B124/Baseline_Data_2012!B$273</f>
        <v>9.0505618069234076E-4</v>
      </c>
      <c r="J124" s="158">
        <f>Baseline_Data_2012!C124/Baseline_Data_2012!C$273</f>
        <v>1.3503281153427697E-3</v>
      </c>
      <c r="K124" s="158">
        <f>Baseline_Data_2012!D124/Baseline_Data_2012!D$273</f>
        <v>1.2164508788347454E-3</v>
      </c>
      <c r="L124" s="158">
        <f>Baseline_Data_2012!E124/Baseline_Data_2012!E$273</f>
        <v>1.1856395557500094E-3</v>
      </c>
      <c r="M124" s="158">
        <f>Baseline_Data_2012!F124/Baseline_Data_2012!F$273</f>
        <v>1.0823461363394439E-3</v>
      </c>
      <c r="N124" s="158">
        <f>Baseline_Data_2012!G124/Baseline_Data_2012!G$273</f>
        <v>8.8910924616949192E-4</v>
      </c>
      <c r="O124" s="158">
        <f>Baseline_Data_2012!H124/Baseline_Data_2012!H$273</f>
        <v>7.1354052024978816E-4</v>
      </c>
      <c r="P124" s="158">
        <f>Baseline_Data_2012!I124/Baseline_Data_2012!I$273</f>
        <v>6.9555050920729988E-4</v>
      </c>
      <c r="Q124" s="158">
        <f>Baseline_Data_2012!J124/Baseline_Data_2012!J$273</f>
        <v>8.9309306265555747E-4</v>
      </c>
      <c r="R124" s="158">
        <f>Baseline_Data_2012!K124/Baseline_Data_2012!K$273</f>
        <v>1.1372825599419946E-3</v>
      </c>
      <c r="S124" s="158">
        <f>Baseline_Data_2012!L124/Baseline_Data_2012!L$273</f>
        <v>8.9324535146046292E-4</v>
      </c>
      <c r="T124" s="158">
        <f>Baseline_Data_2012!M124/Baseline_Data_2012!M$273</f>
        <v>1.5396065449940568E-3</v>
      </c>
      <c r="U124" s="158">
        <f>Baseline_Data_2012!N124/Baseline_Data_2012!N$273</f>
        <v>2.2830872528493184E-4</v>
      </c>
      <c r="V124" s="158">
        <f>Baseline_Data_2012!O124/Baseline_Data_2012!O$273</f>
        <v>7.8924278884719829E-4</v>
      </c>
      <c r="W124" s="158">
        <f>Baseline_Data_2012!P124/Baseline_Data_2012!P$273</f>
        <v>2.9590820080167201E-3</v>
      </c>
      <c r="X124" s="158">
        <f>Baseline_Data_2012!Q124/Baseline_Data_2012!Q$273</f>
        <v>9.5703809447900731E-4</v>
      </c>
      <c r="Y124" s="158">
        <f>Baseline_Data_2012!R124/Baseline_Data_2012!R$273</f>
        <v>4.3568185227572357E-4</v>
      </c>
      <c r="Z124" s="158">
        <f>Baseline_Data_2012!S124/Baseline_Data_2012!S$273</f>
        <v>1.105595467800112E-3</v>
      </c>
      <c r="AA124" s="158">
        <f>Baseline_Data_2012!T124/Baseline_Data_2012!T$273</f>
        <v>1.0081186770845535E-3</v>
      </c>
      <c r="AB124" s="158">
        <f>Baseline_Data_2012!U124/Baseline_Data_2012!U$273</f>
        <v>6.1888393983305706E-4</v>
      </c>
      <c r="AC124" s="158">
        <f>Baseline_Data_2012!V124/Baseline_Data_2012!V$273</f>
        <v>1.1856395557500094E-3</v>
      </c>
      <c r="AD124" s="158">
        <f>Baseline_Data_2012!W124/Baseline_Data_2012!W$273</f>
        <v>7.2414589340620886E-4</v>
      </c>
      <c r="AE124" s="158">
        <f>Baseline_Data_2012!X124/Baseline_Data_2012!X$273</f>
        <v>1.4543364891312738E-3</v>
      </c>
      <c r="AF124" s="158">
        <f>Baseline_Data_2012!Y124/Baseline_Data_2012!Y$273</f>
        <v>9.5868316038374296E-4</v>
      </c>
      <c r="AG124" s="158">
        <f>Baseline_Data_2012!Z124/Baseline_Data_2012!Z$273</f>
        <v>1.1811525517134681E-3</v>
      </c>
      <c r="AH124" s="158">
        <f>Baseline_Data_2012!AA124/Baseline_Data_2012!AA$273</f>
        <v>6.6218715771265062E-4</v>
      </c>
      <c r="AI124" s="158">
        <f>Baseline_Data_2012!AB124/Baseline_Data_2012!AB$273</f>
        <v>5.5926753361306477E-4</v>
      </c>
      <c r="AJ124" s="158">
        <f>Baseline_Data_2012!AC124/Baseline_Data_2012!AC$273</f>
        <v>2.9590820080167201E-3</v>
      </c>
      <c r="AK124" s="158">
        <f>Baseline_Data_2012!AD124/Baseline_Data_2012!AD$273</f>
        <v>8.8388799904194767E-4</v>
      </c>
      <c r="AL124" s="158">
        <f>Baseline_Data_2012!AE124/Baseline_Data_2012!AE$273</f>
        <v>1.0823461363394439E-3</v>
      </c>
      <c r="AM124" s="158">
        <f>Baseline_Data_2012!AF124/Baseline_Data_2012!AF$273</f>
        <v>6.072309949497329E-4</v>
      </c>
      <c r="AN124" s="158">
        <f>Baseline_Data_2012!AG124/Baseline_Data_2012!AG$273</f>
        <v>8.1964854537038185E-4</v>
      </c>
      <c r="AO124" s="158">
        <f>Baseline_Data_2012!AH124/Baseline_Data_2012!AH$273</f>
        <v>5.5287609004150626E-4</v>
      </c>
      <c r="AP124" s="158">
        <f>Baseline_Data_2012!AI124/Baseline_Data_2012!AI$273</f>
        <v>1.3366456943806888E-3</v>
      </c>
      <c r="AQ124" s="158">
        <f>Baseline_Data_2012!AJ124/Baseline_Data_2012!AJ$273</f>
        <v>7.7223735325625742E-4</v>
      </c>
      <c r="AR124" s="158">
        <f>Baseline_Data_2012!AK124/Baseline_Data_2012!AK$273</f>
        <v>1.0371325696888667E-3</v>
      </c>
      <c r="AS124" s="158">
        <f>Baseline_Data_2012!AL124/Baseline_Data_2012!AL$273</f>
        <v>1.0873075092428922E-3</v>
      </c>
      <c r="AT124" s="158">
        <f>Baseline_Data_2012!AM124/Baseline_Data_2012!AM$273</f>
        <v>1.5396065449940568E-3</v>
      </c>
      <c r="AU124" s="158">
        <f>Baseline_Data_2012!AN124/Baseline_Data_2012!AN$273</f>
        <v>5.6032552530616757E-4</v>
      </c>
      <c r="AV124" s="158">
        <f>Baseline_Data_2012!AO124/Baseline_Data_2012!AO$273</f>
        <v>7.2334210852220487E-4</v>
      </c>
      <c r="AW124" s="158">
        <f>Baseline_Data_2012!AP124/Baseline_Data_2012!AP$273</f>
        <v>1.2164508788347454E-3</v>
      </c>
      <c r="AX124" s="158">
        <f>Baseline_Data_2012!AQ124/Baseline_Data_2012!AQ$273</f>
        <v>2.2830872528493184E-4</v>
      </c>
      <c r="AY124" s="158">
        <f>Baseline_Data_2012!AR124/Baseline_Data_2012!AR$273</f>
        <v>1.6008434781524341E-3</v>
      </c>
      <c r="AZ124" s="158">
        <f>Baseline_Data_2012!AS124/Baseline_Data_2012!AS$273</f>
        <v>1.0883143419430238E-3</v>
      </c>
      <c r="BA124" s="158">
        <f>Baseline_Data_2012!AT124/Baseline_Data_2012!AT$273</f>
        <v>1.0084094705673863E-3</v>
      </c>
      <c r="BB124" s="158">
        <f>Baseline_Data_2012!AU124/Baseline_Data_2012!AU$273</f>
        <v>1.1286823235950824E-3</v>
      </c>
      <c r="BC124" s="158">
        <f>Baseline_Data_2012!AV124/Baseline_Data_2012!AV$273</f>
        <v>1.4213771795821483E-3</v>
      </c>
      <c r="BD124">
        <v>124</v>
      </c>
    </row>
    <row r="125" spans="1:56" x14ac:dyDescent="0.2">
      <c r="A125" s="157">
        <v>2</v>
      </c>
      <c r="B125" s="34" t="s">
        <v>208</v>
      </c>
      <c r="C125">
        <f>'III Tool Overview'!$H$8/160</f>
        <v>312.5</v>
      </c>
      <c r="E125">
        <f>'III Tool Overview'!$H$8/64</f>
        <v>781.25</v>
      </c>
      <c r="F125">
        <f>G125*'III Tool Overview'!$H$8</f>
        <v>22.517580126844511</v>
      </c>
      <c r="G125" s="158">
        <f>HLOOKUP('III Tool Overview'!$H$6,Targeting!$I$1:$BC$277,Targeting!BD125,FALSE)</f>
        <v>4.5035160253689021E-4</v>
      </c>
      <c r="H125" s="195"/>
      <c r="I125" s="158">
        <f>Baseline_Data_2012!B125/Baseline_Data_2012!B$273</f>
        <v>4.5035160253689021E-4</v>
      </c>
      <c r="J125" s="158">
        <f>Baseline_Data_2012!C125/Baseline_Data_2012!C$273</f>
        <v>6.732763669230025E-4</v>
      </c>
      <c r="K125" s="158">
        <f>Baseline_Data_2012!D125/Baseline_Data_2012!D$273</f>
        <v>6.6796186650300749E-4</v>
      </c>
      <c r="L125" s="158">
        <f>Baseline_Data_2012!E125/Baseline_Data_2012!E$273</f>
        <v>5.4247070085000431E-4</v>
      </c>
      <c r="M125" s="158">
        <f>Baseline_Data_2012!F125/Baseline_Data_2012!F$273</f>
        <v>5.3705246105167827E-4</v>
      </c>
      <c r="N125" s="158">
        <f>Baseline_Data_2012!G125/Baseline_Data_2012!G$273</f>
        <v>4.493495111611608E-4</v>
      </c>
      <c r="O125" s="158">
        <f>Baseline_Data_2012!H125/Baseline_Data_2012!H$273</f>
        <v>3.1641163341393318E-4</v>
      </c>
      <c r="P125" s="158">
        <f>Baseline_Data_2012!I125/Baseline_Data_2012!I$273</f>
        <v>3.4870662914731265E-4</v>
      </c>
      <c r="Q125" s="158">
        <f>Baseline_Data_2012!J125/Baseline_Data_2012!J$273</f>
        <v>4.8159967201221186E-4</v>
      </c>
      <c r="R125" s="158">
        <f>Baseline_Data_2012!K125/Baseline_Data_2012!K$273</f>
        <v>5.1708247797625513E-4</v>
      </c>
      <c r="S125" s="158">
        <f>Baseline_Data_2012!L125/Baseline_Data_2012!L$273</f>
        <v>4.5952720688240866E-4</v>
      </c>
      <c r="T125" s="158">
        <f>Baseline_Data_2012!M125/Baseline_Data_2012!M$273</f>
        <v>1.0054573355063228E-3</v>
      </c>
      <c r="U125" s="158">
        <f>Baseline_Data_2012!N125/Baseline_Data_2012!N$273</f>
        <v>1.1415436264246592E-4</v>
      </c>
      <c r="V125" s="158">
        <f>Baseline_Data_2012!O125/Baseline_Data_2012!O$273</f>
        <v>4.3984488232457674E-4</v>
      </c>
      <c r="W125" s="158">
        <f>Baseline_Data_2012!P125/Baseline_Data_2012!P$273</f>
        <v>1.4340166654234876E-3</v>
      </c>
      <c r="X125" s="158">
        <f>Baseline_Data_2012!Q125/Baseline_Data_2012!Q$273</f>
        <v>4.1578261688162527E-4</v>
      </c>
      <c r="Y125" s="158">
        <f>Baseline_Data_2012!R125/Baseline_Data_2012!R$273</f>
        <v>2.2873297244475484E-4</v>
      </c>
      <c r="Z125" s="158">
        <f>Baseline_Data_2012!S125/Baseline_Data_2012!S$273</f>
        <v>6.6335728068006724E-4</v>
      </c>
      <c r="AA125" s="158">
        <f>Baseline_Data_2012!T125/Baseline_Data_2012!T$273</f>
        <v>5.0700705397234858E-4</v>
      </c>
      <c r="AB125" s="158">
        <f>Baseline_Data_2012!U125/Baseline_Data_2012!U$273</f>
        <v>2.3663209464205122E-4</v>
      </c>
      <c r="AC125" s="158">
        <f>Baseline_Data_2012!V125/Baseline_Data_2012!V$273</f>
        <v>5.4247070085000431E-4</v>
      </c>
      <c r="AD125" s="158">
        <f>Baseline_Data_2012!W125/Baseline_Data_2012!W$273</f>
        <v>3.5031733155040627E-4</v>
      </c>
      <c r="AE125" s="158">
        <f>Baseline_Data_2012!X125/Baseline_Data_2012!X$273</f>
        <v>7.0460693864832604E-4</v>
      </c>
      <c r="AF125" s="158">
        <f>Baseline_Data_2012!Y125/Baseline_Data_2012!Y$273</f>
        <v>5.601294869657824E-4</v>
      </c>
      <c r="AG125" s="158">
        <f>Baseline_Data_2012!Z125/Baseline_Data_2012!Z$273</f>
        <v>6.0441790732212617E-4</v>
      </c>
      <c r="AH125" s="158">
        <f>Baseline_Data_2012!AA125/Baseline_Data_2012!AA$273</f>
        <v>3.3980656777359702E-4</v>
      </c>
      <c r="AI125" s="158">
        <f>Baseline_Data_2012!AB125/Baseline_Data_2012!AB$273</f>
        <v>3.4424817117542042E-4</v>
      </c>
      <c r="AJ125" s="158">
        <f>Baseline_Data_2012!AC125/Baseline_Data_2012!AC$273</f>
        <v>1.4340166654234876E-3</v>
      </c>
      <c r="AK125" s="158">
        <f>Baseline_Data_2012!AD125/Baseline_Data_2012!AD$273</f>
        <v>4.8008129897202236E-4</v>
      </c>
      <c r="AL125" s="158">
        <f>Baseline_Data_2012!AE125/Baseline_Data_2012!AE$273</f>
        <v>5.3705246105167827E-4</v>
      </c>
      <c r="AM125" s="158">
        <f>Baseline_Data_2012!AF125/Baseline_Data_2012!AF$273</f>
        <v>3.0395779228599928E-4</v>
      </c>
      <c r="AN125" s="158">
        <f>Baseline_Data_2012!AG125/Baseline_Data_2012!AG$273</f>
        <v>4.5426304924141644E-4</v>
      </c>
      <c r="AO125" s="158">
        <f>Baseline_Data_2012!AH125/Baseline_Data_2012!AH$273</f>
        <v>3.9737968971733268E-4</v>
      </c>
      <c r="AP125" s="158">
        <f>Baseline_Data_2012!AI125/Baseline_Data_2012!AI$273</f>
        <v>6.6832284719034441E-4</v>
      </c>
      <c r="AQ125" s="158">
        <f>Baseline_Data_2012!AJ125/Baseline_Data_2012!AJ$273</f>
        <v>2.7773448669742598E-4</v>
      </c>
      <c r="AR125" s="158">
        <f>Baseline_Data_2012!AK125/Baseline_Data_2012!AK$273</f>
        <v>4.7016676492561959E-4</v>
      </c>
      <c r="AS125" s="158">
        <f>Baseline_Data_2012!AL125/Baseline_Data_2012!AL$273</f>
        <v>4.3667470739444121E-4</v>
      </c>
      <c r="AT125" s="158">
        <f>Baseline_Data_2012!AM125/Baseline_Data_2012!AM$273</f>
        <v>1.0054573355063228E-3</v>
      </c>
      <c r="AU125" s="158">
        <f>Baseline_Data_2012!AN125/Baseline_Data_2012!AN$273</f>
        <v>3.7355035020411169E-4</v>
      </c>
      <c r="AV125" s="158">
        <f>Baseline_Data_2012!AO125/Baseline_Data_2012!AO$273</f>
        <v>2.8769288407133148E-4</v>
      </c>
      <c r="AW125" s="158">
        <f>Baseline_Data_2012!AP125/Baseline_Data_2012!AP$273</f>
        <v>6.6796186650300749E-4</v>
      </c>
      <c r="AX125" s="158">
        <f>Baseline_Data_2012!AQ125/Baseline_Data_2012!AQ$273</f>
        <v>1.1415436264246592E-4</v>
      </c>
      <c r="AY125" s="158">
        <f>Baseline_Data_2012!AR125/Baseline_Data_2012!AR$273</f>
        <v>8.8634271671716698E-4</v>
      </c>
      <c r="AZ125" s="158">
        <f>Baseline_Data_2012!AS125/Baseline_Data_2012!AS$273</f>
        <v>5.6918411050371016E-4</v>
      </c>
      <c r="BA125" s="158">
        <f>Baseline_Data_2012!AT125/Baseline_Data_2012!AT$273</f>
        <v>4.9431836792518933E-4</v>
      </c>
      <c r="BB125" s="158">
        <f>Baseline_Data_2012!AU125/Baseline_Data_2012!AU$273</f>
        <v>5.2496852260236384E-4</v>
      </c>
      <c r="BC125" s="158">
        <f>Baseline_Data_2012!AV125/Baseline_Data_2012!AV$273</f>
        <v>5.6989179370038959E-4</v>
      </c>
      <c r="BD125">
        <v>125</v>
      </c>
    </row>
    <row r="126" spans="1:56" x14ac:dyDescent="0.2">
      <c r="A126" s="157">
        <v>2</v>
      </c>
      <c r="B126" s="34" t="s">
        <v>209</v>
      </c>
      <c r="C126">
        <f>'III Tool Overview'!$H$8/160</f>
        <v>312.5</v>
      </c>
      <c r="E126">
        <f>'III Tool Overview'!$H$8/64</f>
        <v>781.25</v>
      </c>
      <c r="F126">
        <f>G126*'III Tool Overview'!$H$8</f>
        <v>8.7785008307633845</v>
      </c>
      <c r="G126" s="158">
        <f>HLOOKUP('III Tool Overview'!$H$6,Targeting!$I$1:$BC$277,Targeting!BD126,FALSE)</f>
        <v>1.755700166152677E-4</v>
      </c>
      <c r="H126" s="195"/>
      <c r="I126" s="158">
        <f>Baseline_Data_2012!B126/Baseline_Data_2012!B$273</f>
        <v>1.755700166152677E-4</v>
      </c>
      <c r="J126" s="158">
        <f>Baseline_Data_2012!C126/Baseline_Data_2012!C$273</f>
        <v>2.4539979728969253E-4</v>
      </c>
      <c r="K126" s="158">
        <f>Baseline_Data_2012!D126/Baseline_Data_2012!D$273</f>
        <v>2.9325155114766181E-4</v>
      </c>
      <c r="L126" s="158">
        <f>Baseline_Data_2012!E126/Baseline_Data_2012!E$273</f>
        <v>2.273829285000018E-4</v>
      </c>
      <c r="M126" s="158">
        <f>Baseline_Data_2012!F126/Baseline_Data_2012!F$273</f>
        <v>1.8954792743000411E-4</v>
      </c>
      <c r="N126" s="158">
        <f>Baseline_Data_2012!G126/Baseline_Data_2012!G$273</f>
        <v>1.6713609866360248E-4</v>
      </c>
      <c r="O126" s="158">
        <f>Baseline_Data_2012!H126/Baseline_Data_2012!H$273</f>
        <v>1.4098613597695662E-4</v>
      </c>
      <c r="P126" s="158">
        <f>Baseline_Data_2012!I126/Baseline_Data_2012!I$273</f>
        <v>1.2778458739052162E-4</v>
      </c>
      <c r="Q126" s="158">
        <f>Baseline_Data_2012!J126/Baseline_Data_2012!J$273</f>
        <v>1.783138026121164E-4</v>
      </c>
      <c r="R126" s="158">
        <f>Baseline_Data_2012!K126/Baseline_Data_2012!K$273</f>
        <v>2.0997135305105157E-4</v>
      </c>
      <c r="S126" s="158">
        <f>Baseline_Data_2012!L126/Baseline_Data_2012!L$273</f>
        <v>1.7688650018350251E-4</v>
      </c>
      <c r="T126" s="158">
        <f>Baseline_Data_2012!M126/Baseline_Data_2012!M$273</f>
        <v>6.2841083469145184E-4</v>
      </c>
      <c r="U126" s="158">
        <f>Baseline_Data_2012!N126/Baseline_Data_2012!N$273</f>
        <v>2.853859066061648E-5</v>
      </c>
      <c r="V126" s="158">
        <f>Baseline_Data_2012!O126/Baseline_Data_2012!O$273</f>
        <v>1.9823994696318951E-4</v>
      </c>
      <c r="W126" s="158">
        <f>Baseline_Data_2012!P126/Baseline_Data_2012!P$273</f>
        <v>5.2352989372603514E-4</v>
      </c>
      <c r="X126" s="158">
        <f>Baseline_Data_2012!Q126/Baseline_Data_2012!Q$273</f>
        <v>1.8205866064639214E-4</v>
      </c>
      <c r="Y126" s="158">
        <f>Baseline_Data_2012!R126/Baseline_Data_2012!R$273</f>
        <v>8.4413358878421439E-5</v>
      </c>
      <c r="Z126" s="158">
        <f>Baseline_Data_2012!S126/Baseline_Data_2012!S$273</f>
        <v>3.5379054969603585E-4</v>
      </c>
      <c r="AA126" s="158">
        <f>Baseline_Data_2012!T126/Baseline_Data_2012!T$273</f>
        <v>1.7686292580430764E-4</v>
      </c>
      <c r="AB126" s="158">
        <f>Baseline_Data_2012!U126/Baseline_Data_2012!U$273</f>
        <v>3.0337448031032207E-5</v>
      </c>
      <c r="AC126" s="158">
        <f>Baseline_Data_2012!V126/Baseline_Data_2012!V$273</f>
        <v>2.273829285000018E-4</v>
      </c>
      <c r="AD126" s="158">
        <f>Baseline_Data_2012!W126/Baseline_Data_2012!W$273</f>
        <v>1.6457861213777474E-4</v>
      </c>
      <c r="AE126" s="158">
        <f>Baseline_Data_2012!X126/Baseline_Data_2012!X$273</f>
        <v>2.3602596959648359E-4</v>
      </c>
      <c r="AF126" s="158">
        <f>Baseline_Data_2012!Y126/Baseline_Data_2012!Y$273</f>
        <v>2.4236372032173276E-4</v>
      </c>
      <c r="AG126" s="158">
        <f>Baseline_Data_2012!Z126/Baseline_Data_2012!Z$273</f>
        <v>2.0301059482575232E-4</v>
      </c>
      <c r="AH126" s="158">
        <f>Baseline_Data_2012!AA126/Baseline_Data_2012!AA$273</f>
        <v>5.2277933503630313E-5</v>
      </c>
      <c r="AI126" s="158">
        <f>Baseline_Data_2012!AB126/Baseline_Data_2012!AB$273</f>
        <v>1.3683050336941001E-4</v>
      </c>
      <c r="AJ126" s="158">
        <f>Baseline_Data_2012!AC126/Baseline_Data_2012!AC$273</f>
        <v>5.2352989372603514E-4</v>
      </c>
      <c r="AK126" s="158">
        <f>Baseline_Data_2012!AD126/Baseline_Data_2012!AD$273</f>
        <v>1.951732383671306E-4</v>
      </c>
      <c r="AL126" s="158">
        <f>Baseline_Data_2012!AE126/Baseline_Data_2012!AE$273</f>
        <v>1.8954792743000411E-4</v>
      </c>
      <c r="AM126" s="158">
        <f>Baseline_Data_2012!AF126/Baseline_Data_2012!AF$273</f>
        <v>1.1980318389650873E-4</v>
      </c>
      <c r="AN126" s="158">
        <f>Baseline_Data_2012!AG126/Baseline_Data_2012!AG$273</f>
        <v>1.7182993601740535E-4</v>
      </c>
      <c r="AO126" s="158">
        <f>Baseline_Data_2012!AH126/Baseline_Data_2012!AH$273</f>
        <v>1.0366426688278242E-4</v>
      </c>
      <c r="AP126" s="158">
        <f>Baseline_Data_2012!AI126/Baseline_Data_2012!AI$273</f>
        <v>2.5658823597486435E-4</v>
      </c>
      <c r="AQ126" s="158">
        <f>Baseline_Data_2012!AJ126/Baseline_Data_2012!AJ$273</f>
        <v>1.7612430863739206E-4</v>
      </c>
      <c r="AR126" s="158">
        <f>Baseline_Data_2012!AK126/Baseline_Data_2012!AK$273</f>
        <v>1.7285542828147777E-4</v>
      </c>
      <c r="AS126" s="158">
        <f>Baseline_Data_2012!AL126/Baseline_Data_2012!AL$273</f>
        <v>1.7517036972842915E-4</v>
      </c>
      <c r="AT126" s="158">
        <f>Baseline_Data_2012!AM126/Baseline_Data_2012!AM$273</f>
        <v>6.2841083469145184E-4</v>
      </c>
      <c r="AU126" s="158">
        <f>Baseline_Data_2012!AN126/Baseline_Data_2012!AN$273</f>
        <v>1.1293382680589424E-4</v>
      </c>
      <c r="AV126" s="158">
        <f>Baseline_Data_2012!AO126/Baseline_Data_2012!AO$273</f>
        <v>1.0411742471152949E-4</v>
      </c>
      <c r="AW126" s="158">
        <f>Baseline_Data_2012!AP126/Baseline_Data_2012!AP$273</f>
        <v>2.9325155114766181E-4</v>
      </c>
      <c r="AX126" s="158">
        <f>Baseline_Data_2012!AQ126/Baseline_Data_2012!AQ$273</f>
        <v>2.853859066061648E-5</v>
      </c>
      <c r="AY126" s="158">
        <f>Baseline_Data_2012!AR126/Baseline_Data_2012!AR$273</f>
        <v>3.4820606728174413E-4</v>
      </c>
      <c r="AZ126" s="158">
        <f>Baseline_Data_2012!AS126/Baseline_Data_2012!AS$273</f>
        <v>2.3596828701786979E-4</v>
      </c>
      <c r="BA126" s="158">
        <f>Baseline_Data_2012!AT126/Baseline_Data_2012!AT$273</f>
        <v>1.9772734717007573E-4</v>
      </c>
      <c r="BB126" s="158">
        <f>Baseline_Data_2012!AU126/Baseline_Data_2012!AU$273</f>
        <v>1.6186529446906219E-4</v>
      </c>
      <c r="BC126" s="158">
        <f>Baseline_Data_2012!AV126/Baseline_Data_2012!AV$273</f>
        <v>2.2795671748015585E-4</v>
      </c>
      <c r="BD126">
        <v>126</v>
      </c>
    </row>
    <row r="127" spans="1:56" x14ac:dyDescent="0.2">
      <c r="A127" s="162"/>
      <c r="B127" s="161" t="s">
        <v>176</v>
      </c>
      <c r="F127">
        <f>G127*'III Tool Overview'!$H$8</f>
        <v>0</v>
      </c>
      <c r="G127" s="158">
        <f>HLOOKUP('III Tool Overview'!$H$6,Targeting!$I$1:$BC$277,Targeting!BD127,FALSE)</f>
        <v>0</v>
      </c>
      <c r="H127" s="195"/>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v>127</v>
      </c>
    </row>
    <row r="128" spans="1:56" x14ac:dyDescent="0.2">
      <c r="A128" s="157">
        <v>2</v>
      </c>
      <c r="B128" s="34" t="s">
        <v>39</v>
      </c>
      <c r="F128">
        <f>G128*'III Tool Overview'!$H$8</f>
        <v>0</v>
      </c>
      <c r="G128" s="158">
        <f>HLOOKUP('III Tool Overview'!$H$6,Targeting!$I$1:$BC$277,Targeting!BD128,FALSE)</f>
        <v>0</v>
      </c>
      <c r="H128" s="195"/>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v>128</v>
      </c>
    </row>
    <row r="129" spans="1:56" x14ac:dyDescent="0.2">
      <c r="A129" s="157">
        <v>2</v>
      </c>
      <c r="B129" s="34" t="s">
        <v>40</v>
      </c>
      <c r="F129">
        <f>G129*'III Tool Overview'!$H$8</f>
        <v>0</v>
      </c>
      <c r="G129" s="158">
        <f>HLOOKUP('III Tool Overview'!$H$6,Targeting!$I$1:$BC$277,Targeting!BD129,FALSE)</f>
        <v>0</v>
      </c>
      <c r="H129" s="195"/>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v>129</v>
      </c>
    </row>
    <row r="130" spans="1:56" x14ac:dyDescent="0.2">
      <c r="A130" s="157">
        <v>2</v>
      </c>
      <c r="B130" s="34" t="s">
        <v>41</v>
      </c>
      <c r="F130">
        <f>G130*'III Tool Overview'!$H$8</f>
        <v>0</v>
      </c>
      <c r="G130" s="158">
        <f>HLOOKUP('III Tool Overview'!$H$6,Targeting!$I$1:$BC$277,Targeting!BD130,FALSE)</f>
        <v>0</v>
      </c>
      <c r="H130" s="195"/>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v>130</v>
      </c>
    </row>
    <row r="131" spans="1:56" x14ac:dyDescent="0.2">
      <c r="A131" s="157">
        <v>2</v>
      </c>
      <c r="B131" s="34" t="s">
        <v>42</v>
      </c>
      <c r="F131">
        <f>G131*'III Tool Overview'!$H$8</f>
        <v>0</v>
      </c>
      <c r="G131" s="158">
        <f>HLOOKUP('III Tool Overview'!$H$6,Targeting!$I$1:$BC$277,Targeting!BD131,FALSE)</f>
        <v>0</v>
      </c>
      <c r="BD131">
        <v>131</v>
      </c>
    </row>
    <row r="132" spans="1:56" x14ac:dyDescent="0.2">
      <c r="A132" s="157">
        <v>2</v>
      </c>
      <c r="B132" s="34" t="s">
        <v>43</v>
      </c>
      <c r="C132">
        <f>'III Tool Overview'!$H$8/160</f>
        <v>312.5</v>
      </c>
      <c r="D132">
        <v>0</v>
      </c>
      <c r="E132">
        <f>'III Tool Overview'!$H$8/64</f>
        <v>781.25</v>
      </c>
      <c r="F132">
        <f>G132*'III Tool Overview'!$H$8</f>
        <v>319.4378760751776</v>
      </c>
      <c r="G132" s="158">
        <f>HLOOKUP('III Tool Overview'!$H$6,Targeting!$I$1:$BC$277,Targeting!BD132,FALSE)</f>
        <v>6.3887575215035523E-3</v>
      </c>
      <c r="H132" s="195"/>
      <c r="I132" s="158">
        <f>Baseline_Data_2012!B131/Baseline_Data_2012!B$273</f>
        <v>6.3887575215035523E-3</v>
      </c>
      <c r="J132" s="158">
        <f>Baseline_Data_2012!C131/Baseline_Data_2012!C$273</f>
        <v>7.4203653269740849E-3</v>
      </c>
      <c r="K132" s="158">
        <f>Baseline_Data_2012!D131/Baseline_Data_2012!D$273</f>
        <v>3.5264568686046442E-3</v>
      </c>
      <c r="L132" s="158">
        <f>Baseline_Data_2012!E131/Baseline_Data_2012!E$273</f>
        <v>6.9874714867549648E-3</v>
      </c>
      <c r="M132" s="158">
        <f>Baseline_Data_2012!F131/Baseline_Data_2012!F$273</f>
        <v>6.5298719909812836E-3</v>
      </c>
      <c r="N132" s="158">
        <f>Baseline_Data_2012!G131/Baseline_Data_2012!G$273</f>
        <v>9.3443650631004193E-3</v>
      </c>
      <c r="O132" s="158">
        <f>Baseline_Data_2012!H131/Baseline_Data_2012!H$273</f>
        <v>4.3147040920081805E-3</v>
      </c>
      <c r="P132" s="158">
        <f>Baseline_Data_2012!I131/Baseline_Data_2012!I$273</f>
        <v>4.851279331703766E-3</v>
      </c>
      <c r="Q132" s="158">
        <f>Baseline_Data_2012!J131/Baseline_Data_2012!J$273</f>
        <v>6.5273658653162616E-3</v>
      </c>
      <c r="R132" s="158">
        <f>Baseline_Data_2012!K131/Baseline_Data_2012!K$273</f>
        <v>8.1131333711255103E-3</v>
      </c>
      <c r="S132" s="158">
        <f>Baseline_Data_2012!L131/Baseline_Data_2012!L$273</f>
        <v>6.9839851257613265E-3</v>
      </c>
      <c r="T132" s="158">
        <f>Baseline_Data_2012!M131/Baseline_Data_2012!M$273</f>
        <v>5.5947607040105615E-3</v>
      </c>
      <c r="U132" s="158">
        <f>Baseline_Data_2012!N131/Baseline_Data_2012!N$273</f>
        <v>6.2957860608875156E-4</v>
      </c>
      <c r="V132" s="158">
        <f>Baseline_Data_2012!O131/Baseline_Data_2012!O$273</f>
        <v>6.3660553877444249E-3</v>
      </c>
      <c r="W132" s="158">
        <f>Baseline_Data_2012!P131/Baseline_Data_2012!P$273</f>
        <v>6.7060955301915578E-3</v>
      </c>
      <c r="X132" s="158">
        <f>Baseline_Data_2012!Q131/Baseline_Data_2012!Q$273</f>
        <v>5.9658699623943642E-3</v>
      </c>
      <c r="Y132" s="158">
        <f>Baseline_Data_2012!R131/Baseline_Data_2012!R$273</f>
        <v>2.603089046677682E-3</v>
      </c>
      <c r="Z132" s="158">
        <f>Baseline_Data_2012!S131/Baseline_Data_2012!S$273</f>
        <v>5.6759261143279945E-3</v>
      </c>
      <c r="AA132" s="158">
        <f>Baseline_Data_2012!T131/Baseline_Data_2012!T$273</f>
        <v>5.3166067393294898E-3</v>
      </c>
      <c r="AB132" s="158">
        <f>Baseline_Data_2012!U131/Baseline_Data_2012!U$273</f>
        <v>6.7595511479567761E-3</v>
      </c>
      <c r="AC132" s="158">
        <f>Baseline_Data_2012!V131/Baseline_Data_2012!V$273</f>
        <v>6.9874714867549648E-3</v>
      </c>
      <c r="AD132" s="158">
        <f>Baseline_Data_2012!W131/Baseline_Data_2012!W$273</f>
        <v>8.9013992910580361E-3</v>
      </c>
      <c r="AE132" s="158">
        <f>Baseline_Data_2012!X131/Baseline_Data_2012!X$273</f>
        <v>8.5673442463040685E-3</v>
      </c>
      <c r="AF132" s="158">
        <f>Baseline_Data_2012!Y131/Baseline_Data_2012!Y$273</f>
        <v>8.3382912264224427E-3</v>
      </c>
      <c r="AG132" s="158">
        <f>Baseline_Data_2012!Z131/Baseline_Data_2012!Z$273</f>
        <v>8.9999303282473578E-3</v>
      </c>
      <c r="AH132" s="158">
        <f>Baseline_Data_2012!AA131/Baseline_Data_2012!AA$273</f>
        <v>4.4502074949905159E-3</v>
      </c>
      <c r="AI132" s="158">
        <f>Baseline_Data_2012!AB131/Baseline_Data_2012!AB$273</f>
        <v>5.4553183084577479E-3</v>
      </c>
      <c r="AJ132" s="158">
        <f>Baseline_Data_2012!AC131/Baseline_Data_2012!AC$273</f>
        <v>6.7060955301915578E-3</v>
      </c>
      <c r="AK132" s="158">
        <f>Baseline_Data_2012!AD131/Baseline_Data_2012!AD$273</f>
        <v>1.1638256828047087E-2</v>
      </c>
      <c r="AL132" s="158">
        <f>Baseline_Data_2012!AE131/Baseline_Data_2012!AE$273</f>
        <v>6.5298719909812836E-3</v>
      </c>
      <c r="AM132" s="158">
        <f>Baseline_Data_2012!AF131/Baseline_Data_2012!AF$273</f>
        <v>4.5783426646702121E-3</v>
      </c>
      <c r="AN132" s="158">
        <f>Baseline_Data_2012!AG131/Baseline_Data_2012!AG$273</f>
        <v>7.2549087425035231E-3</v>
      </c>
      <c r="AO132" s="158">
        <f>Baseline_Data_2012!AH131/Baseline_Data_2012!AH$273</f>
        <v>3.2510451015503108E-3</v>
      </c>
      <c r="AP132" s="158">
        <f>Baseline_Data_2012!AI131/Baseline_Data_2012!AI$273</f>
        <v>1.0009963535004917E-2</v>
      </c>
      <c r="AQ132" s="158">
        <f>Baseline_Data_2012!AJ131/Baseline_Data_2012!AJ$273</f>
        <v>4.0411732500368613E-3</v>
      </c>
      <c r="AR132" s="158">
        <f>Baseline_Data_2012!AK131/Baseline_Data_2012!AK$273</f>
        <v>5.9762655326684021E-3</v>
      </c>
      <c r="AS132" s="158">
        <f>Baseline_Data_2012!AL131/Baseline_Data_2012!AL$273</f>
        <v>7.6618518745673603E-3</v>
      </c>
      <c r="AT132" s="158">
        <f>Baseline_Data_2012!AM131/Baseline_Data_2012!AM$273</f>
        <v>5.5947607040105615E-3</v>
      </c>
      <c r="AU132" s="158">
        <f>Baseline_Data_2012!AN131/Baseline_Data_2012!AN$273</f>
        <v>3.9325611836117935E-3</v>
      </c>
      <c r="AV132" s="158">
        <f>Baseline_Data_2012!AO131/Baseline_Data_2012!AO$273</f>
        <v>4.3323567913294411E-3</v>
      </c>
      <c r="AW132" s="158">
        <f>Baseline_Data_2012!AP131/Baseline_Data_2012!AP$273</f>
        <v>3.5264568686046442E-3</v>
      </c>
      <c r="AX132" s="158">
        <f>Baseline_Data_2012!AQ131/Baseline_Data_2012!AQ$273</f>
        <v>6.2957860608875156E-4</v>
      </c>
      <c r="AY132" s="158">
        <f>Baseline_Data_2012!AR131/Baseline_Data_2012!AR$273</f>
        <v>8.268954686597706E-3</v>
      </c>
      <c r="AZ132" s="158">
        <f>Baseline_Data_2012!AS131/Baseline_Data_2012!AS$273</f>
        <v>7.4636184138412503E-3</v>
      </c>
      <c r="BA132" s="158">
        <f>Baseline_Data_2012!AT131/Baseline_Data_2012!AT$273</f>
        <v>6.9324406265387165E-3</v>
      </c>
      <c r="BB132" s="158">
        <f>Baseline_Data_2012!AU131/Baseline_Data_2012!AU$273</f>
        <v>7.8586197019869016E-3</v>
      </c>
      <c r="BC132" s="158">
        <f>Baseline_Data_2012!AV131/Baseline_Data_2012!AV$273</f>
        <v>7.3152402152584549E-3</v>
      </c>
      <c r="BD132">
        <v>132</v>
      </c>
    </row>
    <row r="133" spans="1:56" x14ac:dyDescent="0.2">
      <c r="A133" s="157">
        <v>2</v>
      </c>
      <c r="B133" s="34" t="s">
        <v>44</v>
      </c>
      <c r="C133">
        <f>'III Tool Overview'!$H$8/160</f>
        <v>312.5</v>
      </c>
      <c r="D133">
        <v>0</v>
      </c>
      <c r="E133">
        <f>'III Tool Overview'!$H$8/64</f>
        <v>781.25</v>
      </c>
      <c r="F133">
        <f>G133*'III Tool Overview'!$H$8</f>
        <v>508.13231570705375</v>
      </c>
      <c r="G133" s="158">
        <f>HLOOKUP('III Tool Overview'!$H$6,Targeting!$I$1:$BC$277,Targeting!BD133,FALSE)</f>
        <v>1.0162646314141075E-2</v>
      </c>
      <c r="H133" s="195"/>
      <c r="I133" s="158">
        <f>Baseline_Data_2012!B132/Baseline_Data_2012!B$273</f>
        <v>1.0162646314141075E-2</v>
      </c>
      <c r="J133" s="158">
        <f>Baseline_Data_2012!C132/Baseline_Data_2012!C$273</f>
        <v>9.7488247916452629E-3</v>
      </c>
      <c r="K133" s="158">
        <f>Baseline_Data_2012!D132/Baseline_Data_2012!D$273</f>
        <v>6.6858062398466589E-3</v>
      </c>
      <c r="L133" s="158">
        <f>Baseline_Data_2012!E132/Baseline_Data_2012!E$273</f>
        <v>8.6188642670662514E-3</v>
      </c>
      <c r="M133" s="158">
        <f>Baseline_Data_2012!F132/Baseline_Data_2012!F$273</f>
        <v>9.1963626415908113E-3</v>
      </c>
      <c r="N133" s="158">
        <f>Baseline_Data_2012!G132/Baseline_Data_2012!G$273</f>
        <v>1.3951380706702994E-2</v>
      </c>
      <c r="O133" s="158">
        <f>Baseline_Data_2012!H132/Baseline_Data_2012!H$273</f>
        <v>8.8814416928828712E-3</v>
      </c>
      <c r="P133" s="158">
        <f>Baseline_Data_2012!I132/Baseline_Data_2012!I$273</f>
        <v>8.4024425893027346E-3</v>
      </c>
      <c r="Q133" s="158">
        <f>Baseline_Data_2012!J132/Baseline_Data_2012!J$273</f>
        <v>7.8049812591162067E-3</v>
      </c>
      <c r="R133" s="158">
        <f>Baseline_Data_2012!K132/Baseline_Data_2012!K$273</f>
        <v>1.1114654201055115E-2</v>
      </c>
      <c r="S133" s="158">
        <f>Baseline_Data_2012!L132/Baseline_Data_2012!L$273</f>
        <v>1.2514095167516824E-2</v>
      </c>
      <c r="T133" s="158">
        <f>Baseline_Data_2012!M132/Baseline_Data_2012!M$273</f>
        <v>6.0898722707371606E-3</v>
      </c>
      <c r="U133" s="158">
        <f>Baseline_Data_2012!N132/Baseline_Data_2012!N$273</f>
        <v>1.8315013995309137E-3</v>
      </c>
      <c r="V133" s="158">
        <f>Baseline_Data_2012!O132/Baseline_Data_2012!O$273</f>
        <v>1.1958374255220399E-2</v>
      </c>
      <c r="W133" s="158">
        <f>Baseline_Data_2012!P132/Baseline_Data_2012!P$273</f>
        <v>6.8356819172484002E-3</v>
      </c>
      <c r="X133" s="158">
        <f>Baseline_Data_2012!Q132/Baseline_Data_2012!Q$273</f>
        <v>1.5429198625450054E-2</v>
      </c>
      <c r="Y133" s="158">
        <f>Baseline_Data_2012!R132/Baseline_Data_2012!R$273</f>
        <v>3.544205855861151E-3</v>
      </c>
      <c r="Z133" s="158">
        <f>Baseline_Data_2012!S132/Baseline_Data_2012!S$273</f>
        <v>6.2717415627933639E-3</v>
      </c>
      <c r="AA133" s="158">
        <f>Baseline_Data_2012!T132/Baseline_Data_2012!T$273</f>
        <v>6.9630397940895908E-3</v>
      </c>
      <c r="AB133" s="158">
        <f>Baseline_Data_2012!U132/Baseline_Data_2012!U$273</f>
        <v>9.6708429790074678E-3</v>
      </c>
      <c r="AC133" s="158">
        <f>Baseline_Data_2012!V132/Baseline_Data_2012!V$273</f>
        <v>8.6188642670662514E-3</v>
      </c>
      <c r="AD133" s="158">
        <f>Baseline_Data_2012!W132/Baseline_Data_2012!W$273</f>
        <v>2.1902777167897521E-2</v>
      </c>
      <c r="AE133" s="158">
        <f>Baseline_Data_2012!X132/Baseline_Data_2012!X$273</f>
        <v>1.1230302236715228E-2</v>
      </c>
      <c r="AF133" s="158">
        <f>Baseline_Data_2012!Y132/Baseline_Data_2012!Y$273</f>
        <v>1.2157355910280051E-2</v>
      </c>
      <c r="AG133" s="158">
        <f>Baseline_Data_2012!Z132/Baseline_Data_2012!Z$273</f>
        <v>1.2691738483303929E-2</v>
      </c>
      <c r="AH133" s="158">
        <f>Baseline_Data_2012!AA132/Baseline_Data_2012!AA$273</f>
        <v>5.2355382294006075E-3</v>
      </c>
      <c r="AI133" s="158">
        <f>Baseline_Data_2012!AB132/Baseline_Data_2012!AB$273</f>
        <v>1.3408994436974565E-2</v>
      </c>
      <c r="AJ133" s="158">
        <f>Baseline_Data_2012!AC132/Baseline_Data_2012!AC$273</f>
        <v>6.8356819172484002E-3</v>
      </c>
      <c r="AK133" s="158">
        <f>Baseline_Data_2012!AD132/Baseline_Data_2012!AD$273</f>
        <v>1.5145994913945514E-2</v>
      </c>
      <c r="AL133" s="158">
        <f>Baseline_Data_2012!AE132/Baseline_Data_2012!AE$273</f>
        <v>9.1963626415908113E-3</v>
      </c>
      <c r="AM133" s="158">
        <f>Baseline_Data_2012!AF132/Baseline_Data_2012!AF$273</f>
        <v>9.240201248068446E-3</v>
      </c>
      <c r="AN133" s="158">
        <f>Baseline_Data_2012!AG132/Baseline_Data_2012!AG$273</f>
        <v>8.4306327522514716E-3</v>
      </c>
      <c r="AO133" s="158">
        <f>Baseline_Data_2012!AH132/Baseline_Data_2012!AH$273</f>
        <v>4.5666431192982965E-3</v>
      </c>
      <c r="AP133" s="158">
        <f>Baseline_Data_2012!AI132/Baseline_Data_2012!AI$273</f>
        <v>1.3709297884898039E-2</v>
      </c>
      <c r="AQ133" s="158">
        <f>Baseline_Data_2012!AJ132/Baseline_Data_2012!AJ$273</f>
        <v>5.1378485186342254E-3</v>
      </c>
      <c r="AR133" s="158">
        <f>Baseline_Data_2012!AK132/Baseline_Data_2012!AK$273</f>
        <v>7.4780731924322238E-3</v>
      </c>
      <c r="AS133" s="158">
        <f>Baseline_Data_2012!AL132/Baseline_Data_2012!AL$273</f>
        <v>1.0795299448269501E-2</v>
      </c>
      <c r="AT133" s="158">
        <f>Baseline_Data_2012!AM132/Baseline_Data_2012!AM$273</f>
        <v>6.0898722707371606E-3</v>
      </c>
      <c r="AU133" s="158">
        <f>Baseline_Data_2012!AN132/Baseline_Data_2012!AN$273</f>
        <v>6.3571477780190646E-3</v>
      </c>
      <c r="AV133" s="158">
        <f>Baseline_Data_2012!AO132/Baseline_Data_2012!AO$273</f>
        <v>6.386876506805258E-3</v>
      </c>
      <c r="AW133" s="158">
        <f>Baseline_Data_2012!AP132/Baseline_Data_2012!AP$273</f>
        <v>6.6858062398466589E-3</v>
      </c>
      <c r="AX133" s="158">
        <f>Baseline_Data_2012!AQ132/Baseline_Data_2012!AQ$273</f>
        <v>1.8315013995309137E-3</v>
      </c>
      <c r="AY133" s="158">
        <f>Baseline_Data_2012!AR132/Baseline_Data_2012!AR$273</f>
        <v>1.1473324644974464E-2</v>
      </c>
      <c r="AZ133" s="158">
        <f>Baseline_Data_2012!AS132/Baseline_Data_2012!AS$273</f>
        <v>9.8207877558937704E-3</v>
      </c>
      <c r="BA133" s="158">
        <f>Baseline_Data_2012!AT132/Baseline_Data_2012!AT$273</f>
        <v>1.3537732369577853E-2</v>
      </c>
      <c r="BB133" s="158">
        <f>Baseline_Data_2012!AU132/Baseline_Data_2012!AU$273</f>
        <v>1.0779751367528087E-2</v>
      </c>
      <c r="BC133" s="158">
        <f>Baseline_Data_2012!AV132/Baseline_Data_2012!AV$273</f>
        <v>9.3670048015301495E-3</v>
      </c>
      <c r="BD133">
        <v>133</v>
      </c>
    </row>
    <row r="134" spans="1:56" x14ac:dyDescent="0.2">
      <c r="A134" s="157">
        <v>2</v>
      </c>
      <c r="B134" s="34" t="s">
        <v>45</v>
      </c>
      <c r="C134">
        <f>'III Tool Overview'!$H$8/160</f>
        <v>312.5</v>
      </c>
      <c r="D134">
        <v>0</v>
      </c>
      <c r="E134">
        <f>'III Tool Overview'!$H$8/64</f>
        <v>781.25</v>
      </c>
      <c r="F134">
        <f>G134*'III Tool Overview'!$H$8</f>
        <v>600.57107815689164</v>
      </c>
      <c r="G134" s="158">
        <f>HLOOKUP('III Tool Overview'!$H$6,Targeting!$I$1:$BC$277,Targeting!BD134,FALSE)</f>
        <v>1.2011421563137833E-2</v>
      </c>
      <c r="H134" s="195"/>
      <c r="I134" s="158">
        <f>Baseline_Data_2012!B133/Baseline_Data_2012!B$273</f>
        <v>1.2011421563137833E-2</v>
      </c>
      <c r="J134" s="158">
        <f>Baseline_Data_2012!C133/Baseline_Data_2012!C$273</f>
        <v>1.1261314707015727E-2</v>
      </c>
      <c r="K134" s="158">
        <f>Baseline_Data_2012!D133/Baseline_Data_2012!D$273</f>
        <v>6.6716867207173266E-3</v>
      </c>
      <c r="L134" s="158">
        <f>Baseline_Data_2012!E133/Baseline_Data_2012!E$273</f>
        <v>1.0838783126836449E-2</v>
      </c>
      <c r="M134" s="158">
        <f>Baseline_Data_2012!F133/Baseline_Data_2012!F$273</f>
        <v>1.0996506051205206E-2</v>
      </c>
      <c r="N134" s="158">
        <f>Baseline_Data_2012!G133/Baseline_Data_2012!G$273</f>
        <v>1.577627151869487E-2</v>
      </c>
      <c r="O134" s="158">
        <f>Baseline_Data_2012!H133/Baseline_Data_2012!H$273</f>
        <v>1.001127251043119E-2</v>
      </c>
      <c r="P134" s="158">
        <f>Baseline_Data_2012!I133/Baseline_Data_2012!I$273</f>
        <v>1.0002327884433504E-2</v>
      </c>
      <c r="Q134" s="158">
        <f>Baseline_Data_2012!J133/Baseline_Data_2012!J$273</f>
        <v>1.0405471701354758E-2</v>
      </c>
      <c r="R134" s="158">
        <f>Baseline_Data_2012!K133/Baseline_Data_2012!K$273</f>
        <v>1.4530207834881893E-2</v>
      </c>
      <c r="S134" s="158">
        <f>Baseline_Data_2012!L133/Baseline_Data_2012!L$273</f>
        <v>1.4931352340663263E-2</v>
      </c>
      <c r="T134" s="158">
        <f>Baseline_Data_2012!M133/Baseline_Data_2012!M$273</f>
        <v>7.2019690206153652E-3</v>
      </c>
      <c r="U134" s="158">
        <f>Baseline_Data_2012!N133/Baseline_Data_2012!N$273</f>
        <v>1.6377849053497591E-3</v>
      </c>
      <c r="V134" s="158">
        <f>Baseline_Data_2012!O133/Baseline_Data_2012!O$273</f>
        <v>1.2013508296413981E-2</v>
      </c>
      <c r="W134" s="158">
        <f>Baseline_Data_2012!P133/Baseline_Data_2012!P$273</f>
        <v>8.1502361321038608E-3</v>
      </c>
      <c r="X134" s="158">
        <f>Baseline_Data_2012!Q133/Baseline_Data_2012!Q$273</f>
        <v>1.6633594946376829E-2</v>
      </c>
      <c r="Y134" s="158">
        <f>Baseline_Data_2012!R133/Baseline_Data_2012!R$273</f>
        <v>4.4645287584587339E-3</v>
      </c>
      <c r="Z134" s="158">
        <f>Baseline_Data_2012!S133/Baseline_Data_2012!S$273</f>
        <v>8.7989317848266389E-3</v>
      </c>
      <c r="AA134" s="158">
        <f>Baseline_Data_2012!T133/Baseline_Data_2012!T$273</f>
        <v>8.3225343957965478E-3</v>
      </c>
      <c r="AB134" s="158">
        <f>Baseline_Data_2012!U133/Baseline_Data_2012!U$273</f>
        <v>1.0732653660093594E-2</v>
      </c>
      <c r="AC134" s="158">
        <f>Baseline_Data_2012!V133/Baseline_Data_2012!V$273</f>
        <v>1.0838783126836449E-2</v>
      </c>
      <c r="AD134" s="158">
        <f>Baseline_Data_2012!W133/Baseline_Data_2012!W$273</f>
        <v>1.7221429978200815E-2</v>
      </c>
      <c r="AE134" s="158">
        <f>Baseline_Data_2012!X133/Baseline_Data_2012!X$273</f>
        <v>1.3282951070868227E-2</v>
      </c>
      <c r="AF134" s="158">
        <f>Baseline_Data_2012!Y133/Baseline_Data_2012!Y$273</f>
        <v>1.3660500599952208E-2</v>
      </c>
      <c r="AG134" s="158">
        <f>Baseline_Data_2012!Z133/Baseline_Data_2012!Z$273</f>
        <v>1.4519275356080687E-2</v>
      </c>
      <c r="AH134" s="158">
        <f>Baseline_Data_2012!AA133/Baseline_Data_2012!AA$273</f>
        <v>5.4500713787414305E-3</v>
      </c>
      <c r="AI134" s="158">
        <f>Baseline_Data_2012!AB133/Baseline_Data_2012!AB$273</f>
        <v>1.5628557638335788E-2</v>
      </c>
      <c r="AJ134" s="158">
        <f>Baseline_Data_2012!AC133/Baseline_Data_2012!AC$273</f>
        <v>8.1502361321038608E-3</v>
      </c>
      <c r="AK134" s="158">
        <f>Baseline_Data_2012!AD133/Baseline_Data_2012!AD$273</f>
        <v>1.9457403506279402E-2</v>
      </c>
      <c r="AL134" s="158">
        <f>Baseline_Data_2012!AE133/Baseline_Data_2012!AE$273</f>
        <v>1.0996506051205206E-2</v>
      </c>
      <c r="AM134" s="158">
        <f>Baseline_Data_2012!AF133/Baseline_Data_2012!AF$273</f>
        <v>1.1064959829261339E-2</v>
      </c>
      <c r="AN134" s="158">
        <f>Baseline_Data_2012!AG133/Baseline_Data_2012!AG$273</f>
        <v>1.1626899652959924E-2</v>
      </c>
      <c r="AO134" s="158">
        <f>Baseline_Data_2012!AH133/Baseline_Data_2012!AH$273</f>
        <v>5.6861664324780736E-3</v>
      </c>
      <c r="AP134" s="158">
        <f>Baseline_Data_2012!AI133/Baseline_Data_2012!AI$273</f>
        <v>1.4724103970700167E-2</v>
      </c>
      <c r="AQ134" s="158">
        <f>Baseline_Data_2012!AJ133/Baseline_Data_2012!AJ$273</f>
        <v>6.4841358610113892E-3</v>
      </c>
      <c r="AR134" s="158">
        <f>Baseline_Data_2012!AK133/Baseline_Data_2012!AK$273</f>
        <v>8.5838847801330224E-3</v>
      </c>
      <c r="AS134" s="158">
        <f>Baseline_Data_2012!AL133/Baseline_Data_2012!AL$273</f>
        <v>1.4162174051804038E-2</v>
      </c>
      <c r="AT134" s="158">
        <f>Baseline_Data_2012!AM133/Baseline_Data_2012!AM$273</f>
        <v>7.2019690206153652E-3</v>
      </c>
      <c r="AU134" s="158">
        <f>Baseline_Data_2012!AN133/Baseline_Data_2012!AN$273</f>
        <v>8.8018255371392178E-3</v>
      </c>
      <c r="AV134" s="158">
        <f>Baseline_Data_2012!AO133/Baseline_Data_2012!AO$273</f>
        <v>7.5352430869019011E-3</v>
      </c>
      <c r="AW134" s="158">
        <f>Baseline_Data_2012!AP133/Baseline_Data_2012!AP$273</f>
        <v>6.6716867207173266E-3</v>
      </c>
      <c r="AX134" s="158">
        <f>Baseline_Data_2012!AQ133/Baseline_Data_2012!AQ$273</f>
        <v>1.6377849053497591E-3</v>
      </c>
      <c r="AY134" s="158">
        <f>Baseline_Data_2012!AR133/Baseline_Data_2012!AR$273</f>
        <v>1.2964266011375637E-2</v>
      </c>
      <c r="AZ134" s="158">
        <f>Baseline_Data_2012!AS133/Baseline_Data_2012!AS$273</f>
        <v>1.2649806998598368E-2</v>
      </c>
      <c r="BA134" s="158">
        <f>Baseline_Data_2012!AT133/Baseline_Data_2012!AT$273</f>
        <v>1.2277669911703095E-2</v>
      </c>
      <c r="BB134" s="158">
        <f>Baseline_Data_2012!AU133/Baseline_Data_2012!AU$273</f>
        <v>1.2991479546560204E-2</v>
      </c>
      <c r="BC134" s="158">
        <f>Baseline_Data_2012!AV133/Baseline_Data_2012!AV$273</f>
        <v>1.2530515517972442E-2</v>
      </c>
      <c r="BD134">
        <v>134</v>
      </c>
    </row>
    <row r="135" spans="1:56" x14ac:dyDescent="0.2">
      <c r="A135" s="157">
        <v>2</v>
      </c>
      <c r="B135" s="34" t="s">
        <v>46</v>
      </c>
      <c r="C135">
        <f>'III Tool Overview'!$H$8/160</f>
        <v>312.5</v>
      </c>
      <c r="D135">
        <v>0</v>
      </c>
      <c r="E135">
        <f>'III Tool Overview'!$H$8/64</f>
        <v>781.25</v>
      </c>
      <c r="F135">
        <f>G135*'III Tool Overview'!$H$8</f>
        <v>555.94955135029022</v>
      </c>
      <c r="G135" s="158">
        <f>HLOOKUP('III Tool Overview'!$H$6,Targeting!$I$1:$BC$277,Targeting!BD135,FALSE)</f>
        <v>1.1118991027005806E-2</v>
      </c>
      <c r="H135" s="195"/>
      <c r="I135" s="158">
        <f>Baseline_Data_2012!B134/Baseline_Data_2012!B$273</f>
        <v>1.1118991027005806E-2</v>
      </c>
      <c r="J135" s="158">
        <f>Baseline_Data_2012!C134/Baseline_Data_2012!C$273</f>
        <v>1.1627412306701982E-2</v>
      </c>
      <c r="K135" s="158">
        <f>Baseline_Data_2012!D134/Baseline_Data_2012!D$273</f>
        <v>5.7962765346987518E-3</v>
      </c>
      <c r="L135" s="158">
        <f>Baseline_Data_2012!E134/Baseline_Data_2012!E$273</f>
        <v>1.1084852797824087E-2</v>
      </c>
      <c r="M135" s="158">
        <f>Baseline_Data_2012!F134/Baseline_Data_2012!F$273</f>
        <v>1.0770705105595245E-2</v>
      </c>
      <c r="N135" s="158">
        <f>Baseline_Data_2012!G134/Baseline_Data_2012!G$273</f>
        <v>1.63302990409788E-2</v>
      </c>
      <c r="O135" s="158">
        <f>Baseline_Data_2012!H134/Baseline_Data_2012!H$273</f>
        <v>7.6693206703074826E-3</v>
      </c>
      <c r="P135" s="158">
        <f>Baseline_Data_2012!I134/Baseline_Data_2012!I$273</f>
        <v>9.208438021556813E-3</v>
      </c>
      <c r="Q135" s="158">
        <f>Baseline_Data_2012!J134/Baseline_Data_2012!J$273</f>
        <v>9.9072460337609972E-3</v>
      </c>
      <c r="R135" s="158">
        <f>Baseline_Data_2012!K134/Baseline_Data_2012!K$273</f>
        <v>1.4301491600443939E-2</v>
      </c>
      <c r="S135" s="158">
        <f>Baseline_Data_2012!L134/Baseline_Data_2012!L$273</f>
        <v>1.3334851144427807E-2</v>
      </c>
      <c r="T135" s="158">
        <f>Baseline_Data_2012!M134/Baseline_Data_2012!M$273</f>
        <v>6.0803508944539553E-3</v>
      </c>
      <c r="U135" s="158">
        <f>Baseline_Data_2012!N134/Baseline_Data_2012!N$273</f>
        <v>8.871334903977862E-4</v>
      </c>
      <c r="V135" s="158">
        <f>Baseline_Data_2012!O134/Baseline_Data_2012!O$273</f>
        <v>9.4930190686438893E-3</v>
      </c>
      <c r="W135" s="158">
        <f>Baseline_Data_2012!P134/Baseline_Data_2012!P$273</f>
        <v>9.4249176124802936E-3</v>
      </c>
      <c r="X135" s="158">
        <f>Baseline_Data_2012!Q134/Baseline_Data_2012!Q$273</f>
        <v>1.2090806410601644E-2</v>
      </c>
      <c r="Y135" s="158">
        <f>Baseline_Data_2012!R134/Baseline_Data_2012!R$273</f>
        <v>4.010913537011055E-3</v>
      </c>
      <c r="Z135" s="158">
        <f>Baseline_Data_2012!S134/Baseline_Data_2012!S$273</f>
        <v>8.3627241184400496E-3</v>
      </c>
      <c r="AA135" s="158">
        <f>Baseline_Data_2012!T134/Baseline_Data_2012!T$273</f>
        <v>7.9135646466173548E-3</v>
      </c>
      <c r="AB135" s="158">
        <f>Baseline_Data_2012!U134/Baseline_Data_2012!U$273</f>
        <v>1.1849807200921179E-2</v>
      </c>
      <c r="AC135" s="158">
        <f>Baseline_Data_2012!V134/Baseline_Data_2012!V$273</f>
        <v>1.1084852797824087E-2</v>
      </c>
      <c r="AD135" s="158">
        <f>Baseline_Data_2012!W134/Baseline_Data_2012!W$273</f>
        <v>1.1826481325659109E-2</v>
      </c>
      <c r="AE135" s="158">
        <f>Baseline_Data_2012!X134/Baseline_Data_2012!X$273</f>
        <v>1.4127256823806137E-2</v>
      </c>
      <c r="AF135" s="158">
        <f>Baseline_Data_2012!Y134/Baseline_Data_2012!Y$273</f>
        <v>1.3559311706619229E-2</v>
      </c>
      <c r="AG135" s="158">
        <f>Baseline_Data_2012!Z134/Baseline_Data_2012!Z$273</f>
        <v>1.3533804178066161E-2</v>
      </c>
      <c r="AH135" s="158">
        <f>Baseline_Data_2012!AA134/Baseline_Data_2012!AA$273</f>
        <v>6.1223268792029283E-3</v>
      </c>
      <c r="AI135" s="158">
        <f>Baseline_Data_2012!AB134/Baseline_Data_2012!AB$273</f>
        <v>1.2980272022858E-2</v>
      </c>
      <c r="AJ135" s="158">
        <f>Baseline_Data_2012!AC134/Baseline_Data_2012!AC$273</f>
        <v>9.4249176124802936E-3</v>
      </c>
      <c r="AK135" s="158">
        <f>Baseline_Data_2012!AD134/Baseline_Data_2012!AD$273</f>
        <v>2.0135989108989505E-2</v>
      </c>
      <c r="AL135" s="158">
        <f>Baseline_Data_2012!AE134/Baseline_Data_2012!AE$273</f>
        <v>1.0770705105595245E-2</v>
      </c>
      <c r="AM135" s="158">
        <f>Baseline_Data_2012!AF134/Baseline_Data_2012!AF$273</f>
        <v>9.6708864166474198E-3</v>
      </c>
      <c r="AN135" s="158">
        <f>Baseline_Data_2012!AG134/Baseline_Data_2012!AG$273</f>
        <v>1.1074415768741261E-2</v>
      </c>
      <c r="AO135" s="158">
        <f>Baseline_Data_2012!AH134/Baseline_Data_2012!AH$273</f>
        <v>4.9169502837874057E-3</v>
      </c>
      <c r="AP135" s="158">
        <f>Baseline_Data_2012!AI134/Baseline_Data_2012!AI$273</f>
        <v>1.571868368090899E-2</v>
      </c>
      <c r="AQ135" s="158">
        <f>Baseline_Data_2012!AJ134/Baseline_Data_2012!AJ$273</f>
        <v>5.1407375472659351E-3</v>
      </c>
      <c r="AR135" s="158">
        <f>Baseline_Data_2012!AK134/Baseline_Data_2012!AK$273</f>
        <v>8.3346752220001281E-3</v>
      </c>
      <c r="AS135" s="158">
        <f>Baseline_Data_2012!AL134/Baseline_Data_2012!AL$273</f>
        <v>1.4211822339452781E-2</v>
      </c>
      <c r="AT135" s="158">
        <f>Baseline_Data_2012!AM134/Baseline_Data_2012!AM$273</f>
        <v>6.0803508944539553E-3</v>
      </c>
      <c r="AU135" s="158">
        <f>Baseline_Data_2012!AN134/Baseline_Data_2012!AN$273</f>
        <v>7.4034046574068188E-3</v>
      </c>
      <c r="AV135" s="158">
        <f>Baseline_Data_2012!AO134/Baseline_Data_2012!AO$273</f>
        <v>7.56186938756233E-3</v>
      </c>
      <c r="AW135" s="158">
        <f>Baseline_Data_2012!AP134/Baseline_Data_2012!AP$273</f>
        <v>5.7962765346987518E-3</v>
      </c>
      <c r="AX135" s="158">
        <f>Baseline_Data_2012!AQ134/Baseline_Data_2012!AQ$273</f>
        <v>8.871334903977862E-4</v>
      </c>
      <c r="AY135" s="158">
        <f>Baseline_Data_2012!AR134/Baseline_Data_2012!AR$273</f>
        <v>1.3708351919313312E-2</v>
      </c>
      <c r="AZ135" s="158">
        <f>Baseline_Data_2012!AS134/Baseline_Data_2012!AS$273</f>
        <v>1.2241402014786356E-2</v>
      </c>
      <c r="BA135" s="158">
        <f>Baseline_Data_2012!AT134/Baseline_Data_2012!AT$273</f>
        <v>1.2370541847495101E-2</v>
      </c>
      <c r="BB135" s="158">
        <f>Baseline_Data_2012!AU134/Baseline_Data_2012!AU$273</f>
        <v>1.3099356600920726E-2</v>
      </c>
      <c r="BC135" s="158">
        <f>Baseline_Data_2012!AV134/Baseline_Data_2012!AV$273</f>
        <v>1.1849433698359963E-2</v>
      </c>
      <c r="BD135">
        <v>135</v>
      </c>
    </row>
    <row r="136" spans="1:56" x14ac:dyDescent="0.2">
      <c r="A136" s="157">
        <v>2</v>
      </c>
      <c r="B136" s="34" t="s">
        <v>47</v>
      </c>
      <c r="C136">
        <f>'III Tool Overview'!$H$8/160</f>
        <v>312.5</v>
      </c>
      <c r="D136">
        <v>0</v>
      </c>
      <c r="E136">
        <f>'III Tool Overview'!$H$8/64</f>
        <v>781.25</v>
      </c>
      <c r="F136">
        <f>G136*'III Tool Overview'!$H$8</f>
        <v>606.07426712466179</v>
      </c>
      <c r="G136" s="158">
        <f>HLOOKUP('III Tool Overview'!$H$6,Targeting!$I$1:$BC$277,Targeting!BD136,FALSE)</f>
        <v>1.2121485342493236E-2</v>
      </c>
      <c r="H136" s="195"/>
      <c r="I136" s="158">
        <f>Baseline_Data_2012!B135/Baseline_Data_2012!B$273</f>
        <v>1.2121485342493236E-2</v>
      </c>
      <c r="J136" s="158">
        <f>Baseline_Data_2012!C135/Baseline_Data_2012!C$273</f>
        <v>1.3453594721803613E-2</v>
      </c>
      <c r="K136" s="158">
        <f>Baseline_Data_2012!D135/Baseline_Data_2012!D$273</f>
        <v>6.7474186869564707E-3</v>
      </c>
      <c r="L136" s="158">
        <f>Baseline_Data_2012!E135/Baseline_Data_2012!E$273</f>
        <v>1.2108442151179732E-2</v>
      </c>
      <c r="M136" s="158">
        <f>Baseline_Data_2012!F135/Baseline_Data_2012!F$273</f>
        <v>1.2427792690313523E-2</v>
      </c>
      <c r="N136" s="158">
        <f>Baseline_Data_2012!G135/Baseline_Data_2012!G$273</f>
        <v>1.9040500551443271E-2</v>
      </c>
      <c r="O136" s="158">
        <f>Baseline_Data_2012!H135/Baseline_Data_2012!H$273</f>
        <v>7.8676179377350636E-3</v>
      </c>
      <c r="P136" s="158">
        <f>Baseline_Data_2012!I135/Baseline_Data_2012!I$273</f>
        <v>9.4183537458667633E-3</v>
      </c>
      <c r="Q136" s="158">
        <f>Baseline_Data_2012!J135/Baseline_Data_2012!J$273</f>
        <v>1.25374785347621E-2</v>
      </c>
      <c r="R136" s="158">
        <f>Baseline_Data_2012!K135/Baseline_Data_2012!K$273</f>
        <v>1.6501767815536059E-2</v>
      </c>
      <c r="S136" s="158">
        <f>Baseline_Data_2012!L135/Baseline_Data_2012!L$273</f>
        <v>1.3911499699826699E-2</v>
      </c>
      <c r="T136" s="158">
        <f>Baseline_Data_2012!M135/Baseline_Data_2012!M$273</f>
        <v>9.4071197678053699E-3</v>
      </c>
      <c r="U136" s="158">
        <f>Baseline_Data_2012!N135/Baseline_Data_2012!N$273</f>
        <v>1.7566563904154674E-3</v>
      </c>
      <c r="V136" s="158">
        <f>Baseline_Data_2012!O135/Baseline_Data_2012!O$273</f>
        <v>8.8650224114823241E-3</v>
      </c>
      <c r="W136" s="158">
        <f>Baseline_Data_2012!P135/Baseline_Data_2012!P$273</f>
        <v>1.3115637597695344E-2</v>
      </c>
      <c r="X136" s="158">
        <f>Baseline_Data_2012!Q135/Baseline_Data_2012!Q$273</f>
        <v>1.1108602173007241E-2</v>
      </c>
      <c r="Y136" s="158">
        <f>Baseline_Data_2012!R135/Baseline_Data_2012!R$273</f>
        <v>4.8483175281612131E-3</v>
      </c>
      <c r="Z136" s="158">
        <f>Baseline_Data_2012!S135/Baseline_Data_2012!S$273</f>
        <v>9.2427781108089368E-3</v>
      </c>
      <c r="AA136" s="158">
        <f>Baseline_Data_2012!T135/Baseline_Data_2012!T$273</f>
        <v>1.1530308412342366E-2</v>
      </c>
      <c r="AB136" s="158">
        <f>Baseline_Data_2012!U135/Baseline_Data_2012!U$273</f>
        <v>1.3840863108363894E-2</v>
      </c>
      <c r="AC136" s="158">
        <f>Baseline_Data_2012!V135/Baseline_Data_2012!V$273</f>
        <v>1.2108442151179732E-2</v>
      </c>
      <c r="AD136" s="158">
        <f>Baseline_Data_2012!W135/Baseline_Data_2012!W$273</f>
        <v>9.6598383325056502E-3</v>
      </c>
      <c r="AE136" s="158">
        <f>Baseline_Data_2012!X135/Baseline_Data_2012!X$273</f>
        <v>1.5553485260618106E-2</v>
      </c>
      <c r="AF136" s="158">
        <f>Baseline_Data_2012!Y135/Baseline_Data_2012!Y$273</f>
        <v>1.6776139267253139E-2</v>
      </c>
      <c r="AG136" s="158">
        <f>Baseline_Data_2012!Z135/Baseline_Data_2012!Z$273</f>
        <v>1.599924820048243E-2</v>
      </c>
      <c r="AH136" s="158">
        <f>Baseline_Data_2012!AA135/Baseline_Data_2012!AA$273</f>
        <v>7.0044686015827045E-3</v>
      </c>
      <c r="AI136" s="158">
        <f>Baseline_Data_2012!AB135/Baseline_Data_2012!AB$273</f>
        <v>1.1744651113643327E-2</v>
      </c>
      <c r="AJ136" s="158">
        <f>Baseline_Data_2012!AC135/Baseline_Data_2012!AC$273</f>
        <v>1.3115637597695344E-2</v>
      </c>
      <c r="AK136" s="158">
        <f>Baseline_Data_2012!AD135/Baseline_Data_2012!AD$273</f>
        <v>2.3935889791446455E-2</v>
      </c>
      <c r="AL136" s="158">
        <f>Baseline_Data_2012!AE135/Baseline_Data_2012!AE$273</f>
        <v>1.2427792690313523E-2</v>
      </c>
      <c r="AM136" s="158">
        <f>Baseline_Data_2012!AF135/Baseline_Data_2012!AF$273</f>
        <v>8.7957680744065528E-3</v>
      </c>
      <c r="AN136" s="158">
        <f>Baseline_Data_2012!AG135/Baseline_Data_2012!AG$273</f>
        <v>1.3403253711126623E-2</v>
      </c>
      <c r="AO136" s="158">
        <f>Baseline_Data_2012!AH135/Baseline_Data_2012!AH$273</f>
        <v>6.8037435947440215E-3</v>
      </c>
      <c r="AP136" s="158">
        <f>Baseline_Data_2012!AI135/Baseline_Data_2012!AI$273</f>
        <v>1.8260929854619478E-2</v>
      </c>
      <c r="AQ136" s="158">
        <f>Baseline_Data_2012!AJ135/Baseline_Data_2012!AJ$273</f>
        <v>6.6089418979012899E-3</v>
      </c>
      <c r="AR136" s="158">
        <f>Baseline_Data_2012!AK135/Baseline_Data_2012!AK$273</f>
        <v>1.0816349854064254E-2</v>
      </c>
      <c r="AS136" s="158">
        <f>Baseline_Data_2012!AL135/Baseline_Data_2012!AL$273</f>
        <v>1.6325478069273074E-2</v>
      </c>
      <c r="AT136" s="158">
        <f>Baseline_Data_2012!AM135/Baseline_Data_2012!AM$273</f>
        <v>9.4071197678053699E-3</v>
      </c>
      <c r="AU136" s="158">
        <f>Baseline_Data_2012!AN135/Baseline_Data_2012!AN$273</f>
        <v>6.9432032619080025E-3</v>
      </c>
      <c r="AV136" s="158">
        <f>Baseline_Data_2012!AO135/Baseline_Data_2012!AO$273</f>
        <v>8.997399188760179E-3</v>
      </c>
      <c r="AW136" s="158">
        <f>Baseline_Data_2012!AP135/Baseline_Data_2012!AP$273</f>
        <v>6.7474186869564707E-3</v>
      </c>
      <c r="AX136" s="158">
        <f>Baseline_Data_2012!AQ135/Baseline_Data_2012!AQ$273</f>
        <v>1.7566563904154674E-3</v>
      </c>
      <c r="AY136" s="158">
        <f>Baseline_Data_2012!AR135/Baseline_Data_2012!AR$273</f>
        <v>1.4997116097329431E-2</v>
      </c>
      <c r="AZ136" s="158">
        <f>Baseline_Data_2012!AS135/Baseline_Data_2012!AS$273</f>
        <v>1.4010925815615312E-2</v>
      </c>
      <c r="BA136" s="158">
        <f>Baseline_Data_2012!AT135/Baseline_Data_2012!AT$273</f>
        <v>1.3797773789795466E-2</v>
      </c>
      <c r="BB136" s="158">
        <f>Baseline_Data_2012!AU135/Baseline_Data_2012!AU$273</f>
        <v>1.541498480005123E-2</v>
      </c>
      <c r="BC136" s="158">
        <f>Baseline_Data_2012!AV135/Baseline_Data_2012!AV$273</f>
        <v>1.4226942815209975E-2</v>
      </c>
      <c r="BD136">
        <v>136</v>
      </c>
    </row>
    <row r="137" spans="1:56" x14ac:dyDescent="0.2">
      <c r="A137" s="157">
        <v>2</v>
      </c>
      <c r="B137" s="34" t="s">
        <v>48</v>
      </c>
      <c r="C137">
        <f>'III Tool Overview'!$H$8/160</f>
        <v>312.5</v>
      </c>
      <c r="D137">
        <v>0</v>
      </c>
      <c r="E137">
        <f>'III Tool Overview'!$H$8/64</f>
        <v>781.25</v>
      </c>
      <c r="F137">
        <f>G137*'III Tool Overview'!$H$8</f>
        <v>721.36564775531906</v>
      </c>
      <c r="G137" s="158">
        <f>HLOOKUP('III Tool Overview'!$H$6,Targeting!$I$1:$BC$277,Targeting!BD137,FALSE)</f>
        <v>1.4427312955106381E-2</v>
      </c>
      <c r="H137" s="195"/>
      <c r="I137" s="158">
        <f>Baseline_Data_2012!B136/Baseline_Data_2012!B$273</f>
        <v>1.4427312955106381E-2</v>
      </c>
      <c r="J137" s="158">
        <f>Baseline_Data_2012!C136/Baseline_Data_2012!C$273</f>
        <v>1.7997338317909627E-2</v>
      </c>
      <c r="K137" s="158">
        <f>Baseline_Data_2012!D136/Baseline_Data_2012!D$273</f>
        <v>7.7554667799475578E-3</v>
      </c>
      <c r="L137" s="158">
        <f>Baseline_Data_2012!E136/Baseline_Data_2012!E$273</f>
        <v>1.7365488209699045E-2</v>
      </c>
      <c r="M137" s="158">
        <f>Baseline_Data_2012!F136/Baseline_Data_2012!F$273</f>
        <v>1.5179067954048855E-2</v>
      </c>
      <c r="N137" s="158">
        <f>Baseline_Data_2012!G136/Baseline_Data_2012!G$273</f>
        <v>2.2436153107377045E-2</v>
      </c>
      <c r="O137" s="158">
        <f>Baseline_Data_2012!H136/Baseline_Data_2012!H$273</f>
        <v>8.8125328656258901E-3</v>
      </c>
      <c r="P137" s="158">
        <f>Baseline_Data_2012!I136/Baseline_Data_2012!I$273</f>
        <v>1.0815167194815829E-2</v>
      </c>
      <c r="Q137" s="158">
        <f>Baseline_Data_2012!J136/Baseline_Data_2012!J$273</f>
        <v>1.5169927835174075E-2</v>
      </c>
      <c r="R137" s="158">
        <f>Baseline_Data_2012!K136/Baseline_Data_2012!K$273</f>
        <v>2.0400446519906162E-2</v>
      </c>
      <c r="S137" s="158">
        <f>Baseline_Data_2012!L136/Baseline_Data_2012!L$273</f>
        <v>1.541728903184641E-2</v>
      </c>
      <c r="T137" s="158">
        <f>Baseline_Data_2012!M136/Baseline_Data_2012!M$273</f>
        <v>1.013074436532886E-2</v>
      </c>
      <c r="U137" s="158">
        <f>Baseline_Data_2012!N136/Baseline_Data_2012!N$273</f>
        <v>2.5095091291649535E-3</v>
      </c>
      <c r="V137" s="158">
        <f>Baseline_Data_2012!O136/Baseline_Data_2012!O$273</f>
        <v>1.0384596298644159E-2</v>
      </c>
      <c r="W137" s="158">
        <f>Baseline_Data_2012!P136/Baseline_Data_2012!P$273</f>
        <v>1.4488754891316879E-2</v>
      </c>
      <c r="X137" s="158">
        <f>Baseline_Data_2012!Q136/Baseline_Data_2012!Q$273</f>
        <v>1.1841560499760933E-2</v>
      </c>
      <c r="Y137" s="158">
        <f>Baseline_Data_2012!R136/Baseline_Data_2012!R$273</f>
        <v>5.5897101481617202E-3</v>
      </c>
      <c r="Z137" s="158">
        <f>Baseline_Data_2012!S136/Baseline_Data_2012!S$273</f>
        <v>1.0449686326931096E-2</v>
      </c>
      <c r="AA137" s="158">
        <f>Baseline_Data_2012!T136/Baseline_Data_2012!T$273</f>
        <v>1.3084393459223296E-2</v>
      </c>
      <c r="AB137" s="158">
        <f>Baseline_Data_2012!U136/Baseline_Data_2012!U$273</f>
        <v>1.7411121083312886E-2</v>
      </c>
      <c r="AC137" s="158">
        <f>Baseline_Data_2012!V136/Baseline_Data_2012!V$273</f>
        <v>1.7365488209699045E-2</v>
      </c>
      <c r="AD137" s="158">
        <f>Baseline_Data_2012!W136/Baseline_Data_2012!W$273</f>
        <v>1.1291470218265201E-2</v>
      </c>
      <c r="AE137" s="158">
        <f>Baseline_Data_2012!X136/Baseline_Data_2012!X$273</f>
        <v>2.1617449523427038E-2</v>
      </c>
      <c r="AF137" s="158">
        <f>Baseline_Data_2012!Y136/Baseline_Data_2012!Y$273</f>
        <v>2.1551602200999873E-2</v>
      </c>
      <c r="AG137" s="158">
        <f>Baseline_Data_2012!Z136/Baseline_Data_2012!Z$273</f>
        <v>1.9945371498252425E-2</v>
      </c>
      <c r="AH137" s="158">
        <f>Baseline_Data_2012!AA136/Baseline_Data_2012!AA$273</f>
        <v>9.8592310148327995E-3</v>
      </c>
      <c r="AI137" s="158">
        <f>Baseline_Data_2012!AB136/Baseline_Data_2012!AB$273</f>
        <v>1.0899316344390465E-2</v>
      </c>
      <c r="AJ137" s="158">
        <f>Baseline_Data_2012!AC136/Baseline_Data_2012!AC$273</f>
        <v>1.4488754891316879E-2</v>
      </c>
      <c r="AK137" s="158">
        <f>Baseline_Data_2012!AD136/Baseline_Data_2012!AD$273</f>
        <v>2.7466857930893873E-2</v>
      </c>
      <c r="AL137" s="158">
        <f>Baseline_Data_2012!AE136/Baseline_Data_2012!AE$273</f>
        <v>1.5179067954048855E-2</v>
      </c>
      <c r="AM137" s="158">
        <f>Baseline_Data_2012!AF136/Baseline_Data_2012!AF$273</f>
        <v>9.2107779474704197E-3</v>
      </c>
      <c r="AN137" s="158">
        <f>Baseline_Data_2012!AG136/Baseline_Data_2012!AG$273</f>
        <v>1.6567068501158775E-2</v>
      </c>
      <c r="AO137" s="158">
        <f>Baseline_Data_2012!AH136/Baseline_Data_2012!AH$273</f>
        <v>7.6911884114497639E-3</v>
      </c>
      <c r="AP137" s="158">
        <f>Baseline_Data_2012!AI136/Baseline_Data_2012!AI$273</f>
        <v>2.2342472957103367E-2</v>
      </c>
      <c r="AQ137" s="158">
        <f>Baseline_Data_2012!AJ136/Baseline_Data_2012!AJ$273</f>
        <v>8.4313411587843695E-3</v>
      </c>
      <c r="AR137" s="158">
        <f>Baseline_Data_2012!AK136/Baseline_Data_2012!AK$273</f>
        <v>1.4142716859393639E-2</v>
      </c>
      <c r="AS137" s="158">
        <f>Baseline_Data_2012!AL136/Baseline_Data_2012!AL$273</f>
        <v>1.9637232396466402E-2</v>
      </c>
      <c r="AT137" s="158">
        <f>Baseline_Data_2012!AM136/Baseline_Data_2012!AM$273</f>
        <v>1.013074436532886E-2</v>
      </c>
      <c r="AU137" s="158">
        <f>Baseline_Data_2012!AN136/Baseline_Data_2012!AN$273</f>
        <v>8.513346738148608E-3</v>
      </c>
      <c r="AV137" s="158">
        <f>Baseline_Data_2012!AO136/Baseline_Data_2012!AO$273</f>
        <v>1.1238589313167187E-2</v>
      </c>
      <c r="AW137" s="158">
        <f>Baseline_Data_2012!AP136/Baseline_Data_2012!AP$273</f>
        <v>7.7554667799475578E-3</v>
      </c>
      <c r="AX137" s="158">
        <f>Baseline_Data_2012!AQ136/Baseline_Data_2012!AQ$273</f>
        <v>2.5095091291649535E-3</v>
      </c>
      <c r="AY137" s="158">
        <f>Baseline_Data_2012!AR136/Baseline_Data_2012!AR$273</f>
        <v>1.9592723603177747E-2</v>
      </c>
      <c r="AZ137" s="158">
        <f>Baseline_Data_2012!AS136/Baseline_Data_2012!AS$273</f>
        <v>1.8351875562907502E-2</v>
      </c>
      <c r="BA137" s="158">
        <f>Baseline_Data_2012!AT136/Baseline_Data_2012!AT$273</f>
        <v>1.6734923655940048E-2</v>
      </c>
      <c r="BB137" s="158">
        <f>Baseline_Data_2012!AU136/Baseline_Data_2012!AU$273</f>
        <v>1.9079821872612431E-2</v>
      </c>
      <c r="BC137" s="158">
        <f>Baseline_Data_2012!AV136/Baseline_Data_2012!AV$273</f>
        <v>1.7992397141151778E-2</v>
      </c>
      <c r="BD137">
        <v>137</v>
      </c>
    </row>
    <row r="138" spans="1:56" x14ac:dyDescent="0.2">
      <c r="A138" s="157">
        <v>2</v>
      </c>
      <c r="B138" s="34" t="s">
        <v>49</v>
      </c>
      <c r="C138">
        <f>'III Tool Overview'!$H$8/160</f>
        <v>312.5</v>
      </c>
      <c r="D138">
        <v>0</v>
      </c>
      <c r="E138">
        <f>'III Tool Overview'!$H$8/64</f>
        <v>781.25</v>
      </c>
      <c r="F138">
        <f>G138*'III Tool Overview'!$H$8</f>
        <v>629.24680886078045</v>
      </c>
      <c r="G138" s="158">
        <f>HLOOKUP('III Tool Overview'!$H$6,Targeting!$I$1:$BC$277,Targeting!BD138,FALSE)</f>
        <v>1.258493617721561E-2</v>
      </c>
      <c r="H138" s="195"/>
      <c r="I138" s="158">
        <f>Baseline_Data_2012!B137/Baseline_Data_2012!B$273</f>
        <v>1.258493617721561E-2</v>
      </c>
      <c r="J138" s="158">
        <f>Baseline_Data_2012!C137/Baseline_Data_2012!C$273</f>
        <v>1.600594451961625E-2</v>
      </c>
      <c r="K138" s="158">
        <f>Baseline_Data_2012!D137/Baseline_Data_2012!D$273</f>
        <v>7.9000848849692003E-3</v>
      </c>
      <c r="L138" s="158">
        <f>Baseline_Data_2012!E137/Baseline_Data_2012!E$273</f>
        <v>1.4587282246935387E-2</v>
      </c>
      <c r="M138" s="158">
        <f>Baseline_Data_2012!F137/Baseline_Data_2012!F$273</f>
        <v>1.3803284644151764E-2</v>
      </c>
      <c r="N138" s="158">
        <f>Baseline_Data_2012!G137/Baseline_Data_2012!G$273</f>
        <v>1.9632887178338523E-2</v>
      </c>
      <c r="O138" s="158">
        <f>Baseline_Data_2012!H137/Baseline_Data_2012!H$273</f>
        <v>7.43793873658221E-3</v>
      </c>
      <c r="P138" s="158">
        <f>Baseline_Data_2012!I137/Baseline_Data_2012!I$273</f>
        <v>9.5737760104566399E-3</v>
      </c>
      <c r="Q138" s="158">
        <f>Baseline_Data_2012!J137/Baseline_Data_2012!J$273</f>
        <v>1.3945146160666609E-2</v>
      </c>
      <c r="R138" s="158">
        <f>Baseline_Data_2012!K137/Baseline_Data_2012!K$273</f>
        <v>1.7382086619964803E-2</v>
      </c>
      <c r="S138" s="158">
        <f>Baseline_Data_2012!L137/Baseline_Data_2012!L$273</f>
        <v>1.2735559140427115E-2</v>
      </c>
      <c r="T138" s="158">
        <f>Baseline_Data_2012!M137/Baseline_Data_2012!M$273</f>
        <v>1.0785815053613283E-2</v>
      </c>
      <c r="U138" s="158">
        <f>Baseline_Data_2012!N137/Baseline_Data_2012!N$273</f>
        <v>1.6906166764900741E-3</v>
      </c>
      <c r="V138" s="158">
        <f>Baseline_Data_2012!O137/Baseline_Data_2012!O$273</f>
        <v>9.0127550712588555E-3</v>
      </c>
      <c r="W138" s="158">
        <f>Baseline_Data_2012!P137/Baseline_Data_2012!P$273</f>
        <v>1.4553548084845299E-2</v>
      </c>
      <c r="X138" s="158">
        <f>Baseline_Data_2012!Q137/Baseline_Data_2012!Q$273</f>
        <v>1.0292478376505695E-2</v>
      </c>
      <c r="Y138" s="158">
        <f>Baseline_Data_2012!R137/Baseline_Data_2012!R$273</f>
        <v>4.6906945819422691E-3</v>
      </c>
      <c r="Z138" s="158">
        <f>Baseline_Data_2012!S137/Baseline_Data_2012!S$273</f>
        <v>8.3494569728264478E-3</v>
      </c>
      <c r="AA138" s="158">
        <f>Baseline_Data_2012!T137/Baseline_Data_2012!T$273</f>
        <v>1.2010518053314065E-2</v>
      </c>
      <c r="AB138" s="158">
        <f>Baseline_Data_2012!U137/Baseline_Data_2012!U$273</f>
        <v>1.6927192821387573E-2</v>
      </c>
      <c r="AC138" s="158">
        <f>Baseline_Data_2012!V137/Baseline_Data_2012!V$273</f>
        <v>1.4587282246935387E-2</v>
      </c>
      <c r="AD138" s="158">
        <f>Baseline_Data_2012!W137/Baseline_Data_2012!W$273</f>
        <v>1.0675903461178459E-2</v>
      </c>
      <c r="AE138" s="158">
        <f>Baseline_Data_2012!X137/Baseline_Data_2012!X$273</f>
        <v>1.8646076346572411E-2</v>
      </c>
      <c r="AF138" s="158">
        <f>Baseline_Data_2012!Y137/Baseline_Data_2012!Y$273</f>
        <v>1.8984342052406702E-2</v>
      </c>
      <c r="AG138" s="158">
        <f>Baseline_Data_2012!Z137/Baseline_Data_2012!Z$273</f>
        <v>1.9011469779732566E-2</v>
      </c>
      <c r="AH138" s="158">
        <f>Baseline_Data_2012!AA137/Baseline_Data_2012!AA$273</f>
        <v>9.2690712321695946E-3</v>
      </c>
      <c r="AI138" s="158">
        <f>Baseline_Data_2012!AB137/Baseline_Data_2012!AB$273</f>
        <v>8.7487278267864045E-3</v>
      </c>
      <c r="AJ138" s="158">
        <f>Baseline_Data_2012!AC137/Baseline_Data_2012!AC$273</f>
        <v>1.4553548084845299E-2</v>
      </c>
      <c r="AK138" s="158">
        <f>Baseline_Data_2012!AD137/Baseline_Data_2012!AD$273</f>
        <v>2.4259323613936328E-2</v>
      </c>
      <c r="AL138" s="158">
        <f>Baseline_Data_2012!AE137/Baseline_Data_2012!AE$273</f>
        <v>1.3803284644151764E-2</v>
      </c>
      <c r="AM138" s="158">
        <f>Baseline_Data_2012!AF137/Baseline_Data_2012!AF$273</f>
        <v>7.8263409870174255E-3</v>
      </c>
      <c r="AN138" s="158">
        <f>Baseline_Data_2012!AG137/Baseline_Data_2012!AG$273</f>
        <v>1.5236531963430441E-2</v>
      </c>
      <c r="AO138" s="158">
        <f>Baseline_Data_2012!AH137/Baseline_Data_2012!AH$273</f>
        <v>7.955864935730422E-3</v>
      </c>
      <c r="AP138" s="158">
        <f>Baseline_Data_2012!AI137/Baseline_Data_2012!AI$273</f>
        <v>1.9551233125227E-2</v>
      </c>
      <c r="AQ138" s="158">
        <f>Baseline_Data_2012!AJ137/Baseline_Data_2012!AJ$273</f>
        <v>6.4899139182748103E-3</v>
      </c>
      <c r="AR138" s="158">
        <f>Baseline_Data_2012!AK137/Baseline_Data_2012!AK$273</f>
        <v>1.2605180230721876E-2</v>
      </c>
      <c r="AS138" s="158">
        <f>Baseline_Data_2012!AL137/Baseline_Data_2012!AL$273</f>
        <v>1.6391408859860384E-2</v>
      </c>
      <c r="AT138" s="158">
        <f>Baseline_Data_2012!AM137/Baseline_Data_2012!AM$273</f>
        <v>1.0785815053613283E-2</v>
      </c>
      <c r="AU138" s="158">
        <f>Baseline_Data_2012!AN137/Baseline_Data_2012!AN$273</f>
        <v>7.193395124370291E-3</v>
      </c>
      <c r="AV138" s="158">
        <f>Baseline_Data_2012!AO137/Baseline_Data_2012!AO$273</f>
        <v>9.8763534148625688E-3</v>
      </c>
      <c r="AW138" s="158">
        <f>Baseline_Data_2012!AP137/Baseline_Data_2012!AP$273</f>
        <v>7.9000848849692003E-3</v>
      </c>
      <c r="AX138" s="158">
        <f>Baseline_Data_2012!AQ137/Baseline_Data_2012!AQ$273</f>
        <v>1.6906166764900741E-3</v>
      </c>
      <c r="AY138" s="158">
        <f>Baseline_Data_2012!AR137/Baseline_Data_2012!AR$273</f>
        <v>1.8079625832569998E-2</v>
      </c>
      <c r="AZ138" s="158">
        <f>Baseline_Data_2012!AS137/Baseline_Data_2012!AS$273</f>
        <v>1.6031109041992724E-2</v>
      </c>
      <c r="BA138" s="158">
        <f>Baseline_Data_2012!AT137/Baseline_Data_2012!AT$273</f>
        <v>1.3555707582956949E-2</v>
      </c>
      <c r="BB138" s="158">
        <f>Baseline_Data_2012!AU137/Baseline_Data_2012!AU$273</f>
        <v>1.8517071524519743E-2</v>
      </c>
      <c r="BC138" s="158">
        <f>Baseline_Data_2012!AV137/Baseline_Data_2012!AV$273</f>
        <v>1.4139958040354925E-2</v>
      </c>
      <c r="BD138">
        <v>138</v>
      </c>
    </row>
    <row r="139" spans="1:56" x14ac:dyDescent="0.2">
      <c r="A139" s="157">
        <v>2</v>
      </c>
      <c r="B139" s="34" t="s">
        <v>50</v>
      </c>
      <c r="C139">
        <f>'III Tool Overview'!$H$8/160</f>
        <v>312.5</v>
      </c>
      <c r="D139">
        <v>0</v>
      </c>
      <c r="E139">
        <f>'III Tool Overview'!$H$8/64</f>
        <v>781.25</v>
      </c>
      <c r="F139">
        <f>G139*'III Tool Overview'!$H$8</f>
        <v>595.00340066143895</v>
      </c>
      <c r="G139" s="158">
        <f>HLOOKUP('III Tool Overview'!$H$6,Targeting!$I$1:$BC$277,Targeting!BD139,FALSE)</f>
        <v>1.1900068013228779E-2</v>
      </c>
      <c r="H139" s="195"/>
      <c r="I139" s="158">
        <f>Baseline_Data_2012!B138/Baseline_Data_2012!B$273</f>
        <v>1.1900068013228779E-2</v>
      </c>
      <c r="J139" s="158">
        <f>Baseline_Data_2012!C138/Baseline_Data_2012!C$273</f>
        <v>1.4447077320952198E-2</v>
      </c>
      <c r="K139" s="158">
        <f>Baseline_Data_2012!D138/Baseline_Data_2012!D$273</f>
        <v>7.3387270335242482E-3</v>
      </c>
      <c r="L139" s="158">
        <f>Baseline_Data_2012!E138/Baseline_Data_2012!E$273</f>
        <v>1.5240444138589212E-2</v>
      </c>
      <c r="M139" s="158">
        <f>Baseline_Data_2012!F138/Baseline_Data_2012!F$273</f>
        <v>1.3220572526448633E-2</v>
      </c>
      <c r="N139" s="158">
        <f>Baseline_Data_2012!G138/Baseline_Data_2012!G$273</f>
        <v>1.7756778243712214E-2</v>
      </c>
      <c r="O139" s="158">
        <f>Baseline_Data_2012!H138/Baseline_Data_2012!H$273</f>
        <v>7.1513454489079177E-3</v>
      </c>
      <c r="P139" s="158">
        <f>Baseline_Data_2012!I138/Baseline_Data_2012!I$273</f>
        <v>9.159316638216973E-3</v>
      </c>
      <c r="Q139" s="158">
        <f>Baseline_Data_2012!J138/Baseline_Data_2012!J$273</f>
        <v>1.3058426396317312E-2</v>
      </c>
      <c r="R139" s="158">
        <f>Baseline_Data_2012!K138/Baseline_Data_2012!K$273</f>
        <v>1.6323829189123226E-2</v>
      </c>
      <c r="S139" s="158">
        <f>Baseline_Data_2012!L138/Baseline_Data_2012!L$273</f>
        <v>1.1929231458509354E-2</v>
      </c>
      <c r="T139" s="158">
        <f>Baseline_Data_2012!M138/Baseline_Data_2012!M$273</f>
        <v>9.1405212318756632E-3</v>
      </c>
      <c r="U139" s="158">
        <f>Baseline_Data_2012!N138/Baseline_Data_2012!N$273</f>
        <v>1.6906166764900741E-3</v>
      </c>
      <c r="V139" s="158">
        <f>Baseline_Data_2012!O138/Baseline_Data_2012!O$273</f>
        <v>9.0595193664399151E-3</v>
      </c>
      <c r="W139" s="158">
        <f>Baseline_Data_2012!P138/Baseline_Data_2012!P$273</f>
        <v>1.4633293553803356E-2</v>
      </c>
      <c r="X139" s="158">
        <f>Baseline_Data_2012!Q138/Baseline_Data_2012!Q$273</f>
        <v>1.0124143449787144E-2</v>
      </c>
      <c r="Y139" s="158">
        <f>Baseline_Data_2012!R138/Baseline_Data_2012!R$273</f>
        <v>4.0499342012216086E-3</v>
      </c>
      <c r="Z139" s="158">
        <f>Baseline_Data_2012!S138/Baseline_Data_2012!S$273</f>
        <v>8.6067591907872006E-3</v>
      </c>
      <c r="AA139" s="158">
        <f>Baseline_Data_2012!T138/Baseline_Data_2012!T$273</f>
        <v>1.1778328776360716E-2</v>
      </c>
      <c r="AB139" s="158">
        <f>Baseline_Data_2012!U138/Baseline_Data_2012!U$273</f>
        <v>1.4085401325826153E-2</v>
      </c>
      <c r="AC139" s="158">
        <f>Baseline_Data_2012!V138/Baseline_Data_2012!V$273</f>
        <v>1.5240444138589212E-2</v>
      </c>
      <c r="AD139" s="158">
        <f>Baseline_Data_2012!W138/Baseline_Data_2012!W$273</f>
        <v>1.0809656238026936E-2</v>
      </c>
      <c r="AE139" s="158">
        <f>Baseline_Data_2012!X138/Baseline_Data_2012!X$273</f>
        <v>1.6448809943651763E-2</v>
      </c>
      <c r="AF139" s="158">
        <f>Baseline_Data_2012!Y138/Baseline_Data_2012!Y$273</f>
        <v>1.8670982898859413E-2</v>
      </c>
      <c r="AG139" s="158">
        <f>Baseline_Data_2012!Z138/Baseline_Data_2012!Z$273</f>
        <v>1.6999554428488575E-2</v>
      </c>
      <c r="AH139" s="158">
        <f>Baseline_Data_2012!AA138/Baseline_Data_2012!AA$273</f>
        <v>8.0298905861576168E-3</v>
      </c>
      <c r="AI139" s="158">
        <f>Baseline_Data_2012!AB138/Baseline_Data_2012!AB$273</f>
        <v>8.2348401065803663E-3</v>
      </c>
      <c r="AJ139" s="158">
        <f>Baseline_Data_2012!AC138/Baseline_Data_2012!AC$273</f>
        <v>1.4633293553803356E-2</v>
      </c>
      <c r="AK139" s="158">
        <f>Baseline_Data_2012!AD138/Baseline_Data_2012!AD$273</f>
        <v>2.2429510165153856E-2</v>
      </c>
      <c r="AL139" s="158">
        <f>Baseline_Data_2012!AE138/Baseline_Data_2012!AE$273</f>
        <v>1.3220572526448633E-2</v>
      </c>
      <c r="AM139" s="158">
        <f>Baseline_Data_2012!AF138/Baseline_Data_2012!AF$273</f>
        <v>7.6454326584496479E-3</v>
      </c>
      <c r="AN139" s="158">
        <f>Baseline_Data_2012!AG138/Baseline_Data_2012!AG$273</f>
        <v>1.405335992828137E-2</v>
      </c>
      <c r="AO139" s="158">
        <f>Baseline_Data_2012!AH138/Baseline_Data_2012!AH$273</f>
        <v>7.2241121921309513E-3</v>
      </c>
      <c r="AP139" s="158">
        <f>Baseline_Data_2012!AI138/Baseline_Data_2012!AI$273</f>
        <v>1.9662826921603864E-2</v>
      </c>
      <c r="AQ139" s="158">
        <f>Baseline_Data_2012!AJ138/Baseline_Data_2012!AJ$273</f>
        <v>6.7487708836760857E-3</v>
      </c>
      <c r="AR139" s="158">
        <f>Baseline_Data_2012!AK138/Baseline_Data_2012!AK$273</f>
        <v>1.0947356073393377E-2</v>
      </c>
      <c r="AS139" s="158">
        <f>Baseline_Data_2012!AL138/Baseline_Data_2012!AL$273</f>
        <v>1.5216933238062155E-2</v>
      </c>
      <c r="AT139" s="158">
        <f>Baseline_Data_2012!AM138/Baseline_Data_2012!AM$273</f>
        <v>9.1405212318756632E-3</v>
      </c>
      <c r="AU139" s="158">
        <f>Baseline_Data_2012!AN138/Baseline_Data_2012!AN$273</f>
        <v>6.950784833497768E-3</v>
      </c>
      <c r="AV139" s="158">
        <f>Baseline_Data_2012!AO138/Baseline_Data_2012!AO$273</f>
        <v>9.3724578324716219E-3</v>
      </c>
      <c r="AW139" s="158">
        <f>Baseline_Data_2012!AP138/Baseline_Data_2012!AP$273</f>
        <v>7.3387270335242482E-3</v>
      </c>
      <c r="AX139" s="158">
        <f>Baseline_Data_2012!AQ138/Baseline_Data_2012!AQ$273</f>
        <v>1.6906166764900741E-3</v>
      </c>
      <c r="AY139" s="158">
        <f>Baseline_Data_2012!AR138/Baseline_Data_2012!AR$273</f>
        <v>1.7444475578648012E-2</v>
      </c>
      <c r="AZ139" s="158">
        <f>Baseline_Data_2012!AS138/Baseline_Data_2012!AS$273</f>
        <v>1.5265609717496187E-2</v>
      </c>
      <c r="BA139" s="158">
        <f>Baseline_Data_2012!AT138/Baseline_Data_2012!AT$273</f>
        <v>1.2175211195442239E-2</v>
      </c>
      <c r="BB139" s="158">
        <f>Baseline_Data_2012!AU138/Baseline_Data_2012!AU$273</f>
        <v>1.7435318205217903E-2</v>
      </c>
      <c r="BC139" s="158">
        <f>Baseline_Data_2012!AV138/Baseline_Data_2012!AV$273</f>
        <v>1.2999291714420661E-2</v>
      </c>
      <c r="BD139">
        <v>139</v>
      </c>
    </row>
    <row r="140" spans="1:56" x14ac:dyDescent="0.2">
      <c r="A140" s="157">
        <v>2</v>
      </c>
      <c r="B140" s="34" t="s">
        <v>51</v>
      </c>
      <c r="C140">
        <f>'III Tool Overview'!$H$8/160</f>
        <v>312.5</v>
      </c>
      <c r="D140">
        <v>0</v>
      </c>
      <c r="E140">
        <f>'III Tool Overview'!$H$8/64</f>
        <v>781.25</v>
      </c>
      <c r="F140">
        <f>G140*'III Tool Overview'!$H$8</f>
        <v>470.36168733345983</v>
      </c>
      <c r="G140" s="158">
        <f>HLOOKUP('III Tool Overview'!$H$6,Targeting!$I$1:$BC$277,Targeting!BD140,FALSE)</f>
        <v>9.4072337466691962E-3</v>
      </c>
      <c r="H140" s="195"/>
      <c r="I140" s="158">
        <f>Baseline_Data_2012!B139/Baseline_Data_2012!B$273</f>
        <v>9.4072337466691962E-3</v>
      </c>
      <c r="J140" s="158">
        <f>Baseline_Data_2012!C139/Baseline_Data_2012!C$273</f>
        <v>1.1879719489819085E-2</v>
      </c>
      <c r="K140" s="158">
        <f>Baseline_Data_2012!D139/Baseline_Data_2012!D$273</f>
        <v>6.3405198175020879E-3</v>
      </c>
      <c r="L140" s="158">
        <f>Baseline_Data_2012!E139/Baseline_Data_2012!E$273</f>
        <v>1.2178369784256094E-2</v>
      </c>
      <c r="M140" s="158">
        <f>Baseline_Data_2012!F139/Baseline_Data_2012!F$273</f>
        <v>1.0616577750462765E-2</v>
      </c>
      <c r="N140" s="158">
        <f>Baseline_Data_2012!G139/Baseline_Data_2012!G$273</f>
        <v>1.3519622830367639E-2</v>
      </c>
      <c r="O140" s="158">
        <f>Baseline_Data_2012!H139/Baseline_Data_2012!H$273</f>
        <v>6.0134015125541109E-3</v>
      </c>
      <c r="P140" s="158">
        <f>Baseline_Data_2012!I139/Baseline_Data_2012!I$273</f>
        <v>6.6338888138499988E-3</v>
      </c>
      <c r="Q140" s="158">
        <f>Baseline_Data_2012!J139/Baseline_Data_2012!J$273</f>
        <v>1.1148468970565774E-2</v>
      </c>
      <c r="R140" s="158">
        <f>Baseline_Data_2012!K139/Baseline_Data_2012!K$273</f>
        <v>1.3391400625839775E-2</v>
      </c>
      <c r="S140" s="158">
        <f>Baseline_Data_2012!L139/Baseline_Data_2012!L$273</f>
        <v>9.2793266579602688E-3</v>
      </c>
      <c r="T140" s="158">
        <f>Baseline_Data_2012!M139/Baseline_Data_2012!M$273</f>
        <v>8.7806132083705583E-3</v>
      </c>
      <c r="U140" s="158">
        <f>Baseline_Data_2012!N139/Baseline_Data_2012!N$273</f>
        <v>1.4044445828133687E-3</v>
      </c>
      <c r="V140" s="158">
        <f>Baseline_Data_2012!O139/Baseline_Data_2012!O$273</f>
        <v>7.1506858631402792E-3</v>
      </c>
      <c r="W140" s="158">
        <f>Baseline_Data_2012!P139/Baseline_Data_2012!P$273</f>
        <v>1.1960574320755995E-2</v>
      </c>
      <c r="X140" s="158">
        <f>Baseline_Data_2012!Q139/Baseline_Data_2012!Q$273</f>
        <v>7.925518967928924E-3</v>
      </c>
      <c r="Y140" s="158">
        <f>Baseline_Data_2012!R139/Baseline_Data_2012!R$273</f>
        <v>3.5958055499816849E-3</v>
      </c>
      <c r="Z140" s="158">
        <f>Baseline_Data_2012!S139/Baseline_Data_2012!S$273</f>
        <v>6.9371090170512496E-3</v>
      </c>
      <c r="AA140" s="158">
        <f>Baseline_Data_2012!T139/Baseline_Data_2012!T$273</f>
        <v>9.7176489433997565E-3</v>
      </c>
      <c r="AB140" s="158">
        <f>Baseline_Data_2012!U139/Baseline_Data_2012!U$273</f>
        <v>9.8162788662350207E-3</v>
      </c>
      <c r="AC140" s="158">
        <f>Baseline_Data_2012!V139/Baseline_Data_2012!V$273</f>
        <v>1.2178369784256094E-2</v>
      </c>
      <c r="AD140" s="158">
        <f>Baseline_Data_2012!W139/Baseline_Data_2012!W$273</f>
        <v>8.1543596340009142E-3</v>
      </c>
      <c r="AE140" s="158">
        <f>Baseline_Data_2012!X139/Baseline_Data_2012!X$273</f>
        <v>1.348280718049142E-2</v>
      </c>
      <c r="AF140" s="158">
        <f>Baseline_Data_2012!Y139/Baseline_Data_2012!Y$273</f>
        <v>1.2944833991460089E-2</v>
      </c>
      <c r="AG140" s="158">
        <f>Baseline_Data_2012!Z139/Baseline_Data_2012!Z$273</f>
        <v>1.3275250449640843E-2</v>
      </c>
      <c r="AH140" s="158">
        <f>Baseline_Data_2012!AA139/Baseline_Data_2012!AA$273</f>
        <v>6.0193199880031823E-3</v>
      </c>
      <c r="AI140" s="158">
        <f>Baseline_Data_2012!AB139/Baseline_Data_2012!AB$273</f>
        <v>6.3863449081035736E-3</v>
      </c>
      <c r="AJ140" s="158">
        <f>Baseline_Data_2012!AC139/Baseline_Data_2012!AC$273</f>
        <v>1.1960574320755995E-2</v>
      </c>
      <c r="AK140" s="158">
        <f>Baseline_Data_2012!AD139/Baseline_Data_2012!AD$273</f>
        <v>1.8292773706236456E-2</v>
      </c>
      <c r="AL140" s="158">
        <f>Baseline_Data_2012!AE139/Baseline_Data_2012!AE$273</f>
        <v>1.0616577750462765E-2</v>
      </c>
      <c r="AM140" s="158">
        <f>Baseline_Data_2012!AF139/Baseline_Data_2012!AF$273</f>
        <v>5.3096851406700665E-3</v>
      </c>
      <c r="AN140" s="158">
        <f>Baseline_Data_2012!AG139/Baseline_Data_2012!AG$273</f>
        <v>1.2134163382957513E-2</v>
      </c>
      <c r="AO140" s="158">
        <f>Baseline_Data_2012!AH139/Baseline_Data_2012!AH$273</f>
        <v>5.2769882028456559E-3</v>
      </c>
      <c r="AP140" s="158">
        <f>Baseline_Data_2012!AI139/Baseline_Data_2012!AI$273</f>
        <v>1.5210234446166893E-2</v>
      </c>
      <c r="AQ140" s="158">
        <f>Baseline_Data_2012!AJ139/Baseline_Data_2012!AJ$273</f>
        <v>6.6020082291851833E-3</v>
      </c>
      <c r="AR140" s="158">
        <f>Baseline_Data_2012!AK139/Baseline_Data_2012!AK$273</f>
        <v>9.0748603612096565E-3</v>
      </c>
      <c r="AS140" s="158">
        <f>Baseline_Data_2012!AL139/Baseline_Data_2012!AL$273</f>
        <v>1.2257655060547136E-2</v>
      </c>
      <c r="AT140" s="158">
        <f>Baseline_Data_2012!AM139/Baseline_Data_2012!AM$273</f>
        <v>8.7806132083705583E-3</v>
      </c>
      <c r="AU140" s="158">
        <f>Baseline_Data_2012!AN139/Baseline_Data_2012!AN$273</f>
        <v>5.7274982574889713E-3</v>
      </c>
      <c r="AV140" s="158">
        <f>Baseline_Data_2012!AO139/Baseline_Data_2012!AO$273</f>
        <v>6.6339571247617281E-3</v>
      </c>
      <c r="AW140" s="158">
        <f>Baseline_Data_2012!AP139/Baseline_Data_2012!AP$273</f>
        <v>6.3405198175020879E-3</v>
      </c>
      <c r="AX140" s="158">
        <f>Baseline_Data_2012!AQ139/Baseline_Data_2012!AQ$273</f>
        <v>1.4044445828133687E-3</v>
      </c>
      <c r="AY140" s="158">
        <f>Baseline_Data_2012!AR139/Baseline_Data_2012!AR$273</f>
        <v>1.4283033653421501E-2</v>
      </c>
      <c r="AZ140" s="158">
        <f>Baseline_Data_2012!AS139/Baseline_Data_2012!AS$273</f>
        <v>1.2899426343542891E-2</v>
      </c>
      <c r="BA140" s="158">
        <f>Baseline_Data_2012!AT139/Baseline_Data_2012!AT$273</f>
        <v>8.0624823743046629E-3</v>
      </c>
      <c r="BB140" s="158">
        <f>Baseline_Data_2012!AU139/Baseline_Data_2012!AU$273</f>
        <v>1.3926579727445662E-2</v>
      </c>
      <c r="BC140" s="158">
        <f>Baseline_Data_2012!AV139/Baseline_Data_2012!AV$273</f>
        <v>1.0155248276763023E-2</v>
      </c>
      <c r="BD140">
        <v>140</v>
      </c>
    </row>
    <row r="141" spans="1:56" x14ac:dyDescent="0.2">
      <c r="A141" s="157">
        <v>2</v>
      </c>
      <c r="B141" s="34" t="s">
        <v>52</v>
      </c>
      <c r="C141">
        <f>'III Tool Overview'!$H$8/160</f>
        <v>312.5</v>
      </c>
      <c r="D141">
        <v>0</v>
      </c>
      <c r="E141">
        <f>'III Tool Overview'!$H$8/64</f>
        <v>781.25</v>
      </c>
      <c r="F141">
        <f>G141*'III Tool Overview'!$H$8</f>
        <v>453.17952523908684</v>
      </c>
      <c r="G141" s="158">
        <f>HLOOKUP('III Tool Overview'!$H$6,Targeting!$I$1:$BC$277,Targeting!BD141,FALSE)</f>
        <v>9.0635905047817371E-3</v>
      </c>
      <c r="H141" s="195"/>
      <c r="I141" s="158">
        <f>Baseline_Data_2012!B140/Baseline_Data_2012!B$273</f>
        <v>9.0635905047817371E-3</v>
      </c>
      <c r="J141" s="158">
        <f>Baseline_Data_2012!C140/Baseline_Data_2012!C$273</f>
        <v>1.1879719489819085E-2</v>
      </c>
      <c r="K141" s="158">
        <f>Baseline_Data_2012!D140/Baseline_Data_2012!D$273</f>
        <v>6.1171746967290212E-3</v>
      </c>
      <c r="L141" s="158">
        <f>Baseline_Data_2012!E140/Baseline_Data_2012!E$273</f>
        <v>1.1794712770350636E-2</v>
      </c>
      <c r="M141" s="158">
        <f>Baseline_Data_2012!F140/Baseline_Data_2012!F$273</f>
        <v>1.0375771967821945E-2</v>
      </c>
      <c r="N141" s="158">
        <f>Baseline_Data_2012!G140/Baseline_Data_2012!G$273</f>
        <v>1.4132714655774677E-2</v>
      </c>
      <c r="O141" s="158">
        <f>Baseline_Data_2012!H140/Baseline_Data_2012!H$273</f>
        <v>6.1203471695355097E-3</v>
      </c>
      <c r="P141" s="158">
        <f>Baseline_Data_2012!I140/Baseline_Data_2012!I$273</f>
        <v>6.042739641761709E-3</v>
      </c>
      <c r="Q141" s="158">
        <f>Baseline_Data_2012!J140/Baseline_Data_2012!J$273</f>
        <v>1.10413236657069E-2</v>
      </c>
      <c r="R141" s="158">
        <f>Baseline_Data_2012!K140/Baseline_Data_2012!K$273</f>
        <v>1.2465078176533565E-2</v>
      </c>
      <c r="S141" s="158">
        <f>Baseline_Data_2012!L140/Baseline_Data_2012!L$273</f>
        <v>9.0210670810720543E-3</v>
      </c>
      <c r="T141" s="158">
        <f>Baseline_Data_2012!M140/Baseline_Data_2012!M$273</f>
        <v>8.5597172786002276E-3</v>
      </c>
      <c r="U141" s="158">
        <f>Baseline_Data_2012!N140/Baseline_Data_2012!N$273</f>
        <v>1.0852526321739667E-3</v>
      </c>
      <c r="V141" s="158">
        <f>Baseline_Data_2012!O140/Baseline_Data_2012!O$273</f>
        <v>6.5265419462066983E-3</v>
      </c>
      <c r="W141" s="158">
        <f>Baseline_Data_2012!P140/Baseline_Data_2012!P$273</f>
        <v>1.3550499608107246E-2</v>
      </c>
      <c r="X141" s="158">
        <f>Baseline_Data_2012!Q140/Baseline_Data_2012!Q$273</f>
        <v>7.5913540985203722E-3</v>
      </c>
      <c r="Y141" s="158">
        <f>Baseline_Data_2012!R140/Baseline_Data_2012!R$273</f>
        <v>4.2509419648851807E-3</v>
      </c>
      <c r="Z141" s="158">
        <f>Baseline_Data_2012!S140/Baseline_Data_2012!S$273</f>
        <v>6.5290437807541167E-3</v>
      </c>
      <c r="AA141" s="158">
        <f>Baseline_Data_2012!T140/Baseline_Data_2012!T$273</f>
        <v>1.0654981223373354E-2</v>
      </c>
      <c r="AB141" s="158">
        <f>Baseline_Data_2012!U140/Baseline_Data_2012!U$273</f>
        <v>1.2578273680308753E-2</v>
      </c>
      <c r="AC141" s="158">
        <f>Baseline_Data_2012!V140/Baseline_Data_2012!V$273</f>
        <v>1.1794712770350636E-2</v>
      </c>
      <c r="AD141" s="158">
        <f>Baseline_Data_2012!W140/Baseline_Data_2012!W$273</f>
        <v>7.7466416523008699E-3</v>
      </c>
      <c r="AE141" s="158">
        <f>Baseline_Data_2012!X140/Baseline_Data_2012!X$273</f>
        <v>1.3037830045821737E-2</v>
      </c>
      <c r="AF141" s="158">
        <f>Baseline_Data_2012!Y140/Baseline_Data_2012!Y$273</f>
        <v>1.1761576771034121E-2</v>
      </c>
      <c r="AG141" s="158">
        <f>Baseline_Data_2012!Z140/Baseline_Data_2012!Z$273</f>
        <v>1.2783574507061553E-2</v>
      </c>
      <c r="AH141" s="158">
        <f>Baseline_Data_2012!AA140/Baseline_Data_2012!AA$273</f>
        <v>5.6150373022417748E-3</v>
      </c>
      <c r="AI141" s="158">
        <f>Baseline_Data_2012!AB140/Baseline_Data_2012!AB$273</f>
        <v>6.0427878000764842E-3</v>
      </c>
      <c r="AJ141" s="158">
        <f>Baseline_Data_2012!AC140/Baseline_Data_2012!AC$273</f>
        <v>1.3550499608107246E-2</v>
      </c>
      <c r="AK141" s="158">
        <f>Baseline_Data_2012!AD140/Baseline_Data_2012!AD$273</f>
        <v>1.8422325927952014E-2</v>
      </c>
      <c r="AL141" s="158">
        <f>Baseline_Data_2012!AE140/Baseline_Data_2012!AE$273</f>
        <v>1.0375771967821945E-2</v>
      </c>
      <c r="AM141" s="158">
        <f>Baseline_Data_2012!AF140/Baseline_Data_2012!AF$273</f>
        <v>4.586822742571826E-3</v>
      </c>
      <c r="AN141" s="158">
        <f>Baseline_Data_2012!AG140/Baseline_Data_2012!AG$273</f>
        <v>1.1601895567684742E-2</v>
      </c>
      <c r="AO141" s="158">
        <f>Baseline_Data_2012!AH140/Baseline_Data_2012!AH$273</f>
        <v>5.3616457675971906E-3</v>
      </c>
      <c r="AP141" s="158">
        <f>Baseline_Data_2012!AI140/Baseline_Data_2012!AI$273</f>
        <v>1.5452950953286575E-2</v>
      </c>
      <c r="AQ141" s="158">
        <f>Baseline_Data_2012!AJ140/Baseline_Data_2012!AJ$273</f>
        <v>6.4847136667377315E-3</v>
      </c>
      <c r="AR141" s="158">
        <f>Baseline_Data_2012!AK140/Baseline_Data_2012!AK$273</f>
        <v>9.6706409177495876E-3</v>
      </c>
      <c r="AS141" s="158">
        <f>Baseline_Data_2012!AL140/Baseline_Data_2012!AL$273</f>
        <v>1.1456475838086367E-2</v>
      </c>
      <c r="AT141" s="158">
        <f>Baseline_Data_2012!AM140/Baseline_Data_2012!AM$273</f>
        <v>8.5597172786002276E-3</v>
      </c>
      <c r="AU141" s="158">
        <f>Baseline_Data_2012!AN140/Baseline_Data_2012!AN$273</f>
        <v>4.7381031650244659E-3</v>
      </c>
      <c r="AV141" s="158">
        <f>Baseline_Data_2012!AO140/Baseline_Data_2012!AO$273</f>
        <v>6.6256542998246034E-3</v>
      </c>
      <c r="AW141" s="158">
        <f>Baseline_Data_2012!AP140/Baseline_Data_2012!AP$273</f>
        <v>6.1171746967290212E-3</v>
      </c>
      <c r="AX141" s="158">
        <f>Baseline_Data_2012!AQ140/Baseline_Data_2012!AQ$273</f>
        <v>1.0852526321739667E-3</v>
      </c>
      <c r="AY141" s="158">
        <f>Baseline_Data_2012!AR140/Baseline_Data_2012!AR$273</f>
        <v>1.3894834988052033E-2</v>
      </c>
      <c r="AZ141" s="158">
        <f>Baseline_Data_2012!AS140/Baseline_Data_2012!AS$273</f>
        <v>1.1964393880604864E-2</v>
      </c>
      <c r="BA141" s="158">
        <f>Baseline_Data_2012!AT140/Baseline_Data_2012!AT$273</f>
        <v>8.2883708891019914E-3</v>
      </c>
      <c r="BB141" s="158">
        <f>Baseline_Data_2012!AU140/Baseline_Data_2012!AU$273</f>
        <v>1.2802073289825827E-2</v>
      </c>
      <c r="BC141" s="158">
        <f>Baseline_Data_2012!AV140/Baseline_Data_2012!AV$273</f>
        <v>9.9797094141045074E-3</v>
      </c>
      <c r="BD141">
        <v>141</v>
      </c>
    </row>
    <row r="142" spans="1:56" x14ac:dyDescent="0.2">
      <c r="A142" s="157">
        <v>2</v>
      </c>
      <c r="B142" s="34" t="s">
        <v>53</v>
      </c>
      <c r="C142">
        <f>'III Tool Overview'!$H$8/160</f>
        <v>312.5</v>
      </c>
      <c r="D142">
        <v>0</v>
      </c>
      <c r="E142">
        <f>'III Tool Overview'!$H$8/64</f>
        <v>781.25</v>
      </c>
      <c r="F142">
        <f>G142*'III Tool Overview'!$H$8</f>
        <v>330.10115489078294</v>
      </c>
      <c r="G142" s="158">
        <f>HLOOKUP('III Tool Overview'!$H$6,Targeting!$I$1:$BC$277,Targeting!BD142,FALSE)</f>
        <v>6.6020230978156586E-3</v>
      </c>
      <c r="H142" s="195"/>
      <c r="I142" s="158">
        <f>Baseline_Data_2012!B141/Baseline_Data_2012!B$273</f>
        <v>6.6020230978156586E-3</v>
      </c>
      <c r="J142" s="158">
        <f>Baseline_Data_2012!C141/Baseline_Data_2012!C$273</f>
        <v>9.0002683756201084E-3</v>
      </c>
      <c r="K142" s="158">
        <f>Baseline_Data_2012!D141/Baseline_Data_2012!D$273</f>
        <v>5.0582107620291313E-3</v>
      </c>
      <c r="L142" s="158">
        <f>Baseline_Data_2012!E141/Baseline_Data_2012!E$273</f>
        <v>9.0936161975738901E-3</v>
      </c>
      <c r="M142" s="158">
        <f>Baseline_Data_2012!F141/Baseline_Data_2012!F$273</f>
        <v>7.4550731558644312E-3</v>
      </c>
      <c r="N142" s="158">
        <f>Baseline_Data_2012!G141/Baseline_Data_2012!G$273</f>
        <v>1.0191098707503675E-2</v>
      </c>
      <c r="O142" s="158">
        <f>Baseline_Data_2012!H141/Baseline_Data_2012!H$273</f>
        <v>4.0252659444930039E-3</v>
      </c>
      <c r="P142" s="158">
        <f>Baseline_Data_2012!I141/Baseline_Data_2012!I$273</f>
        <v>4.3820689344381191E-3</v>
      </c>
      <c r="Q142" s="158">
        <f>Baseline_Data_2012!J141/Baseline_Data_2012!J$273</f>
        <v>7.7329352782628275E-3</v>
      </c>
      <c r="R142" s="158">
        <f>Baseline_Data_2012!K141/Baseline_Data_2012!K$273</f>
        <v>9.2452570317609027E-3</v>
      </c>
      <c r="S142" s="158">
        <f>Baseline_Data_2012!L141/Baseline_Data_2012!L$273</f>
        <v>6.5099914730175458E-3</v>
      </c>
      <c r="T142" s="158">
        <f>Baseline_Data_2012!M141/Baseline_Data_2012!M$273</f>
        <v>6.8325396208270576E-3</v>
      </c>
      <c r="U142" s="158">
        <f>Baseline_Data_2012!N141/Baseline_Data_2012!N$273</f>
        <v>7.0882626279922365E-4</v>
      </c>
      <c r="V142" s="158">
        <f>Baseline_Data_2012!O141/Baseline_Data_2012!O$273</f>
        <v>4.9439956842840067E-3</v>
      </c>
      <c r="W142" s="158">
        <f>Baseline_Data_2012!P141/Baseline_Data_2012!P$273</f>
        <v>8.884143651108475E-3</v>
      </c>
      <c r="X142" s="158">
        <f>Baseline_Data_2012!Q141/Baseline_Data_2012!Q$273</f>
        <v>4.9606198717373033E-3</v>
      </c>
      <c r="Y142" s="158">
        <f>Baseline_Data_2012!R141/Baseline_Data_2012!R$273</f>
        <v>2.904985764517224E-3</v>
      </c>
      <c r="Z142" s="158">
        <f>Baseline_Data_2012!S141/Baseline_Data_2012!S$273</f>
        <v>4.7436076089358275E-3</v>
      </c>
      <c r="AA142" s="158">
        <f>Baseline_Data_2012!T141/Baseline_Data_2012!T$273</f>
        <v>8.0408729717650739E-3</v>
      </c>
      <c r="AB142" s="158">
        <f>Baseline_Data_2012!U141/Baseline_Data_2012!U$273</f>
        <v>9.6502502870106453E-3</v>
      </c>
      <c r="AC142" s="158">
        <f>Baseline_Data_2012!V141/Baseline_Data_2012!V$273</f>
        <v>9.0936161975738901E-3</v>
      </c>
      <c r="AD142" s="158">
        <f>Baseline_Data_2012!W141/Baseline_Data_2012!W$273</f>
        <v>5.8467442538849999E-3</v>
      </c>
      <c r="AE142" s="158">
        <f>Baseline_Data_2012!X141/Baseline_Data_2012!X$273</f>
        <v>1.0181537162416163E-2</v>
      </c>
      <c r="AF142" s="158">
        <f>Baseline_Data_2012!Y141/Baseline_Data_2012!Y$273</f>
        <v>9.6096807087835863E-3</v>
      </c>
      <c r="AG142" s="158">
        <f>Baseline_Data_2012!Z141/Baseline_Data_2012!Z$273</f>
        <v>9.6512596659745226E-3</v>
      </c>
      <c r="AH142" s="158">
        <f>Baseline_Data_2012!AA141/Baseline_Data_2012!AA$273</f>
        <v>3.580457579070859E-3</v>
      </c>
      <c r="AI142" s="158">
        <f>Baseline_Data_2012!AB141/Baseline_Data_2012!AB$273</f>
        <v>4.2506307020731011E-3</v>
      </c>
      <c r="AJ142" s="158">
        <f>Baseline_Data_2012!AC141/Baseline_Data_2012!AC$273</f>
        <v>8.884143651108475E-3</v>
      </c>
      <c r="AK142" s="158">
        <f>Baseline_Data_2012!AD141/Baseline_Data_2012!AD$273</f>
        <v>1.2894913378687979E-2</v>
      </c>
      <c r="AL142" s="158">
        <f>Baseline_Data_2012!AE141/Baseline_Data_2012!AE$273</f>
        <v>7.4550731558644312E-3</v>
      </c>
      <c r="AM142" s="158">
        <f>Baseline_Data_2012!AF141/Baseline_Data_2012!AF$273</f>
        <v>3.1856825983732286E-3</v>
      </c>
      <c r="AN142" s="158">
        <f>Baseline_Data_2012!AG141/Baseline_Data_2012!AG$273</f>
        <v>7.8922469161134979E-3</v>
      </c>
      <c r="AO142" s="158">
        <f>Baseline_Data_2012!AH141/Baseline_Data_2012!AH$273</f>
        <v>3.8494865075525387E-3</v>
      </c>
      <c r="AP142" s="158">
        <f>Baseline_Data_2012!AI141/Baseline_Data_2012!AI$273</f>
        <v>1.103662646167209E-2</v>
      </c>
      <c r="AQ142" s="158">
        <f>Baseline_Data_2012!AJ141/Baseline_Data_2012!AJ$273</f>
        <v>4.0931757654076532E-3</v>
      </c>
      <c r="AR142" s="158">
        <f>Baseline_Data_2012!AK141/Baseline_Data_2012!AK$273</f>
        <v>6.8206601645260951E-3</v>
      </c>
      <c r="AS142" s="158">
        <f>Baseline_Data_2012!AL141/Baseline_Data_2012!AL$273</f>
        <v>8.6993943159150242E-3</v>
      </c>
      <c r="AT142" s="158">
        <f>Baseline_Data_2012!AM141/Baseline_Data_2012!AM$273</f>
        <v>6.8325396208270576E-3</v>
      </c>
      <c r="AU142" s="158">
        <f>Baseline_Data_2012!AN141/Baseline_Data_2012!AN$273</f>
        <v>3.8013999951088365E-3</v>
      </c>
      <c r="AV142" s="158">
        <f>Baseline_Data_2012!AO141/Baseline_Data_2012!AO$273</f>
        <v>5.340434260419513E-3</v>
      </c>
      <c r="AW142" s="158">
        <f>Baseline_Data_2012!AP141/Baseline_Data_2012!AP$273</f>
        <v>5.0582107620291313E-3</v>
      </c>
      <c r="AX142" s="158">
        <f>Baseline_Data_2012!AQ141/Baseline_Data_2012!AQ$273</f>
        <v>7.0882626279922365E-4</v>
      </c>
      <c r="AY142" s="158">
        <f>Baseline_Data_2012!AR141/Baseline_Data_2012!AR$273</f>
        <v>1.0945725269805258E-2</v>
      </c>
      <c r="AZ142" s="158">
        <f>Baseline_Data_2012!AS141/Baseline_Data_2012!AS$273</f>
        <v>8.5440888145629276E-3</v>
      </c>
      <c r="BA142" s="158">
        <f>Baseline_Data_2012!AT141/Baseline_Data_2012!AT$273</f>
        <v>6.2290106096366885E-3</v>
      </c>
      <c r="BB142" s="158">
        <f>Baseline_Data_2012!AU141/Baseline_Data_2012!AU$273</f>
        <v>9.238650590949176E-3</v>
      </c>
      <c r="BC142" s="158">
        <f>Baseline_Data_2012!AV141/Baseline_Data_2012!AV$273</f>
        <v>7.2910279583400387E-3</v>
      </c>
      <c r="BD142">
        <v>142</v>
      </c>
    </row>
    <row r="143" spans="1:56" x14ac:dyDescent="0.2">
      <c r="A143" s="157">
        <v>2</v>
      </c>
      <c r="B143" s="34" t="s">
        <v>54</v>
      </c>
      <c r="C143">
        <f>'III Tool Overview'!$H$8/160</f>
        <v>312.5</v>
      </c>
      <c r="E143">
        <f>'III Tool Overview'!$H$8/64</f>
        <v>781.25</v>
      </c>
      <c r="F143">
        <f>G143*'III Tool Overview'!$H$8</f>
        <v>279.91446967184157</v>
      </c>
      <c r="G143" s="158">
        <f>HLOOKUP('III Tool Overview'!$H$6,Targeting!$I$1:$BC$277,Targeting!BD143,FALSE)</f>
        <v>5.5982893934368319E-3</v>
      </c>
      <c r="H143" s="195"/>
      <c r="I143" s="158">
        <f>Baseline_Data_2012!B142/Baseline_Data_2012!B$273</f>
        <v>5.5982893934368319E-3</v>
      </c>
      <c r="J143" s="158">
        <f>Baseline_Data_2012!C142/Baseline_Data_2012!C$273</f>
        <v>7.2064393438240875E-3</v>
      </c>
      <c r="K143" s="158">
        <f>Baseline_Data_2012!D142/Baseline_Data_2012!D$273</f>
        <v>3.8281011409130976E-3</v>
      </c>
      <c r="L143" s="158">
        <f>Baseline_Data_2012!E142/Baseline_Data_2012!E$273</f>
        <v>7.5635239884218781E-3</v>
      </c>
      <c r="M143" s="158">
        <f>Baseline_Data_2012!F142/Baseline_Data_2012!F$273</f>
        <v>5.9037478205092699E-3</v>
      </c>
      <c r="N143" s="158">
        <f>Baseline_Data_2012!G142/Baseline_Data_2012!G$273</f>
        <v>8.4466312455207544E-3</v>
      </c>
      <c r="O143" s="158">
        <f>Baseline_Data_2012!H142/Baseline_Data_2012!H$273</f>
        <v>3.5793605057291796E-3</v>
      </c>
      <c r="P143" s="158">
        <f>Baseline_Data_2012!I142/Baseline_Data_2012!I$273</f>
        <v>3.8929156234869347E-3</v>
      </c>
      <c r="Q143" s="158">
        <f>Baseline_Data_2012!J142/Baseline_Data_2012!J$273</f>
        <v>6.4922665413107688E-3</v>
      </c>
      <c r="R143" s="158">
        <f>Baseline_Data_2012!K142/Baseline_Data_2012!K$273</f>
        <v>7.8278239735552792E-3</v>
      </c>
      <c r="S143" s="158">
        <f>Baseline_Data_2012!L142/Baseline_Data_2012!L$273</f>
        <v>5.4858586681160049E-3</v>
      </c>
      <c r="T143" s="158">
        <f>Baseline_Data_2012!M142/Baseline_Data_2012!M$273</f>
        <v>5.343396370133981E-3</v>
      </c>
      <c r="U143" s="158">
        <f>Baseline_Data_2012!N142/Baseline_Data_2012!N$273</f>
        <v>5.5693492077081856E-4</v>
      </c>
      <c r="V143" s="158">
        <f>Baseline_Data_2012!O142/Baseline_Data_2012!O$273</f>
        <v>4.6200997989106415E-3</v>
      </c>
      <c r="W143" s="158">
        <f>Baseline_Data_2012!P142/Baseline_Data_2012!P$273</f>
        <v>7.9384122301840235E-3</v>
      </c>
      <c r="X143" s="158">
        <f>Baseline_Data_2012!Q142/Baseline_Data_2012!Q$273</f>
        <v>4.6149320757974208E-3</v>
      </c>
      <c r="Y143" s="158">
        <f>Baseline_Data_2012!R142/Baseline_Data_2012!R$273</f>
        <v>2.243688192106799E-3</v>
      </c>
      <c r="Z143" s="158">
        <f>Baseline_Data_2012!S142/Baseline_Data_2012!S$273</f>
        <v>4.3922292675331728E-3</v>
      </c>
      <c r="AA143" s="158">
        <f>Baseline_Data_2012!T142/Baseline_Data_2012!T$273</f>
        <v>6.903013588968129E-3</v>
      </c>
      <c r="AB143" s="158">
        <f>Baseline_Data_2012!U142/Baseline_Data_2012!U$273</f>
        <v>6.9564687651763862E-3</v>
      </c>
      <c r="AC143" s="158">
        <f>Baseline_Data_2012!V142/Baseline_Data_2012!V$273</f>
        <v>7.5635239884218781E-3</v>
      </c>
      <c r="AD143" s="158">
        <f>Baseline_Data_2012!W142/Baseline_Data_2012!W$273</f>
        <v>6.301199711586076E-3</v>
      </c>
      <c r="AE143" s="158">
        <f>Baseline_Data_2012!X142/Baseline_Data_2012!X$273</f>
        <v>8.1169966979400959E-3</v>
      </c>
      <c r="AF143" s="158">
        <f>Baseline_Data_2012!Y142/Baseline_Data_2012!Y$273</f>
        <v>8.2583193591108939E-3</v>
      </c>
      <c r="AG143" s="158">
        <f>Baseline_Data_2012!Z142/Baseline_Data_2012!Z$273</f>
        <v>8.8551119830911022E-3</v>
      </c>
      <c r="AH143" s="158">
        <f>Baseline_Data_2012!AA142/Baseline_Data_2012!AA$273</f>
        <v>3.4201385829930593E-3</v>
      </c>
      <c r="AI143" s="158">
        <f>Baseline_Data_2012!AB142/Baseline_Data_2012!AB$273</f>
        <v>3.8782463884299446E-3</v>
      </c>
      <c r="AJ143" s="158">
        <f>Baseline_Data_2012!AC142/Baseline_Data_2012!AC$273</f>
        <v>7.9384122301840235E-3</v>
      </c>
      <c r="AK143" s="158">
        <f>Baseline_Data_2012!AD142/Baseline_Data_2012!AD$273</f>
        <v>1.0778298114935211E-2</v>
      </c>
      <c r="AL143" s="158">
        <f>Baseline_Data_2012!AE142/Baseline_Data_2012!AE$273</f>
        <v>5.9037478205092699E-3</v>
      </c>
      <c r="AM143" s="158">
        <f>Baseline_Data_2012!AF142/Baseline_Data_2012!AF$273</f>
        <v>2.9492683053585172E-3</v>
      </c>
      <c r="AN143" s="158">
        <f>Baseline_Data_2012!AG142/Baseline_Data_2012!AG$273</f>
        <v>6.5646363883641728E-3</v>
      </c>
      <c r="AO143" s="158">
        <f>Baseline_Data_2012!AH142/Baseline_Data_2012!AH$273</f>
        <v>3.1333029712636942E-3</v>
      </c>
      <c r="AP143" s="158">
        <f>Baseline_Data_2012!AI142/Baseline_Data_2012!AI$273</f>
        <v>7.8924712487538767E-3</v>
      </c>
      <c r="AQ143" s="158">
        <f>Baseline_Data_2012!AJ142/Baseline_Data_2012!AJ$273</f>
        <v>3.9337013849372248E-3</v>
      </c>
      <c r="AR143" s="158">
        <f>Baseline_Data_2012!AK142/Baseline_Data_2012!AK$273</f>
        <v>5.51953021346188E-3</v>
      </c>
      <c r="AS143" s="158">
        <f>Baseline_Data_2012!AL142/Baseline_Data_2012!AL$273</f>
        <v>7.1829861324069011E-3</v>
      </c>
      <c r="AT143" s="158">
        <f>Baseline_Data_2012!AM142/Baseline_Data_2012!AM$273</f>
        <v>5.343396370133981E-3</v>
      </c>
      <c r="AU143" s="158">
        <f>Baseline_Data_2012!AN142/Baseline_Data_2012!AN$273</f>
        <v>2.7551431157210832E-3</v>
      </c>
      <c r="AV143" s="158">
        <f>Baseline_Data_2012!AO142/Baseline_Data_2012!AO$273</f>
        <v>4.833389330638622E-3</v>
      </c>
      <c r="AW143" s="158">
        <f>Baseline_Data_2012!AP142/Baseline_Data_2012!AP$273</f>
        <v>3.8281011409130976E-3</v>
      </c>
      <c r="AX143" s="158">
        <f>Baseline_Data_2012!AQ142/Baseline_Data_2012!AQ$273</f>
        <v>5.5693492077081856E-4</v>
      </c>
      <c r="AY143" s="158">
        <f>Baseline_Data_2012!AR142/Baseline_Data_2012!AR$273</f>
        <v>8.7162370965180574E-3</v>
      </c>
      <c r="AZ143" s="158">
        <f>Baseline_Data_2012!AS142/Baseline_Data_2012!AS$273</f>
        <v>7.3360351930918275E-3</v>
      </c>
      <c r="BA143" s="158">
        <f>Baseline_Data_2012!AT142/Baseline_Data_2012!AT$273</f>
        <v>5.5261797665139643E-3</v>
      </c>
      <c r="BB143" s="158">
        <f>Baseline_Data_2012!AU142/Baseline_Data_2012!AU$273</f>
        <v>7.9923474790513302E-3</v>
      </c>
      <c r="BC143" s="158">
        <f>Baseline_Data_2012!AV142/Baseline_Data_2012!AV$273</f>
        <v>5.8627289877175564E-3</v>
      </c>
      <c r="BD143">
        <v>143</v>
      </c>
    </row>
    <row r="144" spans="1:56" x14ac:dyDescent="0.2">
      <c r="A144" s="157">
        <v>2</v>
      </c>
      <c r="B144" s="34" t="s">
        <v>55</v>
      </c>
      <c r="C144">
        <f>'III Tool Overview'!$H$8/160</f>
        <v>312.5</v>
      </c>
      <c r="E144">
        <f>'III Tool Overview'!$H$8/64</f>
        <v>781.25</v>
      </c>
      <c r="F144">
        <f>G144*'III Tool Overview'!$H$8</f>
        <v>108.40622266731852</v>
      </c>
      <c r="G144" s="158">
        <f>HLOOKUP('III Tool Overview'!$H$6,Targeting!$I$1:$BC$277,Targeting!BD144,FALSE)</f>
        <v>2.1681244533463704E-3</v>
      </c>
      <c r="H144" s="195"/>
      <c r="I144" s="158">
        <f>Baseline_Data_2012!B143/Baseline_Data_2012!B$273</f>
        <v>2.1681244533463704E-3</v>
      </c>
      <c r="J144" s="158">
        <f>Baseline_Data_2012!C143/Baseline_Data_2012!C$273</f>
        <v>2.8023196642650802E-3</v>
      </c>
      <c r="K144" s="158">
        <f>Baseline_Data_2012!D143/Baseline_Data_2012!D$273</f>
        <v>1.514639324782873E-3</v>
      </c>
      <c r="L144" s="158">
        <f>Baseline_Data_2012!E143/Baseline_Data_2012!E$273</f>
        <v>2.895381996567296E-3</v>
      </c>
      <c r="M144" s="158">
        <f>Baseline_Data_2012!F143/Baseline_Data_2012!F$273</f>
        <v>2.3556137358149063E-3</v>
      </c>
      <c r="N144" s="158">
        <f>Baseline_Data_2012!G143/Baseline_Data_2012!G$273</f>
        <v>3.0142410044007749E-3</v>
      </c>
      <c r="O144" s="158">
        <f>Baseline_Data_2012!H143/Baseline_Data_2012!H$273</f>
        <v>1.4666832957449052E-3</v>
      </c>
      <c r="P144" s="158">
        <f>Baseline_Data_2012!I143/Baseline_Data_2012!I$273</f>
        <v>1.60573570707911E-3</v>
      </c>
      <c r="Q144" s="158">
        <f>Baseline_Data_2012!J143/Baseline_Data_2012!J$273</f>
        <v>2.3571967068952144E-3</v>
      </c>
      <c r="R144" s="158">
        <f>Baseline_Data_2012!K143/Baseline_Data_2012!K$273</f>
        <v>2.930345379364473E-3</v>
      </c>
      <c r="S144" s="158">
        <f>Baseline_Data_2012!L143/Baseline_Data_2012!L$273</f>
        <v>2.071737477256167E-3</v>
      </c>
      <c r="T144" s="158">
        <f>Baseline_Data_2012!M143/Baseline_Data_2012!M$273</f>
        <v>1.6757622258438715E-3</v>
      </c>
      <c r="U144" s="158">
        <f>Baseline_Data_2012!N143/Baseline_Data_2012!N$273</f>
        <v>1.761059038010494E-4</v>
      </c>
      <c r="V144" s="158">
        <f>Baseline_Data_2012!O143/Baseline_Data_2012!O$273</f>
        <v>1.7722605048731297E-3</v>
      </c>
      <c r="W144" s="158">
        <f>Baseline_Data_2012!P143/Baseline_Data_2012!P$273</f>
        <v>3.4888642669149692E-3</v>
      </c>
      <c r="X144" s="158">
        <f>Baseline_Data_2012!Q143/Baseline_Data_2012!Q$273</f>
        <v>1.9964722707542441E-3</v>
      </c>
      <c r="Y144" s="158">
        <f>Baseline_Data_2012!R143/Baseline_Data_2012!R$273</f>
        <v>8.3175626343547234E-4</v>
      </c>
      <c r="Z144" s="158">
        <f>Baseline_Data_2012!S143/Baseline_Data_2012!S$273</f>
        <v>1.6523626809667135E-3</v>
      </c>
      <c r="AA144" s="158">
        <f>Baseline_Data_2012!T143/Baseline_Data_2012!T$273</f>
        <v>2.6648996559418287E-3</v>
      </c>
      <c r="AB144" s="158">
        <f>Baseline_Data_2012!U143/Baseline_Data_2012!U$273</f>
        <v>2.3166778496424597E-3</v>
      </c>
      <c r="AC144" s="158">
        <f>Baseline_Data_2012!V143/Baseline_Data_2012!V$273</f>
        <v>2.895381996567296E-3</v>
      </c>
      <c r="AD144" s="158">
        <f>Baseline_Data_2012!W143/Baseline_Data_2012!W$273</f>
        <v>2.4014703115976602E-3</v>
      </c>
      <c r="AE144" s="158">
        <f>Baseline_Data_2012!X143/Baseline_Data_2012!X$273</f>
        <v>3.2644443241715607E-3</v>
      </c>
      <c r="AF144" s="158">
        <f>Baseline_Data_2012!Y143/Baseline_Data_2012!Y$273</f>
        <v>3.1009499569783993E-3</v>
      </c>
      <c r="AG144" s="158">
        <f>Baseline_Data_2012!Z143/Baseline_Data_2012!Z$273</f>
        <v>3.5250904503888788E-3</v>
      </c>
      <c r="AH144" s="158">
        <f>Baseline_Data_2012!AA143/Baseline_Data_2012!AA$273</f>
        <v>1.5877002027028467E-3</v>
      </c>
      <c r="AI144" s="158">
        <f>Baseline_Data_2012!AB143/Baseline_Data_2012!AB$273</f>
        <v>1.5374509661901963E-3</v>
      </c>
      <c r="AJ144" s="158">
        <f>Baseline_Data_2012!AC143/Baseline_Data_2012!AC$273</f>
        <v>3.4888642669149692E-3</v>
      </c>
      <c r="AK144" s="158">
        <f>Baseline_Data_2012!AD143/Baseline_Data_2012!AD$273</f>
        <v>3.9089032414176281E-3</v>
      </c>
      <c r="AL144" s="158">
        <f>Baseline_Data_2012!AE143/Baseline_Data_2012!AE$273</f>
        <v>2.3556137358149063E-3</v>
      </c>
      <c r="AM144" s="158">
        <f>Baseline_Data_2012!AF143/Baseline_Data_2012!AF$273</f>
        <v>1.2906421594199838E-3</v>
      </c>
      <c r="AN144" s="158">
        <f>Baseline_Data_2012!AG143/Baseline_Data_2012!AG$273</f>
        <v>2.3195279106339637E-3</v>
      </c>
      <c r="AO144" s="158">
        <f>Baseline_Data_2012!AH143/Baseline_Data_2012!AH$273</f>
        <v>1.3233826214032994E-3</v>
      </c>
      <c r="AP144" s="158">
        <f>Baseline_Data_2012!AI143/Baseline_Data_2012!AI$273</f>
        <v>3.1037024617315977E-3</v>
      </c>
      <c r="AQ144" s="158">
        <f>Baseline_Data_2012!AJ143/Baseline_Data_2012!AJ$273</f>
        <v>1.565853518387174E-3</v>
      </c>
      <c r="AR144" s="158">
        <f>Baseline_Data_2012!AK143/Baseline_Data_2012!AK$273</f>
        <v>1.9918900166177567E-3</v>
      </c>
      <c r="AS144" s="158">
        <f>Baseline_Data_2012!AL143/Baseline_Data_2012!AL$273</f>
        <v>2.6425701490460167E-3</v>
      </c>
      <c r="AT144" s="158">
        <f>Baseline_Data_2012!AM143/Baseline_Data_2012!AM$273</f>
        <v>1.6757622258438715E-3</v>
      </c>
      <c r="AU144" s="158">
        <f>Baseline_Data_2012!AN143/Baseline_Data_2012!AN$273</f>
        <v>1.1031186663110007E-3</v>
      </c>
      <c r="AV144" s="158">
        <f>Baseline_Data_2012!AO143/Baseline_Data_2012!AO$273</f>
        <v>1.9869518987461221E-3</v>
      </c>
      <c r="AW144" s="158">
        <f>Baseline_Data_2012!AP143/Baseline_Data_2012!AP$273</f>
        <v>1.514639324782873E-3</v>
      </c>
      <c r="AX144" s="158">
        <f>Baseline_Data_2012!AQ143/Baseline_Data_2012!AQ$273</f>
        <v>1.761059038010494E-4</v>
      </c>
      <c r="AY144" s="158">
        <f>Baseline_Data_2012!AR143/Baseline_Data_2012!AR$273</f>
        <v>3.4988654976225641E-3</v>
      </c>
      <c r="AZ144" s="158">
        <f>Baseline_Data_2012!AS143/Baseline_Data_2012!AS$273</f>
        <v>2.8238188396849211E-3</v>
      </c>
      <c r="BA144" s="158">
        <f>Baseline_Data_2012!AT143/Baseline_Data_2012!AT$273</f>
        <v>1.9652899961146923E-3</v>
      </c>
      <c r="BB144" s="158">
        <f>Baseline_Data_2012!AU143/Baseline_Data_2012!AU$273</f>
        <v>2.8386082046017972E-3</v>
      </c>
      <c r="BC144" s="158">
        <f>Baseline_Data_2012!AV143/Baseline_Data_2012!AV$273</f>
        <v>1.9930274444881295E-3</v>
      </c>
      <c r="BD144">
        <v>144</v>
      </c>
    </row>
    <row r="145" spans="1:56" x14ac:dyDescent="0.2">
      <c r="A145" s="157">
        <v>2</v>
      </c>
      <c r="B145" s="34" t="s">
        <v>56</v>
      </c>
      <c r="C145">
        <f>'III Tool Overview'!$H$8/160</f>
        <v>312.5</v>
      </c>
      <c r="E145">
        <f>'III Tool Overview'!$H$8/64</f>
        <v>781.25</v>
      </c>
      <c r="F145">
        <f>G145*'III Tool Overview'!$H$8</f>
        <v>82.721651251322342</v>
      </c>
      <c r="G145" s="158">
        <f>HLOOKUP('III Tool Overview'!$H$6,Targeting!$I$1:$BC$277,Targeting!BD145,FALSE)</f>
        <v>1.6544330250264467E-3</v>
      </c>
      <c r="H145" s="195"/>
      <c r="I145" s="158">
        <f>Baseline_Data_2012!B144/Baseline_Data_2012!B$273</f>
        <v>1.6544330250264467E-3</v>
      </c>
      <c r="J145" s="158">
        <f>Baseline_Data_2012!C144/Baseline_Data_2012!C$273</f>
        <v>2.106045331528454E-3</v>
      </c>
      <c r="K145" s="158">
        <f>Baseline_Data_2012!D144/Baseline_Data_2012!D$273</f>
        <v>1.2793140059606755E-3</v>
      </c>
      <c r="L145" s="158">
        <f>Baseline_Data_2012!E144/Baseline_Data_2012!E$273</f>
        <v>2.0864893761163802E-3</v>
      </c>
      <c r="M145" s="158">
        <f>Baseline_Data_2012!F144/Baseline_Data_2012!F$273</f>
        <v>1.7670744969347442E-3</v>
      </c>
      <c r="N145" s="158">
        <f>Baseline_Data_2012!G144/Baseline_Data_2012!G$273</f>
        <v>2.1816740747687456E-3</v>
      </c>
      <c r="O145" s="158">
        <f>Baseline_Data_2012!H144/Baseline_Data_2012!H$273</f>
        <v>1.1790363562776932E-3</v>
      </c>
      <c r="P145" s="158">
        <f>Baseline_Data_2012!I144/Baseline_Data_2012!I$273</f>
        <v>1.2745803137768187E-3</v>
      </c>
      <c r="Q145" s="158">
        <f>Baseline_Data_2012!J144/Baseline_Data_2012!J$273</f>
        <v>1.8251648482856362E-3</v>
      </c>
      <c r="R145" s="158">
        <f>Baseline_Data_2012!K144/Baseline_Data_2012!K$273</f>
        <v>2.1465474298484424E-3</v>
      </c>
      <c r="S145" s="158">
        <f>Baseline_Data_2012!L144/Baseline_Data_2012!L$273</f>
        <v>1.5443108086044804E-3</v>
      </c>
      <c r="T145" s="158">
        <f>Baseline_Data_2012!M144/Baseline_Data_2012!M$273</f>
        <v>1.3710781847813493E-3</v>
      </c>
      <c r="U145" s="158">
        <f>Baseline_Data_2012!N144/Baseline_Data_2012!N$273</f>
        <v>3.3019856962696764E-4</v>
      </c>
      <c r="V145" s="158">
        <f>Baseline_Data_2012!O144/Baseline_Data_2012!O$273</f>
        <v>1.4374706643723587E-3</v>
      </c>
      <c r="W145" s="158">
        <f>Baseline_Data_2012!P144/Baseline_Data_2012!P$273</f>
        <v>2.392364068741693E-3</v>
      </c>
      <c r="X145" s="158">
        <f>Baseline_Data_2012!Q144/Baseline_Data_2012!Q$273</f>
        <v>1.6557944428714623E-3</v>
      </c>
      <c r="Y145" s="158">
        <f>Baseline_Data_2012!R144/Baseline_Data_2012!R$273</f>
        <v>6.0071285692561889E-4</v>
      </c>
      <c r="Z145" s="158">
        <f>Baseline_Data_2012!S144/Baseline_Data_2012!S$273</f>
        <v>1.4553656703405115E-3</v>
      </c>
      <c r="AA145" s="158">
        <f>Baseline_Data_2012!T144/Baseline_Data_2012!T$273</f>
        <v>1.767804722258441E-3</v>
      </c>
      <c r="AB145" s="158">
        <f>Baseline_Data_2012!U144/Baseline_Data_2012!U$273</f>
        <v>1.6602857922437631E-3</v>
      </c>
      <c r="AC145" s="158">
        <f>Baseline_Data_2012!V144/Baseline_Data_2012!V$273</f>
        <v>2.0864893761163802E-3</v>
      </c>
      <c r="AD145" s="158">
        <f>Baseline_Data_2012!W144/Baseline_Data_2012!W$273</f>
        <v>1.6681099158091343E-3</v>
      </c>
      <c r="AE145" s="158">
        <f>Baseline_Data_2012!X144/Baseline_Data_2012!X$273</f>
        <v>2.3476379863607462E-3</v>
      </c>
      <c r="AF145" s="158">
        <f>Baseline_Data_2012!Y144/Baseline_Data_2012!Y$273</f>
        <v>2.5705243064426202E-3</v>
      </c>
      <c r="AG145" s="158">
        <f>Baseline_Data_2012!Z144/Baseline_Data_2012!Z$273</f>
        <v>2.4866369509757222E-3</v>
      </c>
      <c r="AH145" s="158">
        <f>Baseline_Data_2012!AA144/Baseline_Data_2012!AA$273</f>
        <v>1.0687933071853309E-3</v>
      </c>
      <c r="AI145" s="158">
        <f>Baseline_Data_2012!AB144/Baseline_Data_2012!AB$273</f>
        <v>1.2728725036865753E-3</v>
      </c>
      <c r="AJ145" s="158">
        <f>Baseline_Data_2012!AC144/Baseline_Data_2012!AC$273</f>
        <v>2.392364068741693E-3</v>
      </c>
      <c r="AK145" s="158">
        <f>Baseline_Data_2012!AD144/Baseline_Data_2012!AD$273</f>
        <v>2.8814201036735658E-3</v>
      </c>
      <c r="AL145" s="158">
        <f>Baseline_Data_2012!AE144/Baseline_Data_2012!AE$273</f>
        <v>1.7670744969347442E-3</v>
      </c>
      <c r="AM145" s="158">
        <f>Baseline_Data_2012!AF144/Baseline_Data_2012!AF$273</f>
        <v>1.0632218884221369E-3</v>
      </c>
      <c r="AN145" s="158">
        <f>Baseline_Data_2012!AG144/Baseline_Data_2012!AG$273</f>
        <v>1.9152065317161167E-3</v>
      </c>
      <c r="AO145" s="158">
        <f>Baseline_Data_2012!AH144/Baseline_Data_2012!AH$273</f>
        <v>9.8280621148333271E-4</v>
      </c>
      <c r="AP145" s="158">
        <f>Baseline_Data_2012!AI144/Baseline_Data_2012!AI$273</f>
        <v>2.343469723914195E-3</v>
      </c>
      <c r="AQ145" s="158">
        <f>Baseline_Data_2012!AJ144/Baseline_Data_2012!AJ$273</f>
        <v>1.2942848270063724E-3</v>
      </c>
      <c r="AR145" s="158">
        <f>Baseline_Data_2012!AK144/Baseline_Data_2012!AK$273</f>
        <v>1.4529780689229675E-3</v>
      </c>
      <c r="AS145" s="158">
        <f>Baseline_Data_2012!AL144/Baseline_Data_2012!AL$273</f>
        <v>1.7109974399378758E-3</v>
      </c>
      <c r="AT145" s="158">
        <f>Baseline_Data_2012!AM144/Baseline_Data_2012!AM$273</f>
        <v>1.3710781847813493E-3</v>
      </c>
      <c r="AU145" s="158">
        <f>Baseline_Data_2012!AN144/Baseline_Data_2012!AN$273</f>
        <v>1.0652108083621691E-3</v>
      </c>
      <c r="AV145" s="158">
        <f>Baseline_Data_2012!AO144/Baseline_Data_2012!AO$273</f>
        <v>1.3599454638392047E-3</v>
      </c>
      <c r="AW145" s="158">
        <f>Baseline_Data_2012!AP144/Baseline_Data_2012!AP$273</f>
        <v>1.2793140059606755E-3</v>
      </c>
      <c r="AX145" s="158">
        <f>Baseline_Data_2012!AQ144/Baseline_Data_2012!AQ$273</f>
        <v>3.3019856962696764E-4</v>
      </c>
      <c r="AY145" s="158">
        <f>Baseline_Data_2012!AR144/Baseline_Data_2012!AR$273</f>
        <v>2.8249415363390622E-3</v>
      </c>
      <c r="AZ145" s="158">
        <f>Baseline_Data_2012!AS144/Baseline_Data_2012!AS$273</f>
        <v>2.3713837769729724E-3</v>
      </c>
      <c r="BA145" s="158">
        <f>Baseline_Data_2012!AT144/Baseline_Data_2012!AT$273</f>
        <v>1.3601244790183997E-3</v>
      </c>
      <c r="BB145" s="158">
        <f>Baseline_Data_2012!AU144/Baseline_Data_2012!AU$273</f>
        <v>2.4955889994922979E-3</v>
      </c>
      <c r="BC145" s="158">
        <f>Baseline_Data_2012!AV144/Baseline_Data_2012!AV$273</f>
        <v>1.3047716228257497E-3</v>
      </c>
      <c r="BD145">
        <v>145</v>
      </c>
    </row>
    <row r="146" spans="1:56" x14ac:dyDescent="0.2">
      <c r="A146" s="157">
        <v>2</v>
      </c>
      <c r="B146" s="34" t="s">
        <v>57</v>
      </c>
      <c r="C146">
        <f>'III Tool Overview'!$H$8/160</f>
        <v>312.5</v>
      </c>
      <c r="E146">
        <f>'III Tool Overview'!$H$8/64</f>
        <v>781.25</v>
      </c>
      <c r="F146">
        <f>G146*'III Tool Overview'!$H$8</f>
        <v>50.739372053844157</v>
      </c>
      <c r="G146" s="158">
        <f>HLOOKUP('III Tool Overview'!$H$6,Targeting!$I$1:$BC$277,Targeting!BD146,FALSE)</f>
        <v>1.0147874410768832E-3</v>
      </c>
      <c r="H146" s="195"/>
      <c r="I146" s="158">
        <f>Baseline_Data_2012!B145/Baseline_Data_2012!B$273</f>
        <v>1.0147874410768832E-3</v>
      </c>
      <c r="J146" s="158">
        <f>Baseline_Data_2012!C145/Baseline_Data_2012!C$273</f>
        <v>1.2965956655554849E-3</v>
      </c>
      <c r="K146" s="158">
        <f>Baseline_Data_2012!D145/Baseline_Data_2012!D$273</f>
        <v>9.4985855960959828E-4</v>
      </c>
      <c r="L146" s="158">
        <f>Baseline_Data_2012!E145/Baseline_Data_2012!E$273</f>
        <v>1.2360181630254644E-3</v>
      </c>
      <c r="M146" s="158">
        <f>Baseline_Data_2012!F145/Baseline_Data_2012!F$273</f>
        <v>1.0576224936311824E-3</v>
      </c>
      <c r="N146" s="158">
        <f>Baseline_Data_2012!G145/Baseline_Data_2012!G$273</f>
        <v>1.3425686613961513E-3</v>
      </c>
      <c r="O146" s="158">
        <f>Baseline_Data_2012!H145/Baseline_Data_2012!H$273</f>
        <v>6.954101833273258E-4</v>
      </c>
      <c r="P146" s="158">
        <f>Baseline_Data_2012!I145/Baseline_Data_2012!I$273</f>
        <v>7.2559826176902035E-4</v>
      </c>
      <c r="Q146" s="158">
        <f>Baseline_Data_2012!J145/Baseline_Data_2012!J$273</f>
        <v>1.0714530485887337E-3</v>
      </c>
      <c r="R146" s="158">
        <f>Baseline_Data_2012!K145/Baseline_Data_2012!K$273</f>
        <v>1.3071979091596258E-3</v>
      </c>
      <c r="S146" s="158">
        <f>Baseline_Data_2012!L145/Baseline_Data_2012!L$273</f>
        <v>9.782245935594765E-4</v>
      </c>
      <c r="T146" s="158">
        <f>Baseline_Data_2012!M145/Baseline_Data_2012!M$273</f>
        <v>1.0473513911524197E-3</v>
      </c>
      <c r="U146" s="158">
        <f>Baseline_Data_2012!N145/Baseline_Data_2012!N$273</f>
        <v>2.6415885570157407E-4</v>
      </c>
      <c r="V146" s="158">
        <f>Baseline_Data_2012!O145/Baseline_Data_2012!O$273</f>
        <v>1.0309401437642795E-3</v>
      </c>
      <c r="W146" s="158">
        <f>Baseline_Data_2012!P145/Baseline_Data_2012!P$273</f>
        <v>1.8441139696550553E-3</v>
      </c>
      <c r="X146" s="158">
        <f>Baseline_Data_2012!Q145/Baseline_Data_2012!Q$273</f>
        <v>9.5940888293459927E-4</v>
      </c>
      <c r="Y146" s="158">
        <f>Baseline_Data_2012!R145/Baseline_Data_2012!R$273</f>
        <v>3.7993804626064784E-4</v>
      </c>
      <c r="Z146" s="158">
        <f>Baseline_Data_2012!S145/Baseline_Data_2012!S$273</f>
        <v>1.1900227580684845E-3</v>
      </c>
      <c r="AA146" s="158">
        <f>Baseline_Data_2012!T145/Baseline_Data_2012!T$273</f>
        <v>1.1081760945500676E-3</v>
      </c>
      <c r="AB146" s="158">
        <f>Baseline_Data_2012!U145/Baseline_Data_2012!U$273</f>
        <v>1.0296345998410932E-3</v>
      </c>
      <c r="AC146" s="158">
        <f>Baseline_Data_2012!V145/Baseline_Data_2012!V$273</f>
        <v>1.2360181630254644E-3</v>
      </c>
      <c r="AD146" s="158">
        <f>Baseline_Data_2012!W145/Baseline_Data_2012!W$273</f>
        <v>1.0715421327065508E-3</v>
      </c>
      <c r="AE146" s="158">
        <f>Baseline_Data_2012!X145/Baseline_Data_2012!X$273</f>
        <v>1.4615197268030135E-3</v>
      </c>
      <c r="AF146" s="158">
        <f>Baseline_Data_2012!Y145/Baseline_Data_2012!Y$273</f>
        <v>1.5259937946183176E-3</v>
      </c>
      <c r="AG146" s="158">
        <f>Baseline_Data_2012!Z145/Baseline_Data_2012!Z$273</f>
        <v>1.7166272133156265E-3</v>
      </c>
      <c r="AH146" s="158">
        <f>Baseline_Data_2012!AA145/Baseline_Data_2012!AA$273</f>
        <v>5.5763129070539005E-4</v>
      </c>
      <c r="AI146" s="158">
        <f>Baseline_Data_2012!AB145/Baseline_Data_2012!AB$273</f>
        <v>8.5955092544708761E-4</v>
      </c>
      <c r="AJ146" s="158">
        <f>Baseline_Data_2012!AC145/Baseline_Data_2012!AC$273</f>
        <v>1.8441139696550553E-3</v>
      </c>
      <c r="AK146" s="158">
        <f>Baseline_Data_2012!AD145/Baseline_Data_2012!AD$273</f>
        <v>1.7958618320570131E-3</v>
      </c>
      <c r="AL146" s="158">
        <f>Baseline_Data_2012!AE145/Baseline_Data_2012!AE$273</f>
        <v>1.0576224936311824E-3</v>
      </c>
      <c r="AM146" s="158">
        <f>Baseline_Data_2012!AF145/Baseline_Data_2012!AF$273</f>
        <v>6.822608129935404E-4</v>
      </c>
      <c r="AN146" s="158">
        <f>Baseline_Data_2012!AG145/Baseline_Data_2012!AG$273</f>
        <v>1.0959237375931111E-3</v>
      </c>
      <c r="AO146" s="158">
        <f>Baseline_Data_2012!AH145/Baseline_Data_2012!AH$273</f>
        <v>4.0869169190396016E-4</v>
      </c>
      <c r="AP146" s="158">
        <f>Baseline_Data_2012!AI145/Baseline_Data_2012!AI$273</f>
        <v>1.3670240056166138E-3</v>
      </c>
      <c r="AQ146" s="158">
        <f>Baseline_Data_2012!AJ145/Baseline_Data_2012!AJ$273</f>
        <v>7.453693869813484E-4</v>
      </c>
      <c r="AR146" s="158">
        <f>Baseline_Data_2012!AK145/Baseline_Data_2012!AK$273</f>
        <v>7.8008248782339645E-4</v>
      </c>
      <c r="AS146" s="158">
        <f>Baseline_Data_2012!AL145/Baseline_Data_2012!AL$273</f>
        <v>1.0570280596184068E-3</v>
      </c>
      <c r="AT146" s="158">
        <f>Baseline_Data_2012!AM145/Baseline_Data_2012!AM$273</f>
        <v>1.0473513911524197E-3</v>
      </c>
      <c r="AU146" s="158">
        <f>Baseline_Data_2012!AN145/Baseline_Data_2012!AN$273</f>
        <v>7.5057558738686643E-4</v>
      </c>
      <c r="AV146" s="158">
        <f>Baseline_Data_2012!AO145/Baseline_Data_2012!AO$273</f>
        <v>5.9264991792571655E-4</v>
      </c>
      <c r="AW146" s="158">
        <f>Baseline_Data_2012!AP145/Baseline_Data_2012!AP$273</f>
        <v>9.4985855960959828E-4</v>
      </c>
      <c r="AX146" s="158">
        <f>Baseline_Data_2012!AQ145/Baseline_Data_2012!AQ$273</f>
        <v>2.6415885570157407E-4</v>
      </c>
      <c r="AY146" s="158">
        <f>Baseline_Data_2012!AR145/Baseline_Data_2012!AR$273</f>
        <v>1.897142110188488E-3</v>
      </c>
      <c r="AZ146" s="158">
        <f>Baseline_Data_2012!AS145/Baseline_Data_2012!AS$273</f>
        <v>1.4197100243719769E-3</v>
      </c>
      <c r="BA146" s="158">
        <f>Baseline_Data_2012!AT145/Baseline_Data_2012!AT$273</f>
        <v>8.0289286426636804E-4</v>
      </c>
      <c r="BB146" s="158">
        <f>Baseline_Data_2012!AU145/Baseline_Data_2012!AU$273</f>
        <v>1.2676796710568447E-3</v>
      </c>
      <c r="BC146" s="158">
        <f>Baseline_Data_2012!AV145/Baseline_Data_2012!AV$273</f>
        <v>7.2860958319307322E-4</v>
      </c>
      <c r="BD146">
        <v>146</v>
      </c>
    </row>
    <row r="147" spans="1:56" x14ac:dyDescent="0.2">
      <c r="A147" s="157">
        <v>2</v>
      </c>
      <c r="B147" s="34" t="s">
        <v>211</v>
      </c>
      <c r="C147">
        <f>'III Tool Overview'!$H$8/160</f>
        <v>312.5</v>
      </c>
      <c r="E147">
        <f>'III Tool Overview'!$H$8/64</f>
        <v>781.25</v>
      </c>
      <c r="F147">
        <f>G147*'III Tool Overview'!$H$8</f>
        <v>28.299379686867503</v>
      </c>
      <c r="G147" s="158">
        <f>HLOOKUP('III Tool Overview'!$H$6,Targeting!$I$1:$BC$277,Targeting!BD147,FALSE)</f>
        <v>5.6598759373735008E-4</v>
      </c>
      <c r="H147" s="195"/>
      <c r="I147" s="158">
        <f>Baseline_Data_2012!B146/Baseline_Data_2012!B$273</f>
        <v>5.6598759373735008E-4</v>
      </c>
      <c r="J147" s="158">
        <f>Baseline_Data_2012!C146/Baseline_Data_2012!C$273</f>
        <v>7.9468766598561993E-4</v>
      </c>
      <c r="K147" s="158">
        <f>Baseline_Data_2012!D146/Baseline_Data_2012!D$273</f>
        <v>5.1343705924843152E-4</v>
      </c>
      <c r="L147" s="158">
        <f>Baseline_Data_2012!E146/Baseline_Data_2012!E$273</f>
        <v>7.0683607488000559E-4</v>
      </c>
      <c r="M147" s="158">
        <f>Baseline_Data_2012!F146/Baseline_Data_2012!F$273</f>
        <v>5.9873670093996698E-4</v>
      </c>
      <c r="N147" s="158">
        <f>Baseline_Data_2012!G146/Baseline_Data_2012!G$273</f>
        <v>7.9769501634901195E-4</v>
      </c>
      <c r="O147" s="158">
        <f>Baseline_Data_2012!H146/Baseline_Data_2012!H$273</f>
        <v>3.4243683269906194E-4</v>
      </c>
      <c r="P147" s="158">
        <f>Baseline_Data_2012!I146/Baseline_Data_2012!I$273</f>
        <v>3.93706967592724E-4</v>
      </c>
      <c r="Q147" s="158">
        <f>Baseline_Data_2012!J146/Baseline_Data_2012!J$273</f>
        <v>6.9459714874028249E-4</v>
      </c>
      <c r="R147" s="158">
        <f>Baseline_Data_2012!K146/Baseline_Data_2012!K$273</f>
        <v>6.5273096128023805E-4</v>
      </c>
      <c r="S147" s="158">
        <f>Baseline_Data_2012!L146/Baseline_Data_2012!L$273</f>
        <v>5.4054330046370501E-4</v>
      </c>
      <c r="T147" s="158">
        <f>Baseline_Data_2012!M146/Baseline_Data_2012!M$273</f>
        <v>7.2362459752348997E-4</v>
      </c>
      <c r="U147" s="158">
        <f>Baseline_Data_2012!N146/Baseline_Data_2012!N$273</f>
        <v>1.9811914177618055E-4</v>
      </c>
      <c r="V147" s="158">
        <f>Baseline_Data_2012!O146/Baseline_Data_2012!O$273</f>
        <v>5.6861131640607171E-4</v>
      </c>
      <c r="W147" s="158">
        <f>Baseline_Data_2012!P146/Baseline_Data_2012!P$273</f>
        <v>1.3207843296178098E-3</v>
      </c>
      <c r="X147" s="158">
        <f>Baseline_Data_2012!Q146/Baseline_Data_2012!Q$273</f>
        <v>4.8095693348157453E-4</v>
      </c>
      <c r="Y147" s="158">
        <f>Baseline_Data_2012!R146/Baseline_Data_2012!R$273</f>
        <v>1.565960866344562E-4</v>
      </c>
      <c r="Z147" s="158">
        <f>Baseline_Data_2012!S146/Baseline_Data_2012!S$273</f>
        <v>6.3119450343497325E-4</v>
      </c>
      <c r="AA147" s="158">
        <f>Baseline_Data_2012!T146/Baseline_Data_2012!T$273</f>
        <v>8.6411350229796929E-4</v>
      </c>
      <c r="AB147" s="158">
        <f>Baseline_Data_2012!U146/Baseline_Data_2012!U$273</f>
        <v>5.7916946241061494E-4</v>
      </c>
      <c r="AC147" s="158">
        <f>Baseline_Data_2012!V146/Baseline_Data_2012!V$273</f>
        <v>7.0683607488000559E-4</v>
      </c>
      <c r="AD147" s="158">
        <f>Baseline_Data_2012!W146/Baseline_Data_2012!W$273</f>
        <v>5.4337065594693896E-4</v>
      </c>
      <c r="AE147" s="158">
        <f>Baseline_Data_2012!X146/Baseline_Data_2012!X$273</f>
        <v>8.1323407370666374E-4</v>
      </c>
      <c r="AF147" s="158">
        <f>Baseline_Data_2012!Y146/Baseline_Data_2012!Y$273</f>
        <v>1.0118889333297935E-3</v>
      </c>
      <c r="AG147" s="158">
        <f>Baseline_Data_2012!Z146/Baseline_Data_2012!Z$273</f>
        <v>8.2652421381863503E-4</v>
      </c>
      <c r="AH147" s="158">
        <f>Baseline_Data_2012!AA146/Baseline_Data_2012!AA$273</f>
        <v>2.2460149208967101E-4</v>
      </c>
      <c r="AI147" s="158">
        <f>Baseline_Data_2012!AB146/Baseline_Data_2012!AB$273</f>
        <v>4.6597400858846709E-4</v>
      </c>
      <c r="AJ147" s="158">
        <f>Baseline_Data_2012!AC146/Baseline_Data_2012!AC$273</f>
        <v>1.3207843296178098E-3</v>
      </c>
      <c r="AK147" s="158">
        <f>Baseline_Data_2012!AD146/Baseline_Data_2012!AD$273</f>
        <v>1.1034275435773189E-3</v>
      </c>
      <c r="AL147" s="158">
        <f>Baseline_Data_2012!AE146/Baseline_Data_2012!AE$273</f>
        <v>5.9873670093996698E-4</v>
      </c>
      <c r="AM147" s="158">
        <f>Baseline_Data_2012!AF146/Baseline_Data_2012!AF$273</f>
        <v>3.6297303139486847E-4</v>
      </c>
      <c r="AN147" s="158">
        <f>Baseline_Data_2012!AG146/Baseline_Data_2012!AG$273</f>
        <v>6.5170222259784531E-4</v>
      </c>
      <c r="AO147" s="158">
        <f>Baseline_Data_2012!AH146/Baseline_Data_2012!AH$273</f>
        <v>2.8219188250511537E-4</v>
      </c>
      <c r="AP147" s="158">
        <f>Baseline_Data_2012!AI146/Baseline_Data_2012!AI$273</f>
        <v>8.5787730964716072E-4</v>
      </c>
      <c r="AQ147" s="158">
        <f>Baseline_Data_2012!AJ146/Baseline_Data_2012!AJ$273</f>
        <v>4.1602012296633407E-4</v>
      </c>
      <c r="AR147" s="158">
        <f>Baseline_Data_2012!AK146/Baseline_Data_2012!AK$273</f>
        <v>5.1807004916515646E-4</v>
      </c>
      <c r="AS147" s="158">
        <f>Baseline_Data_2012!AL146/Baseline_Data_2012!AL$273</f>
        <v>4.7112488010769902E-4</v>
      </c>
      <c r="AT147" s="158">
        <f>Baseline_Data_2012!AM146/Baseline_Data_2012!AM$273</f>
        <v>7.2362459752348997E-4</v>
      </c>
      <c r="AU147" s="158">
        <f>Baseline_Data_2012!AN146/Baseline_Data_2012!AN$273</f>
        <v>4.8522058174504495E-4</v>
      </c>
      <c r="AV147" s="158">
        <f>Baseline_Data_2012!AO146/Baseline_Data_2012!AO$273</f>
        <v>2.6339996352254066E-4</v>
      </c>
      <c r="AW147" s="158">
        <f>Baseline_Data_2012!AP146/Baseline_Data_2012!AP$273</f>
        <v>5.1343705924843152E-4</v>
      </c>
      <c r="AX147" s="158">
        <f>Baseline_Data_2012!AQ146/Baseline_Data_2012!AQ$273</f>
        <v>1.9811914177618055E-4</v>
      </c>
      <c r="AY147" s="158">
        <f>Baseline_Data_2012!AR146/Baseline_Data_2012!AR$273</f>
        <v>1.2001385611897977E-3</v>
      </c>
      <c r="AZ147" s="158">
        <f>Baseline_Data_2012!AS146/Baseline_Data_2012!AS$273</f>
        <v>8.0259553270357181E-4</v>
      </c>
      <c r="BA147" s="158">
        <f>Baseline_Data_2012!AT146/Baseline_Data_2012!AT$273</f>
        <v>4.4338859668441218E-4</v>
      </c>
      <c r="BB147" s="158">
        <f>Baseline_Data_2012!AU146/Baseline_Data_2012!AU$273</f>
        <v>6.8603841021899824E-4</v>
      </c>
      <c r="BC147" s="158">
        <f>Baseline_Data_2012!AV146/Baseline_Data_2012!AV$273</f>
        <v>4.237144960722795E-4</v>
      </c>
      <c r="BD147">
        <v>147</v>
      </c>
    </row>
    <row r="148" spans="1:56" ht="13.5" thickBot="1" x14ac:dyDescent="0.25">
      <c r="A148" s="162"/>
      <c r="B148" s="161" t="s">
        <v>176</v>
      </c>
      <c r="F148">
        <f>G148*'III Tool Overview'!$H$8</f>
        <v>0</v>
      </c>
      <c r="G148" s="158">
        <f>HLOOKUP('III Tool Overview'!$H$6,Targeting!$I$1:$BC$277,Targeting!BD148,FALSE)</f>
        <v>0</v>
      </c>
      <c r="H148" s="195"/>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v>148</v>
      </c>
    </row>
    <row r="149" spans="1:56" ht="13.5" thickBot="1" x14ac:dyDescent="0.25">
      <c r="A149" s="155"/>
      <c r="B149" s="33" t="s">
        <v>60</v>
      </c>
      <c r="F149">
        <f>G149*'III Tool Overview'!$H$8</f>
        <v>0</v>
      </c>
      <c r="G149" s="158">
        <f>HLOOKUP('III Tool Overview'!$H$6,Targeting!$I$1:$BC$277,Targeting!BD149,FALSE)</f>
        <v>0</v>
      </c>
      <c r="H149" s="195"/>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v>149</v>
      </c>
    </row>
    <row r="150" spans="1:56" x14ac:dyDescent="0.2">
      <c r="A150" s="157">
        <v>3</v>
      </c>
      <c r="B150" s="34" t="s">
        <v>20</v>
      </c>
      <c r="F150">
        <f>G150*'III Tool Overview'!$H$8</f>
        <v>0</v>
      </c>
      <c r="G150" s="158">
        <f>HLOOKUP('III Tool Overview'!$H$6,Targeting!$I$1:$BC$277,Targeting!BD150,FALSE)</f>
        <v>0</v>
      </c>
      <c r="H150" s="195"/>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v>150</v>
      </c>
    </row>
    <row r="151" spans="1:56" x14ac:dyDescent="0.2">
      <c r="A151" s="157">
        <v>3</v>
      </c>
      <c r="B151" s="34" t="s">
        <v>21</v>
      </c>
      <c r="F151">
        <f>G151*'III Tool Overview'!$H$8</f>
        <v>0</v>
      </c>
      <c r="G151" s="158">
        <f>HLOOKUP('III Tool Overview'!$H$6,Targeting!$I$1:$BC$277,Targeting!BD151,FALSE)</f>
        <v>0</v>
      </c>
      <c r="H151" s="195"/>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v>151</v>
      </c>
    </row>
    <row r="152" spans="1:56" x14ac:dyDescent="0.2">
      <c r="A152" s="157">
        <v>3</v>
      </c>
      <c r="B152" s="34" t="s">
        <v>22</v>
      </c>
      <c r="F152">
        <f>G152*'III Tool Overview'!$H$8</f>
        <v>0</v>
      </c>
      <c r="G152" s="158">
        <f>HLOOKUP('III Tool Overview'!$H$6,Targeting!$I$1:$BC$277,Targeting!BD152,FALSE)</f>
        <v>0</v>
      </c>
      <c r="H152" s="195"/>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v>152</v>
      </c>
    </row>
    <row r="153" spans="1:56" x14ac:dyDescent="0.2">
      <c r="A153" s="157">
        <v>3</v>
      </c>
      <c r="B153" s="34" t="s">
        <v>23</v>
      </c>
      <c r="F153">
        <f>G153*'III Tool Overview'!$H$8</f>
        <v>0</v>
      </c>
      <c r="G153" s="158">
        <f>HLOOKUP('III Tool Overview'!$H$6,Targeting!$I$1:$BC$277,Targeting!BD153,FALSE)</f>
        <v>0</v>
      </c>
      <c r="BD153">
        <v>153</v>
      </c>
    </row>
    <row r="154" spans="1:56" x14ac:dyDescent="0.2">
      <c r="A154" s="157">
        <v>3</v>
      </c>
      <c r="B154" s="34" t="s">
        <v>24</v>
      </c>
      <c r="C154">
        <f>'III Tool Overview'!$H$8/160</f>
        <v>312.5</v>
      </c>
      <c r="D154">
        <v>0</v>
      </c>
      <c r="E154">
        <v>0</v>
      </c>
      <c r="F154">
        <f>G154*'III Tool Overview'!$H$8</f>
        <v>285.00200992603402</v>
      </c>
      <c r="G154" s="158">
        <f>HLOOKUP('III Tool Overview'!$H$6,Targeting!$I$1:$BC$277,Targeting!BD154,FALSE)</f>
        <v>5.7000401985206799E-3</v>
      </c>
      <c r="H154" s="195"/>
      <c r="I154" s="158">
        <f>Baseline_Data_2012!B152/Baseline_Data_2012!B$273</f>
        <v>5.7000401985206799E-3</v>
      </c>
      <c r="J154" s="158">
        <f>Baseline_Data_2012!C152/Baseline_Data_2012!C$273</f>
        <v>4.7497095808183903E-3</v>
      </c>
      <c r="K154" s="158">
        <f>Baseline_Data_2012!D152/Baseline_Data_2012!D$273</f>
        <v>1.1880911609254037E-2</v>
      </c>
      <c r="L154" s="158">
        <f>Baseline_Data_2012!E152/Baseline_Data_2012!E$273</f>
        <v>1.1021214451866755E-2</v>
      </c>
      <c r="M154" s="158">
        <f>Baseline_Data_2012!F152/Baseline_Data_2012!F$273</f>
        <v>5.4492739909949494E-3</v>
      </c>
      <c r="N154" s="158">
        <f>Baseline_Data_2012!G152/Baseline_Data_2012!G$273</f>
        <v>4.8088921939713394E-3</v>
      </c>
      <c r="O154" s="158">
        <f>Baseline_Data_2012!H152/Baseline_Data_2012!H$273</f>
        <v>7.8029069930181296E-3</v>
      </c>
      <c r="P154" s="158">
        <f>Baseline_Data_2012!I152/Baseline_Data_2012!I$273</f>
        <v>3.9414114910838703E-3</v>
      </c>
      <c r="Q154" s="158">
        <f>Baseline_Data_2012!J152/Baseline_Data_2012!J$273</f>
        <v>8.5946236825976807E-3</v>
      </c>
      <c r="R154" s="158">
        <f>Baseline_Data_2012!K152/Baseline_Data_2012!K$273</f>
        <v>5.7737555689506637E-3</v>
      </c>
      <c r="S154" s="158">
        <f>Baseline_Data_2012!L152/Baseline_Data_2012!L$273</f>
        <v>5.319464565028114E-3</v>
      </c>
      <c r="T154" s="158">
        <f>Baseline_Data_2012!M152/Baseline_Data_2012!M$273</f>
        <v>6.221267263445374E-3</v>
      </c>
      <c r="U154" s="158">
        <f>Baseline_Data_2012!N152/Baseline_Data_2012!N$273</f>
        <v>1.6463595856657864E-2</v>
      </c>
      <c r="V154" s="158">
        <f>Baseline_Data_2012!O152/Baseline_Data_2012!O$273</f>
        <v>5.7272071344184796E-3</v>
      </c>
      <c r="W154" s="158">
        <f>Baseline_Data_2012!P152/Baseline_Data_2012!P$273</f>
        <v>2.2256343308159947E-2</v>
      </c>
      <c r="X154" s="158">
        <f>Baseline_Data_2012!Q152/Baseline_Data_2012!Q$273</f>
        <v>4.6848668560928956E-3</v>
      </c>
      <c r="Y154" s="158">
        <f>Baseline_Data_2012!R152/Baseline_Data_2012!R$273</f>
        <v>8.2870318984944909E-3</v>
      </c>
      <c r="Z154" s="158">
        <f>Baseline_Data_2012!S152/Baseline_Data_2012!S$273</f>
        <v>9.2698037777996078E-3</v>
      </c>
      <c r="AA154" s="158">
        <f>Baseline_Data_2012!T152/Baseline_Data_2012!T$273</f>
        <v>1.023184778171587E-2</v>
      </c>
      <c r="AB154" s="158">
        <f>Baseline_Data_2012!U152/Baseline_Data_2012!U$273</f>
        <v>4.6274720730001126E-3</v>
      </c>
      <c r="AC154" s="158">
        <f>Baseline_Data_2012!V152/Baseline_Data_2012!V$273</f>
        <v>1.1021214451866755E-2</v>
      </c>
      <c r="AD154" s="158">
        <f>Baseline_Data_2012!W152/Baseline_Data_2012!W$273</f>
        <v>3.465555347015428E-3</v>
      </c>
      <c r="AE154" s="158">
        <f>Baseline_Data_2012!X152/Baseline_Data_2012!X$273</f>
        <v>3.4108066586785966E-3</v>
      </c>
      <c r="AF154" s="158">
        <f>Baseline_Data_2012!Y152/Baseline_Data_2012!Y$273</f>
        <v>2.8568997551011166E-3</v>
      </c>
      <c r="AG154" s="158">
        <f>Baseline_Data_2012!Z152/Baseline_Data_2012!Z$273</f>
        <v>6.7106279956290352E-3</v>
      </c>
      <c r="AH154" s="158">
        <f>Baseline_Data_2012!AA152/Baseline_Data_2012!AA$273</f>
        <v>3.5568356980062556E-3</v>
      </c>
      <c r="AI154" s="158">
        <f>Baseline_Data_2012!AB152/Baseline_Data_2012!AB$273</f>
        <v>3.6340926811991984E-3</v>
      </c>
      <c r="AJ154" s="158">
        <f>Baseline_Data_2012!AC152/Baseline_Data_2012!AC$273</f>
        <v>2.2256343308159947E-2</v>
      </c>
      <c r="AK154" s="158">
        <f>Baseline_Data_2012!AD152/Baseline_Data_2012!AD$273</f>
        <v>4.2170381183845671E-3</v>
      </c>
      <c r="AL154" s="158">
        <f>Baseline_Data_2012!AE152/Baseline_Data_2012!AE$273</f>
        <v>5.4492739909949494E-3</v>
      </c>
      <c r="AM154" s="158">
        <f>Baseline_Data_2012!AF152/Baseline_Data_2012!AF$273</f>
        <v>3.2498230024091677E-3</v>
      </c>
      <c r="AN154" s="158">
        <f>Baseline_Data_2012!AG152/Baseline_Data_2012!AG$273</f>
        <v>7.7101825951922344E-3</v>
      </c>
      <c r="AO154" s="158">
        <f>Baseline_Data_2012!AH152/Baseline_Data_2012!AH$273</f>
        <v>4.2796704747657338E-3</v>
      </c>
      <c r="AP154" s="158">
        <f>Baseline_Data_2012!AI152/Baseline_Data_2012!AI$273</f>
        <v>7.0744095034930322E-3</v>
      </c>
      <c r="AQ154" s="158">
        <f>Baseline_Data_2012!AJ152/Baseline_Data_2012!AJ$273</f>
        <v>1.5598291334193647E-2</v>
      </c>
      <c r="AR154" s="158">
        <f>Baseline_Data_2012!AK152/Baseline_Data_2012!AK$273</f>
        <v>4.5380311771497303E-3</v>
      </c>
      <c r="AS154" s="158">
        <f>Baseline_Data_2012!AL152/Baseline_Data_2012!AL$273</f>
        <v>5.0068140439679743E-3</v>
      </c>
      <c r="AT154" s="158">
        <f>Baseline_Data_2012!AM152/Baseline_Data_2012!AM$273</f>
        <v>6.221267263445374E-3</v>
      </c>
      <c r="AU154" s="158">
        <f>Baseline_Data_2012!AN152/Baseline_Data_2012!AN$273</f>
        <v>6.3918615479370226E-3</v>
      </c>
      <c r="AV154" s="158">
        <f>Baseline_Data_2012!AO152/Baseline_Data_2012!AO$273</f>
        <v>5.940781946844405E-3</v>
      </c>
      <c r="AW154" s="158">
        <f>Baseline_Data_2012!AP152/Baseline_Data_2012!AP$273</f>
        <v>1.1880911609254037E-2</v>
      </c>
      <c r="AX154" s="158">
        <f>Baseline_Data_2012!AQ152/Baseline_Data_2012!AQ$273</f>
        <v>1.6463595856657864E-2</v>
      </c>
      <c r="AY154" s="158">
        <f>Baseline_Data_2012!AR152/Baseline_Data_2012!AR$273</f>
        <v>6.6877673239827068E-3</v>
      </c>
      <c r="AZ154" s="158">
        <f>Baseline_Data_2012!AS152/Baseline_Data_2012!AS$273</f>
        <v>6.4323207127834139E-3</v>
      </c>
      <c r="BA154" s="158">
        <f>Baseline_Data_2012!AT152/Baseline_Data_2012!AT$273</f>
        <v>5.7194465977714508E-3</v>
      </c>
      <c r="BB154" s="158">
        <f>Baseline_Data_2012!AU152/Baseline_Data_2012!AU$273</f>
        <v>5.2934326029071693E-3</v>
      </c>
      <c r="BC154" s="158">
        <f>Baseline_Data_2012!AV152/Baseline_Data_2012!AV$273</f>
        <v>8.2600787039868243E-3</v>
      </c>
      <c r="BD154">
        <v>154</v>
      </c>
    </row>
    <row r="155" spans="1:56" x14ac:dyDescent="0.2">
      <c r="A155" s="157">
        <v>3</v>
      </c>
      <c r="B155" s="34" t="s">
        <v>25</v>
      </c>
      <c r="C155">
        <f>'III Tool Overview'!$H$8/160</f>
        <v>312.5</v>
      </c>
      <c r="D155">
        <v>0</v>
      </c>
      <c r="E155">
        <v>0</v>
      </c>
      <c r="F155">
        <f>G155*'III Tool Overview'!$H$8</f>
        <v>414.52923304257564</v>
      </c>
      <c r="G155" s="158">
        <f>HLOOKUP('III Tool Overview'!$H$6,Targeting!$I$1:$BC$277,Targeting!BD155,FALSE)</f>
        <v>8.2905846608515125E-3</v>
      </c>
      <c r="H155" s="195"/>
      <c r="I155" s="158">
        <f>Baseline_Data_2012!B153/Baseline_Data_2012!B$273</f>
        <v>8.2905846608515125E-3</v>
      </c>
      <c r="J155" s="158">
        <f>Baseline_Data_2012!C153/Baseline_Data_2012!C$273</f>
        <v>5.1773064925630507E-3</v>
      </c>
      <c r="K155" s="158">
        <f>Baseline_Data_2012!D153/Baseline_Data_2012!D$273</f>
        <v>1.2703946826878339E-2</v>
      </c>
      <c r="L155" s="158">
        <f>Baseline_Data_2012!E153/Baseline_Data_2012!E$273</f>
        <v>1.0862407327200087E-2</v>
      </c>
      <c r="M155" s="158">
        <f>Baseline_Data_2012!F153/Baseline_Data_2012!F$273</f>
        <v>7.3194191622729448E-3</v>
      </c>
      <c r="N155" s="158">
        <f>Baseline_Data_2012!G153/Baseline_Data_2012!G$273</f>
        <v>6.8248762474328612E-3</v>
      </c>
      <c r="O155" s="158">
        <f>Baseline_Data_2012!H153/Baseline_Data_2012!H$273</f>
        <v>1.2872428832379537E-2</v>
      </c>
      <c r="P155" s="158">
        <f>Baseline_Data_2012!I153/Baseline_Data_2012!I$273</f>
        <v>7.2189392074449715E-3</v>
      </c>
      <c r="Q155" s="158">
        <f>Baseline_Data_2012!J153/Baseline_Data_2012!J$273</f>
        <v>9.2652055043868347E-3</v>
      </c>
      <c r="R155" s="158">
        <f>Baseline_Data_2012!K153/Baseline_Data_2012!K$273</f>
        <v>6.8495992988184089E-3</v>
      </c>
      <c r="S155" s="158">
        <f>Baseline_Data_2012!L153/Baseline_Data_2012!L$273</f>
        <v>1.0106521048048786E-2</v>
      </c>
      <c r="T155" s="158">
        <f>Baseline_Data_2012!M153/Baseline_Data_2012!M$273</f>
        <v>7.2965480250285252E-3</v>
      </c>
      <c r="U155" s="158">
        <f>Baseline_Data_2012!N153/Baseline_Data_2012!N$273</f>
        <v>1.7300727849369282E-2</v>
      </c>
      <c r="V155" s="158">
        <f>Baseline_Data_2012!O153/Baseline_Data_2012!O$273</f>
        <v>8.4832930637261557E-3</v>
      </c>
      <c r="W155" s="158">
        <f>Baseline_Data_2012!P153/Baseline_Data_2012!P$273</f>
        <v>2.2478906741241547E-2</v>
      </c>
      <c r="X155" s="158">
        <f>Baseline_Data_2012!Q153/Baseline_Data_2012!Q$273</f>
        <v>1.4734176890150956E-2</v>
      </c>
      <c r="Y155" s="158">
        <f>Baseline_Data_2012!R153/Baseline_Data_2012!R$273</f>
        <v>9.6315945037120723E-3</v>
      </c>
      <c r="Z155" s="158">
        <f>Baseline_Data_2012!S153/Baseline_Data_2012!S$273</f>
        <v>1.0891343797239772E-2</v>
      </c>
      <c r="AA155" s="158">
        <f>Baseline_Data_2012!T153/Baseline_Data_2012!T$273</f>
        <v>9.7562830256642894E-3</v>
      </c>
      <c r="AB155" s="158">
        <f>Baseline_Data_2012!U153/Baseline_Data_2012!U$273</f>
        <v>6.6297436430482392E-3</v>
      </c>
      <c r="AC155" s="158">
        <f>Baseline_Data_2012!V153/Baseline_Data_2012!V$273</f>
        <v>1.0862407327200087E-2</v>
      </c>
      <c r="AD155" s="158">
        <f>Baseline_Data_2012!W153/Baseline_Data_2012!W$273</f>
        <v>7.4426105711193685E-3</v>
      </c>
      <c r="AE155" s="158">
        <f>Baseline_Data_2012!X153/Baseline_Data_2012!X$273</f>
        <v>4.5477422115714613E-3</v>
      </c>
      <c r="AF155" s="158">
        <f>Baseline_Data_2012!Y153/Baseline_Data_2012!Y$273</f>
        <v>4.9633696206134613E-3</v>
      </c>
      <c r="AG155" s="158">
        <f>Baseline_Data_2012!Z153/Baseline_Data_2012!Z$273</f>
        <v>7.4888352757944195E-3</v>
      </c>
      <c r="AH155" s="158">
        <f>Baseline_Data_2012!AA153/Baseline_Data_2012!AA$273</f>
        <v>4.9412328259727618E-3</v>
      </c>
      <c r="AI155" s="158">
        <f>Baseline_Data_2012!AB153/Baseline_Data_2012!AB$273</f>
        <v>1.0849186842995706E-2</v>
      </c>
      <c r="AJ155" s="158">
        <f>Baseline_Data_2012!AC153/Baseline_Data_2012!AC$273</f>
        <v>2.2478906741241547E-2</v>
      </c>
      <c r="AK155" s="158">
        <f>Baseline_Data_2012!AD153/Baseline_Data_2012!AD$273</f>
        <v>4.3486491909999498E-3</v>
      </c>
      <c r="AL155" s="158">
        <f>Baseline_Data_2012!AE153/Baseline_Data_2012!AE$273</f>
        <v>7.3194191622729448E-3</v>
      </c>
      <c r="AM155" s="158">
        <f>Baseline_Data_2012!AF153/Baseline_Data_2012!AF$273</f>
        <v>7.938805521848143E-3</v>
      </c>
      <c r="AN155" s="158">
        <f>Baseline_Data_2012!AG153/Baseline_Data_2012!AG$273</f>
        <v>8.7385288023155566E-3</v>
      </c>
      <c r="AO155" s="158">
        <f>Baseline_Data_2012!AH153/Baseline_Data_2012!AH$273</f>
        <v>5.8986247662067186E-3</v>
      </c>
      <c r="AP155" s="158">
        <f>Baseline_Data_2012!AI153/Baseline_Data_2012!AI$273</f>
        <v>8.7664332197923966E-3</v>
      </c>
      <c r="AQ155" s="158">
        <f>Baseline_Data_2012!AJ153/Baseline_Data_2012!AJ$273</f>
        <v>1.6492460901121945E-2</v>
      </c>
      <c r="AR155" s="158">
        <f>Baseline_Data_2012!AK153/Baseline_Data_2012!AK$273</f>
        <v>4.3098620118181795E-3</v>
      </c>
      <c r="AS155" s="158">
        <f>Baseline_Data_2012!AL153/Baseline_Data_2012!AL$273</f>
        <v>6.1140019999340132E-3</v>
      </c>
      <c r="AT155" s="158">
        <f>Baseline_Data_2012!AM153/Baseline_Data_2012!AM$273</f>
        <v>7.2965480250285252E-3</v>
      </c>
      <c r="AU155" s="158">
        <f>Baseline_Data_2012!AN153/Baseline_Data_2012!AN$273</f>
        <v>7.4323971487639806E-3</v>
      </c>
      <c r="AV155" s="158">
        <f>Baseline_Data_2012!AO153/Baseline_Data_2012!AO$273</f>
        <v>7.7290443818020778E-3</v>
      </c>
      <c r="AW155" s="158">
        <f>Baseline_Data_2012!AP153/Baseline_Data_2012!AP$273</f>
        <v>1.2703946826878339E-2</v>
      </c>
      <c r="AX155" s="158">
        <f>Baseline_Data_2012!AQ153/Baseline_Data_2012!AQ$273</f>
        <v>1.7300727849369282E-2</v>
      </c>
      <c r="AY155" s="158">
        <f>Baseline_Data_2012!AR153/Baseline_Data_2012!AR$273</f>
        <v>7.0415004716974936E-3</v>
      </c>
      <c r="AZ155" s="158">
        <f>Baseline_Data_2012!AS153/Baseline_Data_2012!AS$273</f>
        <v>7.4915561345080739E-3</v>
      </c>
      <c r="BA155" s="158">
        <f>Baseline_Data_2012!AT153/Baseline_Data_2012!AT$273</f>
        <v>1.2856671507103148E-2</v>
      </c>
      <c r="BB155" s="158">
        <f>Baseline_Data_2012!AU153/Baseline_Data_2012!AU$273</f>
        <v>6.5125261720615484E-3</v>
      </c>
      <c r="BC155" s="158">
        <f>Baseline_Data_2012!AV153/Baseline_Data_2012!AV$273</f>
        <v>9.9645393889364869E-3</v>
      </c>
      <c r="BD155">
        <v>155</v>
      </c>
    </row>
    <row r="156" spans="1:56" x14ac:dyDescent="0.2">
      <c r="A156" s="157">
        <v>3</v>
      </c>
      <c r="B156" s="34" t="s">
        <v>26</v>
      </c>
      <c r="C156">
        <f>'III Tool Overview'!$H$8/160</f>
        <v>312.5</v>
      </c>
      <c r="D156">
        <v>0</v>
      </c>
      <c r="E156">
        <v>0</v>
      </c>
      <c r="F156">
        <f>G156*'III Tool Overview'!$H$8</f>
        <v>481.05620277966131</v>
      </c>
      <c r="G156" s="158">
        <f>HLOOKUP('III Tool Overview'!$H$6,Targeting!$I$1:$BC$277,Targeting!BD156,FALSE)</f>
        <v>9.6211240555932262E-3</v>
      </c>
      <c r="H156" s="195"/>
      <c r="I156" s="158">
        <f>Baseline_Data_2012!B154/Baseline_Data_2012!B$273</f>
        <v>9.6211240555932262E-3</v>
      </c>
      <c r="J156" s="158">
        <f>Baseline_Data_2012!C154/Baseline_Data_2012!C$273</f>
        <v>5.1334002040451234E-3</v>
      </c>
      <c r="K156" s="158">
        <f>Baseline_Data_2012!D154/Baseline_Data_2012!D$273</f>
        <v>1.4197960902272599E-2</v>
      </c>
      <c r="L156" s="158">
        <f>Baseline_Data_2012!E154/Baseline_Data_2012!E$273</f>
        <v>1.2584020928700103E-2</v>
      </c>
      <c r="M156" s="158">
        <f>Baseline_Data_2012!F154/Baseline_Data_2012!F$273</f>
        <v>8.828782288104459E-3</v>
      </c>
      <c r="N156" s="158">
        <f>Baseline_Data_2012!G154/Baseline_Data_2012!G$273</f>
        <v>7.1317490843234108E-3</v>
      </c>
      <c r="O156" s="158">
        <f>Baseline_Data_2012!H154/Baseline_Data_2012!H$273</f>
        <v>1.4102918517878168E-2</v>
      </c>
      <c r="P156" s="158">
        <f>Baseline_Data_2012!I154/Baseline_Data_2012!I$273</f>
        <v>8.5648375146738075E-3</v>
      </c>
      <c r="Q156" s="158">
        <f>Baseline_Data_2012!J154/Baseline_Data_2012!J$273</f>
        <v>1.0579952288318907E-2</v>
      </c>
      <c r="R156" s="158">
        <f>Baseline_Data_2012!K154/Baseline_Data_2012!K$273</f>
        <v>7.5984888221558881E-3</v>
      </c>
      <c r="S156" s="158">
        <f>Baseline_Data_2012!L154/Baseline_Data_2012!L$273</f>
        <v>1.3748046847002473E-2</v>
      </c>
      <c r="T156" s="158">
        <f>Baseline_Data_2012!M154/Baseline_Data_2012!M$273</f>
        <v>9.0770453899876383E-3</v>
      </c>
      <c r="U156" s="158">
        <f>Baseline_Data_2012!N154/Baseline_Data_2012!N$273</f>
        <v>2.0198980278680778E-2</v>
      </c>
      <c r="V156" s="158">
        <f>Baseline_Data_2012!O154/Baseline_Data_2012!O$273</f>
        <v>8.3183684411831695E-3</v>
      </c>
      <c r="W156" s="158">
        <f>Baseline_Data_2012!P154/Baseline_Data_2012!P$273</f>
        <v>2.5842649536679359E-2</v>
      </c>
      <c r="X156" s="158">
        <f>Baseline_Data_2012!Q154/Baseline_Data_2012!Q$273</f>
        <v>1.5366188336719213E-2</v>
      </c>
      <c r="Y156" s="158">
        <f>Baseline_Data_2012!R154/Baseline_Data_2012!R$273</f>
        <v>1.0509614458784398E-2</v>
      </c>
      <c r="Z156" s="158">
        <f>Baseline_Data_2012!S154/Baseline_Data_2012!S$273</f>
        <v>1.1609980851309844E-2</v>
      </c>
      <c r="AA156" s="158">
        <f>Baseline_Data_2012!T154/Baseline_Data_2012!T$273</f>
        <v>1.0968121591360472E-2</v>
      </c>
      <c r="AB156" s="158">
        <f>Baseline_Data_2012!U154/Baseline_Data_2012!U$273</f>
        <v>7.8351515781479187E-3</v>
      </c>
      <c r="AC156" s="158">
        <f>Baseline_Data_2012!V154/Baseline_Data_2012!V$273</f>
        <v>1.2584020928700103E-2</v>
      </c>
      <c r="AD156" s="158">
        <f>Baseline_Data_2012!W154/Baseline_Data_2012!W$273</f>
        <v>6.2759310761871445E-3</v>
      </c>
      <c r="AE156" s="158">
        <f>Baseline_Data_2012!X154/Baseline_Data_2012!X$273</f>
        <v>4.7128061249493945E-3</v>
      </c>
      <c r="AF156" s="158">
        <f>Baseline_Data_2012!Y154/Baseline_Data_2012!Y$273</f>
        <v>6.3325750331964846E-3</v>
      </c>
      <c r="AG156" s="158">
        <f>Baseline_Data_2012!Z154/Baseline_Data_2012!Z$273</f>
        <v>7.6908205645856986E-3</v>
      </c>
      <c r="AH156" s="158">
        <f>Baseline_Data_2012!AA154/Baseline_Data_2012!AA$273</f>
        <v>3.5239199620965621E-3</v>
      </c>
      <c r="AI156" s="158">
        <f>Baseline_Data_2012!AB154/Baseline_Data_2012!AB$273</f>
        <v>1.6062501418461959E-2</v>
      </c>
      <c r="AJ156" s="158">
        <f>Baseline_Data_2012!AC154/Baseline_Data_2012!AC$273</f>
        <v>2.5842649536679359E-2</v>
      </c>
      <c r="AK156" s="158">
        <f>Baseline_Data_2012!AD154/Baseline_Data_2012!AD$273</f>
        <v>5.5994529076362981E-3</v>
      </c>
      <c r="AL156" s="158">
        <f>Baseline_Data_2012!AE154/Baseline_Data_2012!AE$273</f>
        <v>8.828782288104459E-3</v>
      </c>
      <c r="AM156" s="158">
        <f>Baseline_Data_2012!AF154/Baseline_Data_2012!AF$273</f>
        <v>9.4474889182947167E-3</v>
      </c>
      <c r="AN156" s="158">
        <f>Baseline_Data_2012!AG154/Baseline_Data_2012!AG$273</f>
        <v>1.0036360528505768E-2</v>
      </c>
      <c r="AO156" s="158">
        <f>Baseline_Data_2012!AH154/Baseline_Data_2012!AH$273</f>
        <v>5.4570917776319058E-3</v>
      </c>
      <c r="AP156" s="158">
        <f>Baseline_Data_2012!AI154/Baseline_Data_2012!AI$273</f>
        <v>9.8086986124344792E-3</v>
      </c>
      <c r="AQ156" s="158">
        <f>Baseline_Data_2012!AJ154/Baseline_Data_2012!AJ$273</f>
        <v>2.031300359617922E-2</v>
      </c>
      <c r="AR156" s="158">
        <f>Baseline_Data_2012!AK154/Baseline_Data_2012!AK$273</f>
        <v>3.9149833889884928E-3</v>
      </c>
      <c r="AS156" s="158">
        <f>Baseline_Data_2012!AL154/Baseline_Data_2012!AL$273</f>
        <v>6.6870593523313043E-3</v>
      </c>
      <c r="AT156" s="158">
        <f>Baseline_Data_2012!AM154/Baseline_Data_2012!AM$273</f>
        <v>9.0770453899876383E-3</v>
      </c>
      <c r="AU156" s="158">
        <f>Baseline_Data_2012!AN154/Baseline_Data_2012!AN$273</f>
        <v>8.4449406044852047E-3</v>
      </c>
      <c r="AV156" s="158">
        <f>Baseline_Data_2012!AO154/Baseline_Data_2012!AO$273</f>
        <v>9.9970993937929988E-3</v>
      </c>
      <c r="AW156" s="158">
        <f>Baseline_Data_2012!AP154/Baseline_Data_2012!AP$273</f>
        <v>1.4197960902272599E-2</v>
      </c>
      <c r="AX156" s="158">
        <f>Baseline_Data_2012!AQ154/Baseline_Data_2012!AQ$273</f>
        <v>2.0198980278680778E-2</v>
      </c>
      <c r="AY156" s="158">
        <f>Baseline_Data_2012!AR154/Baseline_Data_2012!AR$273</f>
        <v>7.1852045629566272E-3</v>
      </c>
      <c r="AZ156" s="158">
        <f>Baseline_Data_2012!AS154/Baseline_Data_2012!AS$273</f>
        <v>8.7173200173739657E-3</v>
      </c>
      <c r="BA156" s="158">
        <f>Baseline_Data_2012!AT154/Baseline_Data_2012!AT$273</f>
        <v>9.3488419036043963E-3</v>
      </c>
      <c r="BB156" s="158">
        <f>Baseline_Data_2012!AU154/Baseline_Data_2012!AU$273</f>
        <v>7.6207930531109833E-3</v>
      </c>
      <c r="BC156" s="158">
        <f>Baseline_Data_2012!AV154/Baseline_Data_2012!AV$273</f>
        <v>1.2531659808663994E-2</v>
      </c>
      <c r="BD156">
        <v>156</v>
      </c>
    </row>
    <row r="157" spans="1:56" x14ac:dyDescent="0.2">
      <c r="A157" s="157">
        <v>3</v>
      </c>
      <c r="B157" s="34" t="s">
        <v>27</v>
      </c>
      <c r="C157">
        <f>'III Tool Overview'!$H$8/160</f>
        <v>312.5</v>
      </c>
      <c r="D157">
        <v>0</v>
      </c>
      <c r="E157">
        <v>0</v>
      </c>
      <c r="F157">
        <f>G157*'III Tool Overview'!$H$8</f>
        <v>464.15819326038888</v>
      </c>
      <c r="G157" s="158">
        <f>HLOOKUP('III Tool Overview'!$H$6,Targeting!$I$1:$BC$277,Targeting!BD157,FALSE)</f>
        <v>9.2831638652077775E-3</v>
      </c>
      <c r="H157" s="195"/>
      <c r="I157" s="158">
        <f>Baseline_Data_2012!B155/Baseline_Data_2012!B$273</f>
        <v>9.2831638652077775E-3</v>
      </c>
      <c r="J157" s="158">
        <f>Baseline_Data_2012!C155/Baseline_Data_2012!C$273</f>
        <v>5.6423775613867085E-3</v>
      </c>
      <c r="K157" s="158">
        <f>Baseline_Data_2012!D155/Baseline_Data_2012!D$273</f>
        <v>1.3366478109100834E-2</v>
      </c>
      <c r="L157" s="158">
        <f>Baseline_Data_2012!E155/Baseline_Data_2012!E$273</f>
        <v>1.1185796381066758E-2</v>
      </c>
      <c r="M157" s="158">
        <f>Baseline_Data_2012!F155/Baseline_Data_2012!F$273</f>
        <v>8.8129103199460698E-3</v>
      </c>
      <c r="N157" s="158">
        <f>Baseline_Data_2012!G155/Baseline_Data_2012!G$273</f>
        <v>7.4602369722250985E-3</v>
      </c>
      <c r="O157" s="158">
        <f>Baseline_Data_2012!H155/Baseline_Data_2012!H$273</f>
        <v>1.2853056691558278E-2</v>
      </c>
      <c r="P157" s="158">
        <f>Baseline_Data_2012!I155/Baseline_Data_2012!I$273</f>
        <v>7.8276028203345827E-3</v>
      </c>
      <c r="Q157" s="158">
        <f>Baseline_Data_2012!J155/Baseline_Data_2012!J$273</f>
        <v>1.0734050636255304E-2</v>
      </c>
      <c r="R157" s="158">
        <f>Baseline_Data_2012!K155/Baseline_Data_2012!K$273</f>
        <v>8.6022664648554587E-3</v>
      </c>
      <c r="S157" s="158">
        <f>Baseline_Data_2012!L155/Baseline_Data_2012!L$273</f>
        <v>1.2991540565474295E-2</v>
      </c>
      <c r="T157" s="158">
        <f>Baseline_Data_2012!M155/Baseline_Data_2012!M$273</f>
        <v>7.5339476736897395E-3</v>
      </c>
      <c r="U157" s="158">
        <f>Baseline_Data_2012!N155/Baseline_Data_2012!N$273</f>
        <v>2.3826552247096917E-2</v>
      </c>
      <c r="V157" s="158">
        <f>Baseline_Data_2012!O155/Baseline_Data_2012!O$273</f>
        <v>7.0226501211709891E-3</v>
      </c>
      <c r="W157" s="158">
        <f>Baseline_Data_2012!P155/Baseline_Data_2012!P$273</f>
        <v>2.7881128253313098E-2</v>
      </c>
      <c r="X157" s="158">
        <f>Baseline_Data_2012!Q155/Baseline_Data_2012!Q$273</f>
        <v>1.2217612280675453E-2</v>
      </c>
      <c r="Y157" s="158">
        <f>Baseline_Data_2012!R155/Baseline_Data_2012!R$273</f>
        <v>1.0981603132083099E-2</v>
      </c>
      <c r="Z157" s="158">
        <f>Baseline_Data_2012!S155/Baseline_Data_2012!S$273</f>
        <v>1.1977284234501215E-2</v>
      </c>
      <c r="AA157" s="158">
        <f>Baseline_Data_2012!T155/Baseline_Data_2012!T$273</f>
        <v>1.1257652751380857E-2</v>
      </c>
      <c r="AB157" s="158">
        <f>Baseline_Data_2012!U155/Baseline_Data_2012!U$273</f>
        <v>7.9403213979888296E-3</v>
      </c>
      <c r="AC157" s="158">
        <f>Baseline_Data_2012!V155/Baseline_Data_2012!V$273</f>
        <v>1.1185796381066758E-2</v>
      </c>
      <c r="AD157" s="158">
        <f>Baseline_Data_2012!W155/Baseline_Data_2012!W$273</f>
        <v>4.1567855179940822E-3</v>
      </c>
      <c r="AE157" s="158">
        <f>Baseline_Data_2012!X155/Baseline_Data_2012!X$273</f>
        <v>4.7328606190981158E-3</v>
      </c>
      <c r="AF157" s="158">
        <f>Baseline_Data_2012!Y155/Baseline_Data_2012!Y$273</f>
        <v>5.0722836875234743E-3</v>
      </c>
      <c r="AG157" s="158">
        <f>Baseline_Data_2012!Z155/Baseline_Data_2012!Z$273</f>
        <v>7.5708597585523001E-3</v>
      </c>
      <c r="AH157" s="158">
        <f>Baseline_Data_2012!AA155/Baseline_Data_2012!AA$273</f>
        <v>4.1531913838995195E-3</v>
      </c>
      <c r="AI157" s="158">
        <f>Baseline_Data_2012!AB155/Baseline_Data_2012!AB$273</f>
        <v>1.4167628204252774E-2</v>
      </c>
      <c r="AJ157" s="158">
        <f>Baseline_Data_2012!AC155/Baseline_Data_2012!AC$273</f>
        <v>2.7881128253313098E-2</v>
      </c>
      <c r="AK157" s="158">
        <f>Baseline_Data_2012!AD155/Baseline_Data_2012!AD$273</f>
        <v>6.3512313072726532E-3</v>
      </c>
      <c r="AL157" s="158">
        <f>Baseline_Data_2012!AE155/Baseline_Data_2012!AE$273</f>
        <v>8.8129103199460698E-3</v>
      </c>
      <c r="AM157" s="158">
        <f>Baseline_Data_2012!AF155/Baseline_Data_2012!AF$273</f>
        <v>8.1896695856517529E-3</v>
      </c>
      <c r="AN157" s="158">
        <f>Baseline_Data_2012!AG155/Baseline_Data_2012!AG$273</f>
        <v>1.0139063478769044E-2</v>
      </c>
      <c r="AO157" s="158">
        <f>Baseline_Data_2012!AH155/Baseline_Data_2012!AH$273</f>
        <v>4.991242479541377E-3</v>
      </c>
      <c r="AP157" s="158">
        <f>Baseline_Data_2012!AI155/Baseline_Data_2012!AI$273</f>
        <v>9.6363137510560182E-3</v>
      </c>
      <c r="AQ157" s="158">
        <f>Baseline_Data_2012!AJ155/Baseline_Data_2012!AJ$273</f>
        <v>1.994118561127806E-2</v>
      </c>
      <c r="AR157" s="158">
        <f>Baseline_Data_2012!AK155/Baseline_Data_2012!AK$273</f>
        <v>4.6839979832540898E-3</v>
      </c>
      <c r="AS157" s="158">
        <f>Baseline_Data_2012!AL155/Baseline_Data_2012!AL$273</f>
        <v>8.0136273427667583E-3</v>
      </c>
      <c r="AT157" s="158">
        <f>Baseline_Data_2012!AM155/Baseline_Data_2012!AM$273</f>
        <v>7.5339476736897395E-3</v>
      </c>
      <c r="AU157" s="158">
        <f>Baseline_Data_2012!AN155/Baseline_Data_2012!AN$273</f>
        <v>7.5289217870596172E-3</v>
      </c>
      <c r="AV157" s="158">
        <f>Baseline_Data_2012!AO155/Baseline_Data_2012!AO$273</f>
        <v>9.7913000396848294E-3</v>
      </c>
      <c r="AW157" s="158">
        <f>Baseline_Data_2012!AP155/Baseline_Data_2012!AP$273</f>
        <v>1.3366478109100834E-2</v>
      </c>
      <c r="AX157" s="158">
        <f>Baseline_Data_2012!AQ155/Baseline_Data_2012!AQ$273</f>
        <v>2.3826552247096917E-2</v>
      </c>
      <c r="AY157" s="158">
        <f>Baseline_Data_2012!AR155/Baseline_Data_2012!AR$273</f>
        <v>7.9821090690299981E-3</v>
      </c>
      <c r="AZ157" s="158">
        <f>Baseline_Data_2012!AS155/Baseline_Data_2012!AS$273</f>
        <v>9.5849205878235071E-3</v>
      </c>
      <c r="BA157" s="158">
        <f>Baseline_Data_2012!AT155/Baseline_Data_2012!AT$273</f>
        <v>8.6062658664545558E-3</v>
      </c>
      <c r="BB157" s="158">
        <f>Baseline_Data_2012!AU155/Baseline_Data_2012!AU$273</f>
        <v>6.9762483670269696E-3</v>
      </c>
      <c r="BC157" s="158">
        <f>Baseline_Data_2012!AV155/Baseline_Data_2012!AV$273</f>
        <v>1.4536338000621837E-2</v>
      </c>
      <c r="BD157">
        <v>157</v>
      </c>
    </row>
    <row r="158" spans="1:56" x14ac:dyDescent="0.2">
      <c r="A158" s="157">
        <v>3</v>
      </c>
      <c r="B158" s="34" t="s">
        <v>28</v>
      </c>
      <c r="C158">
        <f>'III Tool Overview'!$H$8/160</f>
        <v>312.5</v>
      </c>
      <c r="D158">
        <v>0</v>
      </c>
      <c r="E158">
        <v>0</v>
      </c>
      <c r="F158">
        <f>G158*'III Tool Overview'!$H$8</f>
        <v>502.82914193842339</v>
      </c>
      <c r="G158" s="158">
        <f>HLOOKUP('III Tool Overview'!$H$6,Targeting!$I$1:$BC$277,Targeting!BD158,FALSE)</f>
        <v>1.0056582838768468E-2</v>
      </c>
      <c r="H158" s="195"/>
      <c r="I158" s="158">
        <f>Baseline_Data_2012!B156/Baseline_Data_2012!B$273</f>
        <v>1.0056582838768468E-2</v>
      </c>
      <c r="J158" s="158">
        <f>Baseline_Data_2012!C156/Baseline_Data_2012!C$273</f>
        <v>6.7495431425489789E-3</v>
      </c>
      <c r="K158" s="158">
        <f>Baseline_Data_2012!D156/Baseline_Data_2012!D$273</f>
        <v>1.7540787226054587E-2</v>
      </c>
      <c r="L158" s="158">
        <f>Baseline_Data_2012!E156/Baseline_Data_2012!E$273</f>
        <v>1.4444229839000115E-2</v>
      </c>
      <c r="M158" s="158">
        <f>Baseline_Data_2012!F156/Baseline_Data_2012!F$273</f>
        <v>1.0567068031605059E-2</v>
      </c>
      <c r="N158" s="158">
        <f>Baseline_Data_2012!G156/Baseline_Data_2012!G$273</f>
        <v>8.557733576382268E-3</v>
      </c>
      <c r="O158" s="158">
        <f>Baseline_Data_2012!H156/Baseline_Data_2012!H$273</f>
        <v>1.3309378230903538E-2</v>
      </c>
      <c r="P158" s="158">
        <f>Baseline_Data_2012!I156/Baseline_Data_2012!I$273</f>
        <v>7.3889047130573718E-3</v>
      </c>
      <c r="Q158" s="158">
        <f>Baseline_Data_2012!J156/Baseline_Data_2012!J$273</f>
        <v>1.2944261226657341E-2</v>
      </c>
      <c r="R158" s="158">
        <f>Baseline_Data_2012!K156/Baseline_Data_2012!K$273</f>
        <v>1.0134916198869857E-2</v>
      </c>
      <c r="S158" s="158">
        <f>Baseline_Data_2012!L156/Baseline_Data_2012!L$273</f>
        <v>1.290243285442891E-2</v>
      </c>
      <c r="T158" s="158">
        <f>Baseline_Data_2012!M156/Baseline_Data_2012!M$273</f>
        <v>9.5308976594870188E-3</v>
      </c>
      <c r="U158" s="158">
        <f>Baseline_Data_2012!N156/Baseline_Data_2012!N$273</f>
        <v>2.5113959781342503E-2</v>
      </c>
      <c r="V158" s="158">
        <f>Baseline_Data_2012!O156/Baseline_Data_2012!O$273</f>
        <v>7.8180879083607855E-3</v>
      </c>
      <c r="W158" s="158">
        <f>Baseline_Data_2012!P156/Baseline_Data_2012!P$273</f>
        <v>3.7936948820727179E-2</v>
      </c>
      <c r="X158" s="158">
        <f>Baseline_Data_2012!Q156/Baseline_Data_2012!Q$273</f>
        <v>1.0103435581817798E-2</v>
      </c>
      <c r="Y158" s="158">
        <f>Baseline_Data_2012!R156/Baseline_Data_2012!R$273</f>
        <v>1.367859482040657E-2</v>
      </c>
      <c r="Z158" s="158">
        <f>Baseline_Data_2012!S156/Baseline_Data_2012!S$273</f>
        <v>1.4409594263661462E-2</v>
      </c>
      <c r="AA158" s="158">
        <f>Baseline_Data_2012!T156/Baseline_Data_2012!T$273</f>
        <v>1.4522411352153703E-2</v>
      </c>
      <c r="AB158" s="158">
        <f>Baseline_Data_2012!U156/Baseline_Data_2012!U$273</f>
        <v>9.0405595132475973E-3</v>
      </c>
      <c r="AC158" s="158">
        <f>Baseline_Data_2012!V156/Baseline_Data_2012!V$273</f>
        <v>1.4444229839000115E-2</v>
      </c>
      <c r="AD158" s="158">
        <f>Baseline_Data_2012!W156/Baseline_Data_2012!W$273</f>
        <v>3.8323305397796117E-3</v>
      </c>
      <c r="AE158" s="158">
        <f>Baseline_Data_2012!X156/Baseline_Data_2012!X$273</f>
        <v>5.4957027234475344E-3</v>
      </c>
      <c r="AF158" s="158">
        <f>Baseline_Data_2012!Y156/Baseline_Data_2012!Y$273</f>
        <v>5.4576719242819824E-3</v>
      </c>
      <c r="AG158" s="158">
        <f>Baseline_Data_2012!Z156/Baseline_Data_2012!Z$273</f>
        <v>9.9352154740481816E-3</v>
      </c>
      <c r="AH158" s="158">
        <f>Baseline_Data_2012!AA156/Baseline_Data_2012!AA$273</f>
        <v>5.4020531287084662E-3</v>
      </c>
      <c r="AI158" s="158">
        <f>Baseline_Data_2012!AB156/Baseline_Data_2012!AB$273</f>
        <v>1.2383522540390254E-2</v>
      </c>
      <c r="AJ158" s="158">
        <f>Baseline_Data_2012!AC156/Baseline_Data_2012!AC$273</f>
        <v>3.7936948820727179E-2</v>
      </c>
      <c r="AK158" s="158">
        <f>Baseline_Data_2012!AD156/Baseline_Data_2012!AD$273</f>
        <v>7.3432996197901248E-3</v>
      </c>
      <c r="AL158" s="158">
        <f>Baseline_Data_2012!AE156/Baseline_Data_2012!AE$273</f>
        <v>1.0567068031605059E-2</v>
      </c>
      <c r="AM158" s="158">
        <f>Baseline_Data_2012!AF156/Baseline_Data_2012!AF$273</f>
        <v>6.5492407196758107E-3</v>
      </c>
      <c r="AN158" s="158">
        <f>Baseline_Data_2012!AG156/Baseline_Data_2012!AG$273</f>
        <v>1.1909592117068438E-2</v>
      </c>
      <c r="AO158" s="158">
        <f>Baseline_Data_2012!AH156/Baseline_Data_2012!AH$273</f>
        <v>5.9510968025301026E-3</v>
      </c>
      <c r="AP158" s="158">
        <f>Baseline_Data_2012!AI156/Baseline_Data_2012!AI$273</f>
        <v>1.2113351605324995E-2</v>
      </c>
      <c r="AQ158" s="158">
        <f>Baseline_Data_2012!AJ156/Baseline_Data_2012!AJ$273</f>
        <v>2.1925218421398423E-2</v>
      </c>
      <c r="AR158" s="158">
        <f>Baseline_Data_2012!AK156/Baseline_Data_2012!AK$273</f>
        <v>6.0614636850704878E-3</v>
      </c>
      <c r="AS158" s="158">
        <f>Baseline_Data_2012!AL156/Baseline_Data_2012!AL$273</f>
        <v>9.3048832110506057E-3</v>
      </c>
      <c r="AT158" s="158">
        <f>Baseline_Data_2012!AM156/Baseline_Data_2012!AM$273</f>
        <v>9.5308976594870188E-3</v>
      </c>
      <c r="AU158" s="158">
        <f>Baseline_Data_2012!AN156/Baseline_Data_2012!AN$273</f>
        <v>9.0057487529828471E-3</v>
      </c>
      <c r="AV158" s="158">
        <f>Baseline_Data_2012!AO156/Baseline_Data_2012!AO$273</f>
        <v>1.0594404619769668E-2</v>
      </c>
      <c r="AW158" s="158">
        <f>Baseline_Data_2012!AP156/Baseline_Data_2012!AP$273</f>
        <v>1.7540787226054587E-2</v>
      </c>
      <c r="AX158" s="158">
        <f>Baseline_Data_2012!AQ156/Baseline_Data_2012!AQ$273</f>
        <v>2.5113959781342503E-2</v>
      </c>
      <c r="AY158" s="158">
        <f>Baseline_Data_2012!AR156/Baseline_Data_2012!AR$273</f>
        <v>9.16490428170132E-3</v>
      </c>
      <c r="AZ158" s="158">
        <f>Baseline_Data_2012!AS156/Baseline_Data_2012!AS$273</f>
        <v>1.1278807415844038E-2</v>
      </c>
      <c r="BA158" s="158">
        <f>Baseline_Data_2012!AT156/Baseline_Data_2012!AT$273</f>
        <v>9.7765188322981884E-3</v>
      </c>
      <c r="BB158" s="158">
        <f>Baseline_Data_2012!AU156/Baseline_Data_2012!AU$273</f>
        <v>8.6328157050166495E-3</v>
      </c>
      <c r="BC158" s="158">
        <f>Baseline_Data_2012!AV156/Baseline_Data_2012!AV$273</f>
        <v>1.6459815923934785E-2</v>
      </c>
      <c r="BD158">
        <v>158</v>
      </c>
    </row>
    <row r="159" spans="1:56" x14ac:dyDescent="0.2">
      <c r="A159" s="157">
        <v>3</v>
      </c>
      <c r="B159" s="34" t="s">
        <v>29</v>
      </c>
      <c r="C159">
        <f>'III Tool Overview'!$H$8/160</f>
        <v>312.5</v>
      </c>
      <c r="D159">
        <v>0</v>
      </c>
      <c r="E159">
        <v>0</v>
      </c>
      <c r="F159">
        <f>G159*'III Tool Overview'!$H$8</f>
        <v>583.91842733278554</v>
      </c>
      <c r="G159" s="158">
        <f>HLOOKUP('III Tool Overview'!$H$6,Targeting!$I$1:$BC$277,Targeting!BD159,FALSE)</f>
        <v>1.1678368546655712E-2</v>
      </c>
      <c r="H159" s="195"/>
      <c r="I159" s="158">
        <f>Baseline_Data_2012!B157/Baseline_Data_2012!B$273</f>
        <v>1.1678368546655712E-2</v>
      </c>
      <c r="J159" s="158">
        <f>Baseline_Data_2012!C157/Baseline_Data_2012!C$273</f>
        <v>9.0021874356184632E-3</v>
      </c>
      <c r="K159" s="158">
        <f>Baseline_Data_2012!D157/Baseline_Data_2012!D$273</f>
        <v>2.3152390982583919E-2</v>
      </c>
      <c r="L159" s="158">
        <f>Baseline_Data_2012!E157/Baseline_Data_2012!E$273</f>
        <v>1.9533276334000156E-2</v>
      </c>
      <c r="M159" s="158">
        <f>Baseline_Data_2012!F157/Baseline_Data_2012!F$273</f>
        <v>1.2146634093521761E-2</v>
      </c>
      <c r="N159" s="158">
        <f>Baseline_Data_2012!G157/Baseline_Data_2012!G$273</f>
        <v>1.0443722886438767E-2</v>
      </c>
      <c r="O159" s="158">
        <f>Baseline_Data_2012!H157/Baseline_Data_2012!H$273</f>
        <v>1.5210717978175472E-2</v>
      </c>
      <c r="P159" s="158">
        <f>Baseline_Data_2012!I157/Baseline_Data_2012!I$273</f>
        <v>7.9502131047047564E-3</v>
      </c>
      <c r="Q159" s="158">
        <f>Baseline_Data_2012!J157/Baseline_Data_2012!J$273</f>
        <v>1.6789946371311815E-2</v>
      </c>
      <c r="R159" s="158">
        <f>Baseline_Data_2012!K157/Baseline_Data_2012!K$273</f>
        <v>1.2227157439236207E-2</v>
      </c>
      <c r="S159" s="158">
        <f>Baseline_Data_2012!L157/Baseline_Data_2012!L$273</f>
        <v>1.2860466899462478E-2</v>
      </c>
      <c r="T159" s="158">
        <f>Baseline_Data_2012!M157/Baseline_Data_2012!M$273</f>
        <v>1.0787719328869924E-2</v>
      </c>
      <c r="U159" s="158">
        <f>Baseline_Data_2012!N157/Baseline_Data_2012!N$273</f>
        <v>2.7967818847404152E-2</v>
      </c>
      <c r="V159" s="158">
        <f>Baseline_Data_2012!O157/Baseline_Data_2012!O$273</f>
        <v>1.0002857323850938E-2</v>
      </c>
      <c r="W159" s="158">
        <f>Baseline_Data_2012!P157/Baseline_Data_2012!P$273</f>
        <v>5.0076772443359875E-2</v>
      </c>
      <c r="X159" s="158">
        <f>Baseline_Data_2012!Q157/Baseline_Data_2012!Q$273</f>
        <v>9.0291254671926915E-3</v>
      </c>
      <c r="Y159" s="158">
        <f>Baseline_Data_2012!R157/Baseline_Data_2012!R$273</f>
        <v>1.602946148164433E-2</v>
      </c>
      <c r="Z159" s="158">
        <f>Baseline_Data_2012!S157/Baseline_Data_2012!S$273</f>
        <v>1.7984352942881823E-2</v>
      </c>
      <c r="AA159" s="158">
        <f>Baseline_Data_2012!T157/Baseline_Data_2012!T$273</f>
        <v>1.961213332807767E-2</v>
      </c>
      <c r="AB159" s="158">
        <f>Baseline_Data_2012!U157/Baseline_Data_2012!U$273</f>
        <v>1.1508005286438217E-2</v>
      </c>
      <c r="AC159" s="158">
        <f>Baseline_Data_2012!V157/Baseline_Data_2012!V$273</f>
        <v>1.9533276334000156E-2</v>
      </c>
      <c r="AD159" s="158">
        <f>Baseline_Data_2012!W157/Baseline_Data_2012!W$273</f>
        <v>4.7649426752270022E-3</v>
      </c>
      <c r="AE159" s="158">
        <f>Baseline_Data_2012!X157/Baseline_Data_2012!X$273</f>
        <v>6.8493810784861905E-3</v>
      </c>
      <c r="AF159" s="158">
        <f>Baseline_Data_2012!Y157/Baseline_Data_2012!Y$273</f>
        <v>7.4504402913717852E-3</v>
      </c>
      <c r="AG159" s="158">
        <f>Baseline_Data_2012!Z157/Baseline_Data_2012!Z$273</f>
        <v>1.1826905107651784E-2</v>
      </c>
      <c r="AH159" s="158">
        <f>Baseline_Data_2012!AA157/Baseline_Data_2012!AA$273</f>
        <v>6.5928282807356008E-3</v>
      </c>
      <c r="AI159" s="158">
        <f>Baseline_Data_2012!AB157/Baseline_Data_2012!AB$273</f>
        <v>1.0443280482030365E-2</v>
      </c>
      <c r="AJ159" s="158">
        <f>Baseline_Data_2012!AC157/Baseline_Data_2012!AC$273</f>
        <v>5.0076772443359875E-2</v>
      </c>
      <c r="AK159" s="158">
        <f>Baseline_Data_2012!AD157/Baseline_Data_2012!AD$273</f>
        <v>8.980960125629267E-3</v>
      </c>
      <c r="AL159" s="158">
        <f>Baseline_Data_2012!AE157/Baseline_Data_2012!AE$273</f>
        <v>1.2146634093521761E-2</v>
      </c>
      <c r="AM159" s="158">
        <f>Baseline_Data_2012!AF157/Baseline_Data_2012!AF$273</f>
        <v>6.3552736600338442E-3</v>
      </c>
      <c r="AN159" s="158">
        <f>Baseline_Data_2012!AG157/Baseline_Data_2012!AG$273</f>
        <v>1.5188186298549964E-2</v>
      </c>
      <c r="AO159" s="158">
        <f>Baseline_Data_2012!AH157/Baseline_Data_2012!AH$273</f>
        <v>6.5846006557026609E-3</v>
      </c>
      <c r="AP159" s="158">
        <f>Baseline_Data_2012!AI157/Baseline_Data_2012!AI$273</f>
        <v>1.4878139574356478E-2</v>
      </c>
      <c r="AQ159" s="158">
        <f>Baseline_Data_2012!AJ157/Baseline_Data_2012!AJ$273</f>
        <v>3.100239432809478E-2</v>
      </c>
      <c r="AR159" s="158">
        <f>Baseline_Data_2012!AK157/Baseline_Data_2012!AK$273</f>
        <v>8.4007738144798207E-3</v>
      </c>
      <c r="AS159" s="158">
        <f>Baseline_Data_2012!AL157/Baseline_Data_2012!AL$273</f>
        <v>1.0647856045635229E-2</v>
      </c>
      <c r="AT159" s="158">
        <f>Baseline_Data_2012!AM157/Baseline_Data_2012!AM$273</f>
        <v>1.0787719328869924E-2</v>
      </c>
      <c r="AU159" s="158">
        <f>Baseline_Data_2012!AN157/Baseline_Data_2012!AN$273</f>
        <v>1.2133147033761458E-2</v>
      </c>
      <c r="AV159" s="158">
        <f>Baseline_Data_2012!AO157/Baseline_Data_2012!AO$273</f>
        <v>1.2421026105936853E-2</v>
      </c>
      <c r="AW159" s="158">
        <f>Baseline_Data_2012!AP157/Baseline_Data_2012!AP$273</f>
        <v>2.3152390982583919E-2</v>
      </c>
      <c r="AX159" s="158">
        <f>Baseline_Data_2012!AQ157/Baseline_Data_2012!AQ$273</f>
        <v>2.7967818847404152E-2</v>
      </c>
      <c r="AY159" s="158">
        <f>Baseline_Data_2012!AR157/Baseline_Data_2012!AR$273</f>
        <v>1.2435930974348008E-2</v>
      </c>
      <c r="AZ159" s="158">
        <f>Baseline_Data_2012!AS157/Baseline_Data_2012!AS$273</f>
        <v>1.3924512452105003E-2</v>
      </c>
      <c r="BA159" s="158">
        <f>Baseline_Data_2012!AT157/Baseline_Data_2012!AT$273</f>
        <v>1.1358337609658795E-2</v>
      </c>
      <c r="BB159" s="158">
        <f>Baseline_Data_2012!AU157/Baseline_Data_2012!AU$273</f>
        <v>1.0309798485551979E-2</v>
      </c>
      <c r="BC159" s="158">
        <f>Baseline_Data_2012!AV157/Baseline_Data_2012!AV$273</f>
        <v>1.9298100543540649E-2</v>
      </c>
      <c r="BD159">
        <v>159</v>
      </c>
    </row>
    <row r="160" spans="1:56" x14ac:dyDescent="0.2">
      <c r="A160" s="157">
        <v>3</v>
      </c>
      <c r="B160" s="34" t="s">
        <v>30</v>
      </c>
      <c r="C160">
        <f>'III Tool Overview'!$H$8/160</f>
        <v>312.5</v>
      </c>
      <c r="D160">
        <v>0</v>
      </c>
      <c r="E160">
        <v>0</v>
      </c>
      <c r="F160">
        <f>G160*'III Tool Overview'!$H$8</f>
        <v>534.80235243669631</v>
      </c>
      <c r="G160" s="158">
        <f>HLOOKUP('III Tool Overview'!$H$6,Targeting!$I$1:$BC$277,Targeting!BD160,FALSE)</f>
        <v>1.0696047048733925E-2</v>
      </c>
      <c r="H160" s="195"/>
      <c r="I160" s="158">
        <f>Baseline_Data_2012!B158/Baseline_Data_2012!B$273</f>
        <v>1.0696047048733925E-2</v>
      </c>
      <c r="J160" s="158">
        <f>Baseline_Data_2012!C158/Baseline_Data_2012!C$273</f>
        <v>9.0634325132326436E-3</v>
      </c>
      <c r="K160" s="158">
        <f>Baseline_Data_2012!D158/Baseline_Data_2012!D$273</f>
        <v>2.2904997698693919E-2</v>
      </c>
      <c r="L160" s="158">
        <f>Baseline_Data_2012!E158/Baseline_Data_2012!E$273</f>
        <v>2.066369432140017E-2</v>
      </c>
      <c r="M160" s="158">
        <f>Baseline_Data_2012!F158/Baseline_Data_2012!F$273</f>
        <v>1.0725482483032069E-2</v>
      </c>
      <c r="N160" s="158">
        <f>Baseline_Data_2012!G158/Baseline_Data_2012!G$273</f>
        <v>8.99977659142699E-3</v>
      </c>
      <c r="O160" s="158">
        <f>Baseline_Data_2012!H158/Baseline_Data_2012!H$273</f>
        <v>1.3751589198539492E-2</v>
      </c>
      <c r="P160" s="158">
        <f>Baseline_Data_2012!I158/Baseline_Data_2012!I$273</f>
        <v>7.0354791195555025E-3</v>
      </c>
      <c r="Q160" s="158">
        <f>Baseline_Data_2012!J158/Baseline_Data_2012!J$273</f>
        <v>1.7518780755397808E-2</v>
      </c>
      <c r="R160" s="158">
        <f>Baseline_Data_2012!K158/Baseline_Data_2012!K$273</f>
        <v>1.1140852503166631E-2</v>
      </c>
      <c r="S160" s="158">
        <f>Baseline_Data_2012!L158/Baseline_Data_2012!L$273</f>
        <v>1.0480157933766568E-2</v>
      </c>
      <c r="T160" s="158">
        <f>Baseline_Data_2012!M158/Baseline_Data_2012!M$273</f>
        <v>1.3524797631081581E-2</v>
      </c>
      <c r="U160" s="158">
        <f>Baseline_Data_2012!N158/Baseline_Data_2012!N$273</f>
        <v>2.8773241294937111E-2</v>
      </c>
      <c r="V160" s="158">
        <f>Baseline_Data_2012!O158/Baseline_Data_2012!O$273</f>
        <v>9.6391420878254204E-3</v>
      </c>
      <c r="W160" s="158">
        <f>Baseline_Data_2012!P158/Baseline_Data_2012!P$273</f>
        <v>4.2150479269749283E-2</v>
      </c>
      <c r="X160" s="158">
        <f>Baseline_Data_2012!Q158/Baseline_Data_2012!Q$273</f>
        <v>7.9034234183310657E-3</v>
      </c>
      <c r="Y160" s="158">
        <f>Baseline_Data_2012!R158/Baseline_Data_2012!R$273</f>
        <v>1.4883376164685689E-2</v>
      </c>
      <c r="Z160" s="158">
        <f>Baseline_Data_2012!S158/Baseline_Data_2012!S$273</f>
        <v>1.6991773900679057E-2</v>
      </c>
      <c r="AA160" s="158">
        <f>Baseline_Data_2012!T158/Baseline_Data_2012!T$273</f>
        <v>1.9790306349628677E-2</v>
      </c>
      <c r="AB160" s="158">
        <f>Baseline_Data_2012!U158/Baseline_Data_2012!U$273</f>
        <v>9.9034913683525138E-3</v>
      </c>
      <c r="AC160" s="158">
        <f>Baseline_Data_2012!V158/Baseline_Data_2012!V$273</f>
        <v>2.066369432140017E-2</v>
      </c>
      <c r="AD160" s="158">
        <f>Baseline_Data_2012!W158/Baseline_Data_2012!W$273</f>
        <v>4.3265888479775009E-3</v>
      </c>
      <c r="AE160" s="158">
        <f>Baseline_Data_2012!X158/Baseline_Data_2012!X$273</f>
        <v>6.7884462693420002E-3</v>
      </c>
      <c r="AF160" s="158">
        <f>Baseline_Data_2012!Y158/Baseline_Data_2012!Y$273</f>
        <v>6.5192848621850787E-3</v>
      </c>
      <c r="AG160" s="158">
        <f>Baseline_Data_2012!Z158/Baseline_Data_2012!Z$273</f>
        <v>1.0103365663701836E-2</v>
      </c>
      <c r="AH160" s="158">
        <f>Baseline_Data_2012!AA158/Baseline_Data_2012!AA$273</f>
        <v>6.1165182199247473E-3</v>
      </c>
      <c r="AI160" s="158">
        <f>Baseline_Data_2012!AB158/Baseline_Data_2012!AB$273</f>
        <v>8.122229721171487E-3</v>
      </c>
      <c r="AJ160" s="158">
        <f>Baseline_Data_2012!AC158/Baseline_Data_2012!AC$273</f>
        <v>4.2150479269749283E-2</v>
      </c>
      <c r="AK160" s="158">
        <f>Baseline_Data_2012!AD158/Baseline_Data_2012!AD$273</f>
        <v>7.7446136859090006E-3</v>
      </c>
      <c r="AL160" s="158">
        <f>Baseline_Data_2012!AE158/Baseline_Data_2012!AE$273</f>
        <v>1.0725482483032069E-2</v>
      </c>
      <c r="AM160" s="158">
        <f>Baseline_Data_2012!AF158/Baseline_Data_2012!AF$273</f>
        <v>4.9778793400351269E-3</v>
      </c>
      <c r="AN160" s="158">
        <f>Baseline_Data_2012!AG158/Baseline_Data_2012!AG$273</f>
        <v>1.6073011716202814E-2</v>
      </c>
      <c r="AO160" s="158">
        <f>Baseline_Data_2012!AH158/Baseline_Data_2012!AH$273</f>
        <v>8.1690001915160539E-3</v>
      </c>
      <c r="AP160" s="158">
        <f>Baseline_Data_2012!AI158/Baseline_Data_2012!AI$273</f>
        <v>1.3342588270692948E-2</v>
      </c>
      <c r="AQ160" s="158">
        <f>Baseline_Data_2012!AJ158/Baseline_Data_2012!AJ$273</f>
        <v>2.7768932661828814E-2</v>
      </c>
      <c r="AR160" s="158">
        <f>Baseline_Data_2012!AK158/Baseline_Data_2012!AK$273</f>
        <v>8.0796468410502323E-3</v>
      </c>
      <c r="AS160" s="158">
        <f>Baseline_Data_2012!AL158/Baseline_Data_2012!AL$273</f>
        <v>9.5896045739107833E-3</v>
      </c>
      <c r="AT160" s="158">
        <f>Baseline_Data_2012!AM158/Baseline_Data_2012!AM$273</f>
        <v>1.3524797631081581E-2</v>
      </c>
      <c r="AU160" s="158">
        <f>Baseline_Data_2012!AN158/Baseline_Data_2012!AN$273</f>
        <v>1.2447817354605232E-2</v>
      </c>
      <c r="AV160" s="158">
        <f>Baseline_Data_2012!AO158/Baseline_Data_2012!AO$273</f>
        <v>1.2498353082184596E-2</v>
      </c>
      <c r="AW160" s="158">
        <f>Baseline_Data_2012!AP158/Baseline_Data_2012!AP$273</f>
        <v>2.2904997698693919E-2</v>
      </c>
      <c r="AX160" s="158">
        <f>Baseline_Data_2012!AQ158/Baseline_Data_2012!AQ$273</f>
        <v>2.8773241294937111E-2</v>
      </c>
      <c r="AY160" s="158">
        <f>Baseline_Data_2012!AR158/Baseline_Data_2012!AR$273</f>
        <v>1.3155456354358769E-2</v>
      </c>
      <c r="AZ160" s="158">
        <f>Baseline_Data_2012!AS158/Baseline_Data_2012!AS$273</f>
        <v>1.2386031000989169E-2</v>
      </c>
      <c r="BA160" s="158">
        <f>Baseline_Data_2012!AT158/Baseline_Data_2012!AT$273</f>
        <v>9.7867713614107118E-3</v>
      </c>
      <c r="BB160" s="158">
        <f>Baseline_Data_2012!AU158/Baseline_Data_2012!AU$273</f>
        <v>1.0085228617549857E-2</v>
      </c>
      <c r="BC160" s="158">
        <f>Baseline_Data_2012!AV158/Baseline_Data_2012!AV$273</f>
        <v>1.5901843435723553E-2</v>
      </c>
      <c r="BD160">
        <v>160</v>
      </c>
    </row>
    <row r="161" spans="1:56" x14ac:dyDescent="0.2">
      <c r="A161" s="157">
        <v>3</v>
      </c>
      <c r="B161" s="34" t="s">
        <v>31</v>
      </c>
      <c r="C161">
        <f>'III Tool Overview'!$H$8/160</f>
        <v>312.5</v>
      </c>
      <c r="D161">
        <v>0</v>
      </c>
      <c r="E161">
        <v>0</v>
      </c>
      <c r="F161">
        <f>G161*'III Tool Overview'!$H$8</f>
        <v>502.15906583047376</v>
      </c>
      <c r="G161" s="158">
        <f>HLOOKUP('III Tool Overview'!$H$6,Targeting!$I$1:$BC$277,Targeting!BD161,FALSE)</f>
        <v>1.0043181316609475E-2</v>
      </c>
      <c r="H161" s="195"/>
      <c r="I161" s="158">
        <f>Baseline_Data_2012!B159/Baseline_Data_2012!B$273</f>
        <v>1.0043181316609475E-2</v>
      </c>
      <c r="J161" s="158">
        <f>Baseline_Data_2012!C159/Baseline_Data_2012!C$273</f>
        <v>8.5180996303666611E-3</v>
      </c>
      <c r="K161" s="158">
        <f>Baseline_Data_2012!D159/Baseline_Data_2012!D$273</f>
        <v>2.2685360734459866E-2</v>
      </c>
      <c r="L161" s="158">
        <f>Baseline_Data_2012!E159/Baseline_Data_2012!E$273</f>
        <v>2.0588621862466832E-2</v>
      </c>
      <c r="M161" s="158">
        <f>Baseline_Data_2012!F159/Baseline_Data_2012!F$273</f>
        <v>1.0507242920854205E-2</v>
      </c>
      <c r="N161" s="158">
        <f>Baseline_Data_2012!G159/Baseline_Data_2012!G$273</f>
        <v>8.4852774898942235E-3</v>
      </c>
      <c r="O161" s="158">
        <f>Baseline_Data_2012!H159/Baseline_Data_2012!H$273</f>
        <v>1.2678946586399287E-2</v>
      </c>
      <c r="P161" s="158">
        <f>Baseline_Data_2012!I159/Baseline_Data_2012!I$273</f>
        <v>6.4564539143664463E-3</v>
      </c>
      <c r="Q161" s="158">
        <f>Baseline_Data_2012!J159/Baseline_Data_2012!J$273</f>
        <v>1.7131333480586295E-2</v>
      </c>
      <c r="R161" s="158">
        <f>Baseline_Data_2012!K159/Baseline_Data_2012!K$273</f>
        <v>1.0091742966925788E-2</v>
      </c>
      <c r="S161" s="158">
        <f>Baseline_Data_2012!L159/Baseline_Data_2012!L$273</f>
        <v>9.4581470438174411E-3</v>
      </c>
      <c r="T161" s="158">
        <f>Baseline_Data_2012!M159/Baseline_Data_2012!M$273</f>
        <v>1.5794058978578492E-2</v>
      </c>
      <c r="U161" s="158">
        <f>Baseline_Data_2012!N159/Baseline_Data_2012!N$273</f>
        <v>2.7289234580585051E-2</v>
      </c>
      <c r="V161" s="158">
        <f>Baseline_Data_2012!O159/Baseline_Data_2012!O$273</f>
        <v>9.1451942199754725E-3</v>
      </c>
      <c r="W161" s="158">
        <f>Baseline_Data_2012!P159/Baseline_Data_2012!P$273</f>
        <v>4.3136839939088192E-2</v>
      </c>
      <c r="X161" s="158">
        <f>Baseline_Data_2012!Q159/Baseline_Data_2012!Q$273</f>
        <v>7.2282208780959489E-3</v>
      </c>
      <c r="Y161" s="158">
        <f>Baseline_Data_2012!R159/Baseline_Data_2012!R$273</f>
        <v>1.4159660198961015E-2</v>
      </c>
      <c r="Z161" s="158">
        <f>Baseline_Data_2012!S159/Baseline_Data_2012!S$273</f>
        <v>1.7295198434619755E-2</v>
      </c>
      <c r="AA161" s="158">
        <f>Baseline_Data_2012!T159/Baseline_Data_2012!T$273</f>
        <v>1.9790306349628677E-2</v>
      </c>
      <c r="AB161" s="158">
        <f>Baseline_Data_2012!U159/Baseline_Data_2012!U$273</f>
        <v>8.5012271038070256E-3</v>
      </c>
      <c r="AC161" s="158">
        <f>Baseline_Data_2012!V159/Baseline_Data_2012!V$273</f>
        <v>2.0588621862466832E-2</v>
      </c>
      <c r="AD161" s="158">
        <f>Baseline_Data_2012!W159/Baseline_Data_2012!W$273</f>
        <v>3.93264512241597E-3</v>
      </c>
      <c r="AE161" s="158">
        <f>Baseline_Data_2012!X159/Baseline_Data_2012!X$273</f>
        <v>5.6954763382367152E-3</v>
      </c>
      <c r="AF161" s="158">
        <f>Baseline_Data_2012!Y159/Baseline_Data_2012!Y$273</f>
        <v>5.4612624979163788E-3</v>
      </c>
      <c r="AG161" s="158">
        <f>Baseline_Data_2012!Z159/Baseline_Data_2012!Z$273</f>
        <v>1.0409932168009412E-2</v>
      </c>
      <c r="AH161" s="158">
        <f>Baseline_Data_2012!AA159/Baseline_Data_2012!AA$273</f>
        <v>6.2172016474132206E-3</v>
      </c>
      <c r="AI161" s="158">
        <f>Baseline_Data_2012!AB159/Baseline_Data_2012!AB$273</f>
        <v>7.1998907725332418E-3</v>
      </c>
      <c r="AJ161" s="158">
        <f>Baseline_Data_2012!AC159/Baseline_Data_2012!AC$273</f>
        <v>4.3136839939088192E-2</v>
      </c>
      <c r="AK161" s="158">
        <f>Baseline_Data_2012!AD159/Baseline_Data_2012!AD$273</f>
        <v>7.5177839963635491E-3</v>
      </c>
      <c r="AL161" s="158">
        <f>Baseline_Data_2012!AE159/Baseline_Data_2012!AE$273</f>
        <v>1.0507242920854205E-2</v>
      </c>
      <c r="AM161" s="158">
        <f>Baseline_Data_2012!AF159/Baseline_Data_2012!AF$273</f>
        <v>4.3707244105989787E-3</v>
      </c>
      <c r="AN161" s="158">
        <f>Baseline_Data_2012!AG159/Baseline_Data_2012!AG$273</f>
        <v>1.5570908403804569E-2</v>
      </c>
      <c r="AO161" s="158">
        <f>Baseline_Data_2012!AH159/Baseline_Data_2012!AH$273</f>
        <v>7.8861631176753745E-3</v>
      </c>
      <c r="AP161" s="158">
        <f>Baseline_Data_2012!AI159/Baseline_Data_2012!AI$273</f>
        <v>1.2997818547936024E-2</v>
      </c>
      <c r="AQ161" s="158">
        <f>Baseline_Data_2012!AJ159/Baseline_Data_2012!AJ$273</f>
        <v>2.4676972576861265E-2</v>
      </c>
      <c r="AR161" s="158">
        <f>Baseline_Data_2012!AK159/Baseline_Data_2012!AK$273</f>
        <v>8.0496852334814416E-3</v>
      </c>
      <c r="AS161" s="158">
        <f>Baseline_Data_2012!AL159/Baseline_Data_2012!AL$273</f>
        <v>8.2666512101522652E-3</v>
      </c>
      <c r="AT161" s="158">
        <f>Baseline_Data_2012!AM159/Baseline_Data_2012!AM$273</f>
        <v>1.5794058978578492E-2</v>
      </c>
      <c r="AU161" s="158">
        <f>Baseline_Data_2012!AN159/Baseline_Data_2012!AN$273</f>
        <v>1.1205545259740395E-2</v>
      </c>
      <c r="AV161" s="158">
        <f>Baseline_Data_2012!AO159/Baseline_Data_2012!AO$273</f>
        <v>1.1010265444787063E-2</v>
      </c>
      <c r="AW161" s="158">
        <f>Baseline_Data_2012!AP159/Baseline_Data_2012!AP$273</f>
        <v>2.2685360734459866E-2</v>
      </c>
      <c r="AX161" s="158">
        <f>Baseline_Data_2012!AQ159/Baseline_Data_2012!AQ$273</f>
        <v>2.7289234580585051E-2</v>
      </c>
      <c r="AY161" s="158">
        <f>Baseline_Data_2012!AR159/Baseline_Data_2012!AR$273</f>
        <v>1.2659024039099949E-2</v>
      </c>
      <c r="AZ161" s="158">
        <f>Baseline_Data_2012!AS159/Baseline_Data_2012!AS$273</f>
        <v>1.2063779360536483E-2</v>
      </c>
      <c r="BA161" s="158">
        <f>Baseline_Data_2012!AT159/Baseline_Data_2012!AT$273</f>
        <v>9.5011651932761579E-3</v>
      </c>
      <c r="BB161" s="158">
        <f>Baseline_Data_2012!AU159/Baseline_Data_2012!AU$273</f>
        <v>1.0034676093151111E-2</v>
      </c>
      <c r="BC161" s="158">
        <f>Baseline_Data_2012!AV159/Baseline_Data_2012!AV$273</f>
        <v>1.3277361358329472E-2</v>
      </c>
      <c r="BD161">
        <v>161</v>
      </c>
    </row>
    <row r="162" spans="1:56" x14ac:dyDescent="0.2">
      <c r="A162" s="157">
        <v>3</v>
      </c>
      <c r="B162" s="34" t="s">
        <v>32</v>
      </c>
      <c r="C162">
        <f>'III Tool Overview'!$H$8/160</f>
        <v>312.5</v>
      </c>
      <c r="D162">
        <v>0</v>
      </c>
      <c r="E162">
        <v>0</v>
      </c>
      <c r="F162">
        <f>G162*'III Tool Overview'!$H$8</f>
        <v>355.87389421571976</v>
      </c>
      <c r="G162" s="158">
        <f>HLOOKUP('III Tool Overview'!$H$6,Targeting!$I$1:$BC$277,Targeting!BD162,FALSE)</f>
        <v>7.1174778843143957E-3</v>
      </c>
      <c r="H162" s="195"/>
      <c r="I162" s="158">
        <f>Baseline_Data_2012!B160/Baseline_Data_2012!B$273</f>
        <v>7.1174778843143957E-3</v>
      </c>
      <c r="J162" s="158">
        <f>Baseline_Data_2012!C160/Baseline_Data_2012!C$273</f>
        <v>6.2457394561474047E-3</v>
      </c>
      <c r="K162" s="158">
        <f>Baseline_Data_2012!D160/Baseline_Data_2012!D$273</f>
        <v>1.6041945964633205E-2</v>
      </c>
      <c r="L162" s="158">
        <f>Baseline_Data_2012!E160/Baseline_Data_2012!E$273</f>
        <v>1.5280132795200121E-2</v>
      </c>
      <c r="M162" s="158">
        <f>Baseline_Data_2012!F160/Baseline_Data_2012!F$273</f>
        <v>7.1758083734552039E-3</v>
      </c>
      <c r="N162" s="158">
        <f>Baseline_Data_2012!G160/Baseline_Data_2012!G$273</f>
        <v>5.4565826309600704E-3</v>
      </c>
      <c r="O162" s="158">
        <f>Baseline_Data_2012!H160/Baseline_Data_2012!H$273</f>
        <v>9.6254427847270313E-3</v>
      </c>
      <c r="P162" s="158">
        <f>Baseline_Data_2012!I160/Baseline_Data_2012!I$273</f>
        <v>4.4463820714457014E-3</v>
      </c>
      <c r="Q162" s="158">
        <f>Baseline_Data_2012!J160/Baseline_Data_2012!J$273</f>
        <v>1.3587918172268598E-2</v>
      </c>
      <c r="R162" s="158">
        <f>Baseline_Data_2012!K160/Baseline_Data_2012!K$273</f>
        <v>6.7492215345484512E-3</v>
      </c>
      <c r="S162" s="158">
        <f>Baseline_Data_2012!L160/Baseline_Data_2012!L$273</f>
        <v>6.26740554446149E-3</v>
      </c>
      <c r="T162" s="158">
        <f>Baseline_Data_2012!M160/Baseline_Data_2012!M$273</f>
        <v>1.1363762594003754E-2</v>
      </c>
      <c r="U162" s="158">
        <f>Baseline_Data_2012!N160/Baseline_Data_2012!N$273</f>
        <v>2.1974714808674689E-2</v>
      </c>
      <c r="V162" s="158">
        <f>Baseline_Data_2012!O160/Baseline_Data_2012!O$273</f>
        <v>6.6406252233773425E-3</v>
      </c>
      <c r="W162" s="158">
        <f>Baseline_Data_2012!P160/Baseline_Data_2012!P$273</f>
        <v>3.1442143182618683E-2</v>
      </c>
      <c r="X162" s="158">
        <f>Baseline_Data_2012!Q160/Baseline_Data_2012!Q$273</f>
        <v>5.6544795727787103E-3</v>
      </c>
      <c r="Y162" s="158">
        <f>Baseline_Data_2012!R160/Baseline_Data_2012!R$273</f>
        <v>1.0998243758385295E-2</v>
      </c>
      <c r="Z162" s="158">
        <f>Baseline_Data_2012!S160/Baseline_Data_2012!S$273</f>
        <v>1.2137595577332232E-2</v>
      </c>
      <c r="AA162" s="158">
        <f>Baseline_Data_2012!T160/Baseline_Data_2012!T$273</f>
        <v>1.5984478205469312E-2</v>
      </c>
      <c r="AB162" s="158">
        <f>Baseline_Data_2012!U160/Baseline_Data_2012!U$273</f>
        <v>5.3939982599175264E-3</v>
      </c>
      <c r="AC162" s="158">
        <f>Baseline_Data_2012!V160/Baseline_Data_2012!V$273</f>
        <v>1.5280132795200121E-2</v>
      </c>
      <c r="AD162" s="158">
        <f>Baseline_Data_2012!W160/Baseline_Data_2012!W$273</f>
        <v>2.721033054011209E-3</v>
      </c>
      <c r="AE162" s="158">
        <f>Baseline_Data_2012!X160/Baseline_Data_2012!X$273</f>
        <v>4.1709491195849185E-3</v>
      </c>
      <c r="AF162" s="158">
        <f>Baseline_Data_2012!Y160/Baseline_Data_2012!Y$273</f>
        <v>3.5815972003100508E-3</v>
      </c>
      <c r="AG162" s="158">
        <f>Baseline_Data_2012!Z160/Baseline_Data_2012!Z$273</f>
        <v>7.1376679589872458E-3</v>
      </c>
      <c r="AH162" s="158">
        <f>Baseline_Data_2012!AA160/Baseline_Data_2012!AA$273</f>
        <v>4.7572919488303592E-3</v>
      </c>
      <c r="AI162" s="158">
        <f>Baseline_Data_2012!AB160/Baseline_Data_2012!AB$273</f>
        <v>4.733321857297368E-3</v>
      </c>
      <c r="AJ162" s="158">
        <f>Baseline_Data_2012!AC160/Baseline_Data_2012!AC$273</f>
        <v>3.1442143182618683E-2</v>
      </c>
      <c r="AK162" s="158">
        <f>Baseline_Data_2012!AD160/Baseline_Data_2012!AD$273</f>
        <v>4.899521294181761E-3</v>
      </c>
      <c r="AL162" s="158">
        <f>Baseline_Data_2012!AE160/Baseline_Data_2012!AE$273</f>
        <v>7.1758083734552039E-3</v>
      </c>
      <c r="AM162" s="158">
        <f>Baseline_Data_2012!AF160/Baseline_Data_2012!AF$273</f>
        <v>2.9870927184862841E-3</v>
      </c>
      <c r="AN162" s="158">
        <f>Baseline_Data_2012!AG160/Baseline_Data_2012!AG$273</f>
        <v>1.2253910341348527E-2</v>
      </c>
      <c r="AO162" s="158">
        <f>Baseline_Data_2012!AH160/Baseline_Data_2012!AH$273</f>
        <v>5.4961258534334465E-3</v>
      </c>
      <c r="AP162" s="158">
        <f>Baseline_Data_2012!AI160/Baseline_Data_2012!AI$273</f>
        <v>9.6349877136607982E-3</v>
      </c>
      <c r="AQ162" s="158">
        <f>Baseline_Data_2012!AJ160/Baseline_Data_2012!AJ$273</f>
        <v>1.7655332938920111E-2</v>
      </c>
      <c r="AR162" s="158">
        <f>Baseline_Data_2012!AK160/Baseline_Data_2012!AK$273</f>
        <v>5.9773407099735013E-3</v>
      </c>
      <c r="AS162" s="158">
        <f>Baseline_Data_2012!AL160/Baseline_Data_2012!AL$273</f>
        <v>5.5470617080669226E-3</v>
      </c>
      <c r="AT162" s="158">
        <f>Baseline_Data_2012!AM160/Baseline_Data_2012!AM$273</f>
        <v>1.1363762594003754E-2</v>
      </c>
      <c r="AU162" s="158">
        <f>Baseline_Data_2012!AN160/Baseline_Data_2012!AN$273</f>
        <v>8.71617483809594E-3</v>
      </c>
      <c r="AV162" s="158">
        <f>Baseline_Data_2012!AO160/Baseline_Data_2012!AO$273</f>
        <v>7.256253853799138E-3</v>
      </c>
      <c r="AW162" s="158">
        <f>Baseline_Data_2012!AP160/Baseline_Data_2012!AP$273</f>
        <v>1.6041945964633205E-2</v>
      </c>
      <c r="AX162" s="158">
        <f>Baseline_Data_2012!AQ160/Baseline_Data_2012!AQ$273</f>
        <v>2.1974714808674689E-2</v>
      </c>
      <c r="AY162" s="158">
        <f>Baseline_Data_2012!AR160/Baseline_Data_2012!AR$273</f>
        <v>9.190529836436338E-3</v>
      </c>
      <c r="AZ162" s="158">
        <f>Baseline_Data_2012!AS160/Baseline_Data_2012!AS$273</f>
        <v>8.3156177752317581E-3</v>
      </c>
      <c r="BA162" s="158">
        <f>Baseline_Data_2012!AT160/Baseline_Data_2012!AT$273</f>
        <v>5.9977295308256302E-3</v>
      </c>
      <c r="BB162" s="158">
        <f>Baseline_Data_2012!AU160/Baseline_Data_2012!AU$273</f>
        <v>6.7473037613364935E-3</v>
      </c>
      <c r="BC162" s="158">
        <f>Baseline_Data_2012!AV160/Baseline_Data_2012!AV$273</f>
        <v>8.1662141732597015E-3</v>
      </c>
      <c r="BD162">
        <v>162</v>
      </c>
    </row>
    <row r="163" spans="1:56" x14ac:dyDescent="0.2">
      <c r="A163" s="157">
        <v>3</v>
      </c>
      <c r="B163" s="34" t="s">
        <v>33</v>
      </c>
      <c r="C163">
        <f>'III Tool Overview'!$H$8/160</f>
        <v>312.5</v>
      </c>
      <c r="D163">
        <v>0</v>
      </c>
      <c r="E163">
        <v>0</v>
      </c>
      <c r="F163">
        <f>G163*'III Tool Overview'!$H$8</f>
        <v>346.20363796309857</v>
      </c>
      <c r="G163" s="158">
        <f>HLOOKUP('III Tool Overview'!$H$6,Targeting!$I$1:$BC$277,Targeting!BD163,FALSE)</f>
        <v>6.9240727592619717E-3</v>
      </c>
      <c r="H163" s="195"/>
      <c r="I163" s="158">
        <f>Baseline_Data_2012!B161/Baseline_Data_2012!B$273</f>
        <v>6.9240727592619717E-3</v>
      </c>
      <c r="J163" s="158">
        <f>Baseline_Data_2012!C161/Baseline_Data_2012!C$273</f>
        <v>6.377877808534162E-3</v>
      </c>
      <c r="K163" s="158">
        <f>Baseline_Data_2012!D161/Baseline_Data_2012!D$273</f>
        <v>1.7435795929964682E-2</v>
      </c>
      <c r="L163" s="158">
        <f>Baseline_Data_2012!E161/Baseline_Data_2012!E$273</f>
        <v>1.6432206299600131E-2</v>
      </c>
      <c r="M163" s="158">
        <f>Baseline_Data_2012!F161/Baseline_Data_2012!F$273</f>
        <v>7.0924805406236561E-3</v>
      </c>
      <c r="N163" s="158">
        <f>Baseline_Data_2012!G161/Baseline_Data_2012!G$273</f>
        <v>5.4597792230110138E-3</v>
      </c>
      <c r="O163" s="158">
        <f>Baseline_Data_2012!H161/Baseline_Data_2012!H$273</f>
        <v>9.5425730712138581E-3</v>
      </c>
      <c r="P163" s="158">
        <f>Baseline_Data_2012!I161/Baseline_Data_2012!I$273</f>
        <v>3.8196290951969525E-3</v>
      </c>
      <c r="Q163" s="158">
        <f>Baseline_Data_2012!J161/Baseline_Data_2012!J$273</f>
        <v>1.446272263978445E-2</v>
      </c>
      <c r="R163" s="158">
        <f>Baseline_Data_2012!K161/Baseline_Data_2012!K$273</f>
        <v>6.1529327810440409E-3</v>
      </c>
      <c r="S163" s="158">
        <f>Baseline_Data_2012!L161/Baseline_Data_2012!L$273</f>
        <v>5.7371657034606472E-3</v>
      </c>
      <c r="T163" s="158">
        <f>Baseline_Data_2012!M161/Baseline_Data_2012!M$273</f>
        <v>9.7508414516290273E-3</v>
      </c>
      <c r="U163" s="158">
        <f>Baseline_Data_2012!N161/Baseline_Data_2012!N$273</f>
        <v>2.2707205302297181E-2</v>
      </c>
      <c r="V163" s="158">
        <f>Baseline_Data_2012!O161/Baseline_Data_2012!O$273</f>
        <v>6.5249852543154824E-3</v>
      </c>
      <c r="W163" s="158">
        <f>Baseline_Data_2012!P161/Baseline_Data_2012!P$273</f>
        <v>3.4947517253653873E-2</v>
      </c>
      <c r="X163" s="158">
        <f>Baseline_Data_2012!Q161/Baseline_Data_2012!Q$273</f>
        <v>5.4707807440183874E-3</v>
      </c>
      <c r="Y163" s="158">
        <f>Baseline_Data_2012!R161/Baseline_Data_2012!R$273</f>
        <v>1.1226976730830051E-2</v>
      </c>
      <c r="Z163" s="158">
        <f>Baseline_Data_2012!S161/Baseline_Data_2012!S$273</f>
        <v>1.2847019335837304E-2</v>
      </c>
      <c r="AA163" s="158">
        <f>Baseline_Data_2012!T161/Baseline_Data_2012!T$273</f>
        <v>1.7717734878351529E-2</v>
      </c>
      <c r="AB163" s="158">
        <f>Baseline_Data_2012!U161/Baseline_Data_2012!U$273</f>
        <v>5.7479351536129019E-3</v>
      </c>
      <c r="AC163" s="158">
        <f>Baseline_Data_2012!V161/Baseline_Data_2012!V$273</f>
        <v>1.6432206299600131E-2</v>
      </c>
      <c r="AD163" s="158">
        <f>Baseline_Data_2012!W161/Baseline_Data_2012!W$273</f>
        <v>2.5399965806596567E-3</v>
      </c>
      <c r="AE163" s="158">
        <f>Baseline_Data_2012!X161/Baseline_Data_2012!X$273</f>
        <v>3.9279812097061852E-3</v>
      </c>
      <c r="AF163" s="158">
        <f>Baseline_Data_2012!Y161/Baseline_Data_2012!Y$273</f>
        <v>3.4936281462673476E-3</v>
      </c>
      <c r="AG163" s="158">
        <f>Baseline_Data_2012!Z161/Baseline_Data_2012!Z$273</f>
        <v>6.3302394568393681E-3</v>
      </c>
      <c r="AH163" s="158">
        <f>Baseline_Data_2012!AA161/Baseline_Data_2012!AA$273</f>
        <v>3.9034190349377306E-3</v>
      </c>
      <c r="AI163" s="158">
        <f>Baseline_Data_2012!AB161/Baseline_Data_2012!AB$273</f>
        <v>3.9402117173968996E-3</v>
      </c>
      <c r="AJ163" s="158">
        <f>Baseline_Data_2012!AC161/Baseline_Data_2012!AC$273</f>
        <v>3.4947517253653873E-2</v>
      </c>
      <c r="AK163" s="158">
        <f>Baseline_Data_2012!AD161/Baseline_Data_2012!AD$273</f>
        <v>4.6744364484020435E-3</v>
      </c>
      <c r="AL163" s="158">
        <f>Baseline_Data_2012!AE161/Baseline_Data_2012!AE$273</f>
        <v>7.0924805406236561E-3</v>
      </c>
      <c r="AM163" s="158">
        <f>Baseline_Data_2012!AF161/Baseline_Data_2012!AF$273</f>
        <v>2.3625187864391522E-3</v>
      </c>
      <c r="AN163" s="158">
        <f>Baseline_Data_2012!AG161/Baseline_Data_2012!AG$273</f>
        <v>1.2806926227381556E-2</v>
      </c>
      <c r="AO163" s="158">
        <f>Baseline_Data_2012!AH161/Baseline_Data_2012!AH$273</f>
        <v>4.4614028932516E-3</v>
      </c>
      <c r="AP163" s="158">
        <f>Baseline_Data_2012!AI161/Baseline_Data_2012!AI$273</f>
        <v>1.0261540382901746E-2</v>
      </c>
      <c r="AQ163" s="158">
        <f>Baseline_Data_2012!AJ161/Baseline_Data_2012!AJ$273</f>
        <v>1.707050991408569E-2</v>
      </c>
      <c r="AR163" s="158">
        <f>Baseline_Data_2012!AK161/Baseline_Data_2012!AK$273</f>
        <v>6.179005376301892E-3</v>
      </c>
      <c r="AS163" s="158">
        <f>Baseline_Data_2012!AL161/Baseline_Data_2012!AL$273</f>
        <v>5.2989036842849817E-3</v>
      </c>
      <c r="AT163" s="158">
        <f>Baseline_Data_2012!AM161/Baseline_Data_2012!AM$273</f>
        <v>9.7508414516290273E-3</v>
      </c>
      <c r="AU163" s="158">
        <f>Baseline_Data_2012!AN161/Baseline_Data_2012!AN$273</f>
        <v>8.0877994427913484E-3</v>
      </c>
      <c r="AV163" s="158">
        <f>Baseline_Data_2012!AO161/Baseline_Data_2012!AO$273</f>
        <v>7.0708517729531697E-3</v>
      </c>
      <c r="AW163" s="158">
        <f>Baseline_Data_2012!AP161/Baseline_Data_2012!AP$273</f>
        <v>1.7435795929964682E-2</v>
      </c>
      <c r="AX163" s="158">
        <f>Baseline_Data_2012!AQ161/Baseline_Data_2012!AQ$273</f>
        <v>2.2707205302297181E-2</v>
      </c>
      <c r="AY163" s="158">
        <f>Baseline_Data_2012!AR161/Baseline_Data_2012!AR$273</f>
        <v>9.7181147868632238E-3</v>
      </c>
      <c r="AZ163" s="158">
        <f>Baseline_Data_2012!AS161/Baseline_Data_2012!AS$273</f>
        <v>7.0375753964541654E-3</v>
      </c>
      <c r="BA163" s="158">
        <f>Baseline_Data_2012!AT161/Baseline_Data_2012!AT$273</f>
        <v>6.289926610532519E-3</v>
      </c>
      <c r="BB163" s="158">
        <f>Baseline_Data_2012!AU161/Baseline_Data_2012!AU$273</f>
        <v>6.2471254189681302E-3</v>
      </c>
      <c r="BC163" s="158">
        <f>Baseline_Data_2012!AV161/Baseline_Data_2012!AV$273</f>
        <v>8.0254173771690165E-3</v>
      </c>
      <c r="BD163">
        <v>163</v>
      </c>
    </row>
    <row r="164" spans="1:56" x14ac:dyDescent="0.2">
      <c r="A164" s="157">
        <v>3</v>
      </c>
      <c r="B164" s="34" t="s">
        <v>34</v>
      </c>
      <c r="C164">
        <f>'III Tool Overview'!$H$8/160</f>
        <v>312.5</v>
      </c>
      <c r="D164">
        <v>0</v>
      </c>
      <c r="E164">
        <v>0</v>
      </c>
      <c r="F164">
        <f>G164*'III Tool Overview'!$H$8</f>
        <v>203.82304517286352</v>
      </c>
      <c r="G164" s="158">
        <f>HLOOKUP('III Tool Overview'!$H$6,Targeting!$I$1:$BC$277,Targeting!BD164,FALSE)</f>
        <v>4.0764609034572704E-3</v>
      </c>
      <c r="H164" s="195"/>
      <c r="I164" s="158">
        <f>Baseline_Data_2012!B162/Baseline_Data_2012!B$273</f>
        <v>4.0764609034572704E-3</v>
      </c>
      <c r="J164" s="158">
        <f>Baseline_Data_2012!C162/Baseline_Data_2012!C$273</f>
        <v>3.9563201507205482E-3</v>
      </c>
      <c r="K164" s="158">
        <f>Baseline_Data_2012!D162/Baseline_Data_2012!D$273</f>
        <v>1.0796001549658367E-2</v>
      </c>
      <c r="L164" s="158">
        <f>Baseline_Data_2012!E162/Baseline_Data_2012!E$273</f>
        <v>1.0510144250666754E-2</v>
      </c>
      <c r="M164" s="158">
        <f>Baseline_Data_2012!F162/Baseline_Data_2012!F$273</f>
        <v>4.3373205294369712E-3</v>
      </c>
      <c r="N164" s="158">
        <f>Baseline_Data_2012!G162/Baseline_Data_2012!G$273</f>
        <v>3.1113495962513983E-3</v>
      </c>
      <c r="O164" s="158">
        <f>Baseline_Data_2012!H162/Baseline_Data_2012!H$273</f>
        <v>5.5095803469061072E-3</v>
      </c>
      <c r="P164" s="158">
        <f>Baseline_Data_2012!I162/Baseline_Data_2012!I$273</f>
        <v>2.1772639221142396E-3</v>
      </c>
      <c r="Q164" s="158">
        <f>Baseline_Data_2012!J162/Baseline_Data_2012!J$273</f>
        <v>8.7504154189729389E-3</v>
      </c>
      <c r="R164" s="158">
        <f>Baseline_Data_2012!K162/Baseline_Data_2012!K$273</f>
        <v>3.5777325210264591E-3</v>
      </c>
      <c r="S164" s="158">
        <f>Baseline_Data_2012!L162/Baseline_Data_2012!L$273</f>
        <v>3.1892726909321266E-3</v>
      </c>
      <c r="T164" s="158">
        <f>Baseline_Data_2012!M162/Baseline_Data_2012!M$273</f>
        <v>5.96292058696111E-3</v>
      </c>
      <c r="U164" s="158">
        <f>Baseline_Data_2012!N162/Baseline_Data_2012!N$273</f>
        <v>1.3007255432205423E-2</v>
      </c>
      <c r="V164" s="158">
        <f>Baseline_Data_2012!O162/Baseline_Data_2012!O$273</f>
        <v>3.7814269883228403E-3</v>
      </c>
      <c r="W164" s="158">
        <f>Baseline_Data_2012!P162/Baseline_Data_2012!P$273</f>
        <v>2.0430311504922281E-2</v>
      </c>
      <c r="X164" s="158">
        <f>Baseline_Data_2012!Q162/Baseline_Data_2012!Q$273</f>
        <v>2.9430083190976849E-3</v>
      </c>
      <c r="Y164" s="158">
        <f>Baseline_Data_2012!R162/Baseline_Data_2012!R$273</f>
        <v>6.5104181231034871E-3</v>
      </c>
      <c r="Z164" s="158">
        <f>Baseline_Data_2012!S162/Baseline_Data_2012!S$273</f>
        <v>7.3694080125920819E-3</v>
      </c>
      <c r="AA164" s="158">
        <f>Baseline_Data_2012!T162/Baseline_Data_2012!T$273</f>
        <v>1.1545873815654544E-2</v>
      </c>
      <c r="AB164" s="158">
        <f>Baseline_Data_2012!U162/Baseline_Data_2012!U$273</f>
        <v>3.0108231757019965E-3</v>
      </c>
      <c r="AC164" s="158">
        <f>Baseline_Data_2012!V162/Baseline_Data_2012!V$273</f>
        <v>1.0510144250666754E-2</v>
      </c>
      <c r="AD164" s="158">
        <f>Baseline_Data_2012!W162/Baseline_Data_2012!W$273</f>
        <v>1.3019996871343959E-3</v>
      </c>
      <c r="AE164" s="158">
        <f>Baseline_Data_2012!X162/Baseline_Data_2012!X$273</f>
        <v>2.7644348857313638E-3</v>
      </c>
      <c r="AF164" s="158">
        <f>Baseline_Data_2012!Y162/Baseline_Data_2012!Y$273</f>
        <v>1.8180271168825289E-3</v>
      </c>
      <c r="AG164" s="158">
        <f>Baseline_Data_2012!Z162/Baseline_Data_2012!Z$273</f>
        <v>3.8038853878966726E-3</v>
      </c>
      <c r="AH164" s="158">
        <f>Baseline_Data_2012!AA162/Baseline_Data_2012!AA$273</f>
        <v>2.1821196688367175E-3</v>
      </c>
      <c r="AI164" s="158">
        <f>Baseline_Data_2012!AB162/Baseline_Data_2012!AB$273</f>
        <v>2.1250959659100963E-3</v>
      </c>
      <c r="AJ164" s="158">
        <f>Baseline_Data_2012!AC162/Baseline_Data_2012!AC$273</f>
        <v>2.0430311504922281E-2</v>
      </c>
      <c r="AK164" s="158">
        <f>Baseline_Data_2012!AD162/Baseline_Data_2012!AD$273</f>
        <v>2.8022190877691985E-3</v>
      </c>
      <c r="AL164" s="158">
        <f>Baseline_Data_2012!AE162/Baseline_Data_2012!AE$273</f>
        <v>4.3373205294369712E-3</v>
      </c>
      <c r="AM164" s="158">
        <f>Baseline_Data_2012!AF162/Baseline_Data_2012!AF$273</f>
        <v>1.3162376470763095E-3</v>
      </c>
      <c r="AN164" s="158">
        <f>Baseline_Data_2012!AG162/Baseline_Data_2012!AG$273</f>
        <v>7.4718590824018102E-3</v>
      </c>
      <c r="AO164" s="158">
        <f>Baseline_Data_2012!AH162/Baseline_Data_2012!AH$273</f>
        <v>2.7592612271515916E-3</v>
      </c>
      <c r="AP164" s="158">
        <f>Baseline_Data_2012!AI162/Baseline_Data_2012!AI$273</f>
        <v>5.5322280128534077E-3</v>
      </c>
      <c r="AQ164" s="158">
        <f>Baseline_Data_2012!AJ162/Baseline_Data_2012!AJ$273</f>
        <v>1.0379291521836056E-2</v>
      </c>
      <c r="AR164" s="158">
        <f>Baseline_Data_2012!AK162/Baseline_Data_2012!AK$273</f>
        <v>3.6138308206047627E-3</v>
      </c>
      <c r="AS164" s="158">
        <f>Baseline_Data_2012!AL162/Baseline_Data_2012!AL$273</f>
        <v>3.0285010588603977E-3</v>
      </c>
      <c r="AT164" s="158">
        <f>Baseline_Data_2012!AM162/Baseline_Data_2012!AM$273</f>
        <v>5.96292058696111E-3</v>
      </c>
      <c r="AU164" s="158">
        <f>Baseline_Data_2012!AN162/Baseline_Data_2012!AN$273</f>
        <v>5.0607867858402022E-3</v>
      </c>
      <c r="AV164" s="158">
        <f>Baseline_Data_2012!AO162/Baseline_Data_2012!AO$273</f>
        <v>4.1640881146324579E-3</v>
      </c>
      <c r="AW164" s="158">
        <f>Baseline_Data_2012!AP162/Baseline_Data_2012!AP$273</f>
        <v>1.0796001549658367E-2</v>
      </c>
      <c r="AX164" s="158">
        <f>Baseline_Data_2012!AQ162/Baseline_Data_2012!AQ$273</f>
        <v>1.3007255432205423E-2</v>
      </c>
      <c r="AY164" s="158">
        <f>Baseline_Data_2012!AR162/Baseline_Data_2012!AR$273</f>
        <v>5.8878480467640382E-3</v>
      </c>
      <c r="AZ164" s="158">
        <f>Baseline_Data_2012!AS162/Baseline_Data_2012!AS$273</f>
        <v>4.1845042897835586E-3</v>
      </c>
      <c r="BA164" s="158">
        <f>Baseline_Data_2012!AT162/Baseline_Data_2012!AT$273</f>
        <v>3.4653548400325868E-3</v>
      </c>
      <c r="BB164" s="158">
        <f>Baseline_Data_2012!AU162/Baseline_Data_2012!AU$273</f>
        <v>3.3957686100926985E-3</v>
      </c>
      <c r="BC164" s="158">
        <f>Baseline_Data_2012!AV162/Baseline_Data_2012!AV$273</f>
        <v>4.5524297402654663E-3</v>
      </c>
      <c r="BD164">
        <v>164</v>
      </c>
    </row>
    <row r="165" spans="1:56" x14ac:dyDescent="0.2">
      <c r="A165" s="157">
        <v>3</v>
      </c>
      <c r="B165" s="34" t="s">
        <v>35</v>
      </c>
      <c r="C165">
        <f>'III Tool Overview'!$H$8/160</f>
        <v>312.5</v>
      </c>
      <c r="F165">
        <f>G165*'III Tool Overview'!$H$8</f>
        <v>152.48816187120244</v>
      </c>
      <c r="G165" s="158">
        <f>HLOOKUP('III Tool Overview'!$H$6,Targeting!$I$1:$BC$277,Targeting!BD165,FALSE)</f>
        <v>3.0497632374240488E-3</v>
      </c>
      <c r="H165" s="195"/>
      <c r="I165" s="158">
        <f>Baseline_Data_2012!B163/Baseline_Data_2012!B$273</f>
        <v>3.0497632374240488E-3</v>
      </c>
      <c r="J165" s="158">
        <f>Baseline_Data_2012!C163/Baseline_Data_2012!C$273</f>
        <v>3.1047618797836658E-3</v>
      </c>
      <c r="K165" s="158">
        <f>Baseline_Data_2012!D163/Baseline_Data_2012!D$273</f>
        <v>7.906930712425847E-3</v>
      </c>
      <c r="L165" s="158">
        <f>Baseline_Data_2012!E163/Baseline_Data_2012!E$273</f>
        <v>8.1504147482334005E-3</v>
      </c>
      <c r="M165" s="158">
        <f>Baseline_Data_2012!F163/Baseline_Data_2012!F$273</f>
        <v>3.3181570355741946E-3</v>
      </c>
      <c r="N165" s="158">
        <f>Baseline_Data_2012!G163/Baseline_Data_2012!G$273</f>
        <v>2.2525318652313205E-3</v>
      </c>
      <c r="O165" s="158">
        <f>Baseline_Data_2012!H163/Baseline_Data_2012!H$273</f>
        <v>4.1702718456831092E-3</v>
      </c>
      <c r="P165" s="158">
        <f>Baseline_Data_2012!I163/Baseline_Data_2012!I$273</f>
        <v>1.5508007068346301E-3</v>
      </c>
      <c r="Q165" s="158">
        <f>Baseline_Data_2012!J163/Baseline_Data_2012!J$273</f>
        <v>6.434198712298173E-3</v>
      </c>
      <c r="R165" s="158">
        <f>Baseline_Data_2012!K163/Baseline_Data_2012!K$273</f>
        <v>2.7234006812101993E-3</v>
      </c>
      <c r="S165" s="158">
        <f>Baseline_Data_2012!L163/Baseline_Data_2012!L$273</f>
        <v>2.336384599497714E-3</v>
      </c>
      <c r="T165" s="158">
        <f>Baseline_Data_2012!M163/Baseline_Data_2012!M$273</f>
        <v>5.5230330026770939E-3</v>
      </c>
      <c r="U165" s="158">
        <f>Baseline_Data_2012!N163/Baseline_Data_2012!N$273</f>
        <v>9.3669996457178984E-3</v>
      </c>
      <c r="V165" s="158">
        <f>Baseline_Data_2012!O163/Baseline_Data_2012!O$273</f>
        <v>2.8620892342810489E-3</v>
      </c>
      <c r="W165" s="158">
        <f>Baseline_Data_2012!P163/Baseline_Data_2012!P$273</f>
        <v>1.6110557599202147E-2</v>
      </c>
      <c r="X165" s="158">
        <f>Baseline_Data_2012!Q163/Baseline_Data_2012!Q$273</f>
        <v>2.3153706541665792E-3</v>
      </c>
      <c r="Y165" s="158">
        <f>Baseline_Data_2012!R163/Baseline_Data_2012!R$273</f>
        <v>4.667846956187406E-3</v>
      </c>
      <c r="Z165" s="158">
        <f>Baseline_Data_2012!S163/Baseline_Data_2012!S$273</f>
        <v>5.3056298060318724E-3</v>
      </c>
      <c r="AA165" s="158">
        <f>Baseline_Data_2012!T163/Baseline_Data_2012!T$273</f>
        <v>8.7121367155455261E-3</v>
      </c>
      <c r="AB165" s="158">
        <f>Baseline_Data_2012!U163/Baseline_Data_2012!U$273</f>
        <v>2.0009232390245245E-3</v>
      </c>
      <c r="AC165" s="158">
        <f>Baseline_Data_2012!V163/Baseline_Data_2012!V$273</f>
        <v>8.1504147482334005E-3</v>
      </c>
      <c r="AD165" s="158">
        <f>Baseline_Data_2012!W163/Baseline_Data_2012!W$273</f>
        <v>1.1008480500771156E-3</v>
      </c>
      <c r="AE165" s="158">
        <f>Baseline_Data_2012!X163/Baseline_Data_2012!X$273</f>
        <v>2.0895240249571051E-3</v>
      </c>
      <c r="AF165" s="158">
        <f>Baseline_Data_2012!Y163/Baseline_Data_2012!Y$273</f>
        <v>1.2064327411570699E-3</v>
      </c>
      <c r="AG165" s="158">
        <f>Baseline_Data_2012!Z163/Baseline_Data_2012!Z$273</f>
        <v>2.8493254698018474E-3</v>
      </c>
      <c r="AH165" s="158">
        <f>Baseline_Data_2012!AA163/Baseline_Data_2012!AA$273</f>
        <v>1.585763982943453E-3</v>
      </c>
      <c r="AI165" s="158">
        <f>Baseline_Data_2012!AB163/Baseline_Data_2012!AB$273</f>
        <v>1.4696609621158855E-3</v>
      </c>
      <c r="AJ165" s="158">
        <f>Baseline_Data_2012!AC163/Baseline_Data_2012!AC$273</f>
        <v>1.6110557599202147E-2</v>
      </c>
      <c r="AK165" s="158">
        <f>Baseline_Data_2012!AD163/Baseline_Data_2012!AD$273</f>
        <v>2.1042815814755001E-3</v>
      </c>
      <c r="AL165" s="158">
        <f>Baseline_Data_2012!AE163/Baseline_Data_2012!AE$273</f>
        <v>3.3181570355741946E-3</v>
      </c>
      <c r="AM165" s="158">
        <f>Baseline_Data_2012!AF163/Baseline_Data_2012!AF$273</f>
        <v>9.24348121085952E-4</v>
      </c>
      <c r="AN165" s="158">
        <f>Baseline_Data_2012!AG163/Baseline_Data_2012!AG$273</f>
        <v>5.4195556831236821E-3</v>
      </c>
      <c r="AO165" s="158">
        <f>Baseline_Data_2012!AH163/Baseline_Data_2012!AH$273</f>
        <v>1.7469348678394818E-3</v>
      </c>
      <c r="AP165" s="158">
        <f>Baseline_Data_2012!AI163/Baseline_Data_2012!AI$273</f>
        <v>4.1398887478735231E-3</v>
      </c>
      <c r="AQ165" s="158">
        <f>Baseline_Data_2012!AJ163/Baseline_Data_2012!AJ$273</f>
        <v>8.2612838102735717E-3</v>
      </c>
      <c r="AR165" s="158">
        <f>Baseline_Data_2012!AK163/Baseline_Data_2012!AK$273</f>
        <v>2.9685038883539125E-3</v>
      </c>
      <c r="AS165" s="158">
        <f>Baseline_Data_2012!AL163/Baseline_Data_2012!AL$273</f>
        <v>2.0962054244168691E-3</v>
      </c>
      <c r="AT165" s="158">
        <f>Baseline_Data_2012!AM163/Baseline_Data_2012!AM$273</f>
        <v>5.5230330026770939E-3</v>
      </c>
      <c r="AU165" s="158">
        <f>Baseline_Data_2012!AN163/Baseline_Data_2012!AN$273</f>
        <v>3.8310628939537974E-3</v>
      </c>
      <c r="AV165" s="158">
        <f>Baseline_Data_2012!AO163/Baseline_Data_2012!AO$273</f>
        <v>3.0047923447450177E-3</v>
      </c>
      <c r="AW165" s="158">
        <f>Baseline_Data_2012!AP163/Baseline_Data_2012!AP$273</f>
        <v>7.906930712425847E-3</v>
      </c>
      <c r="AX165" s="158">
        <f>Baseline_Data_2012!AQ163/Baseline_Data_2012!AQ$273</f>
        <v>9.3669996457178984E-3</v>
      </c>
      <c r="AY165" s="158">
        <f>Baseline_Data_2012!AR163/Baseline_Data_2012!AR$273</f>
        <v>4.5512995056825965E-3</v>
      </c>
      <c r="AZ165" s="158">
        <f>Baseline_Data_2012!AS163/Baseline_Data_2012!AS$273</f>
        <v>3.3903160752951317E-3</v>
      </c>
      <c r="BA165" s="158">
        <f>Baseline_Data_2012!AT163/Baseline_Data_2012!AT$273</f>
        <v>2.4811120452304324E-3</v>
      </c>
      <c r="BB165" s="158">
        <f>Baseline_Data_2012!AU163/Baseline_Data_2012!AU$273</f>
        <v>2.6472023834189571E-3</v>
      </c>
      <c r="BC165" s="158">
        <f>Baseline_Data_2012!AV163/Baseline_Data_2012!AV$273</f>
        <v>3.5094905099640993E-3</v>
      </c>
      <c r="BD165">
        <v>165</v>
      </c>
    </row>
    <row r="166" spans="1:56" x14ac:dyDescent="0.2">
      <c r="A166" s="157">
        <v>3</v>
      </c>
      <c r="B166" s="34" t="s">
        <v>36</v>
      </c>
      <c r="C166">
        <f>'III Tool Overview'!$H$8/160</f>
        <v>312.5</v>
      </c>
      <c r="F166">
        <f>G166*'III Tool Overview'!$H$8</f>
        <v>83.341345697020174</v>
      </c>
      <c r="G166" s="158">
        <f>HLOOKUP('III Tool Overview'!$H$6,Targeting!$I$1:$BC$277,Targeting!BD166,FALSE)</f>
        <v>1.6668269139404033E-3</v>
      </c>
      <c r="H166" s="195"/>
      <c r="I166" s="158">
        <f>Baseline_Data_2012!B164/Baseline_Data_2012!B$273</f>
        <v>1.6668269139404033E-3</v>
      </c>
      <c r="J166" s="158">
        <f>Baseline_Data_2012!C164/Baseline_Data_2012!C$273</f>
        <v>1.494771414830093E-3</v>
      </c>
      <c r="K166" s="158">
        <f>Baseline_Data_2012!D164/Baseline_Data_2012!D$273</f>
        <v>4.2358557387995599E-3</v>
      </c>
      <c r="L166" s="158">
        <f>Baseline_Data_2012!E164/Baseline_Data_2012!E$273</f>
        <v>4.5368308115000368E-3</v>
      </c>
      <c r="M166" s="158">
        <f>Baseline_Data_2012!F164/Baseline_Data_2012!F$273</f>
        <v>1.8557993539040662E-3</v>
      </c>
      <c r="N166" s="158">
        <f>Baseline_Data_2012!G164/Baseline_Data_2012!G$273</f>
        <v>1.2466708998678548E-3</v>
      </c>
      <c r="O166" s="158">
        <f>Baseline_Data_2012!H164/Baseline_Data_2012!H$273</f>
        <v>2.3557479887583088E-3</v>
      </c>
      <c r="P166" s="158">
        <f>Baseline_Data_2012!I164/Baseline_Data_2012!I$273</f>
        <v>9.0157055826548785E-4</v>
      </c>
      <c r="Q166" s="158">
        <f>Baseline_Data_2012!J164/Baseline_Data_2012!J$273</f>
        <v>3.2428388604197815E-3</v>
      </c>
      <c r="R166" s="158">
        <f>Baseline_Data_2012!K164/Baseline_Data_2012!K$273</f>
        <v>1.5044210823586615E-3</v>
      </c>
      <c r="S166" s="158">
        <f>Baseline_Data_2012!L164/Baseline_Data_2012!L$273</f>
        <v>1.2764644635622465E-3</v>
      </c>
      <c r="T166" s="158">
        <f>Baseline_Data_2012!M164/Baseline_Data_2012!M$273</f>
        <v>2.4089081996505651E-3</v>
      </c>
      <c r="U166" s="158">
        <f>Baseline_Data_2012!N164/Baseline_Data_2012!N$273</f>
        <v>4.9783985930186535E-3</v>
      </c>
      <c r="V166" s="158">
        <f>Baseline_Data_2012!O164/Baseline_Data_2012!O$273</f>
        <v>1.704312877364088E-3</v>
      </c>
      <c r="W166" s="158">
        <f>Baseline_Data_2012!P164/Baseline_Data_2012!P$273</f>
        <v>7.9667592523527085E-3</v>
      </c>
      <c r="X166" s="158">
        <f>Baseline_Data_2012!Q164/Baseline_Data_2012!Q$273</f>
        <v>1.3832084427488655E-3</v>
      </c>
      <c r="Y166" s="158">
        <f>Baseline_Data_2012!R164/Baseline_Data_2012!R$273</f>
        <v>2.6564490715144814E-3</v>
      </c>
      <c r="Z166" s="158">
        <f>Baseline_Data_2012!S164/Baseline_Data_2012!S$273</f>
        <v>2.9482545808002993E-3</v>
      </c>
      <c r="AA166" s="158">
        <f>Baseline_Data_2012!T164/Baseline_Data_2012!T$273</f>
        <v>4.2447102193033841E-3</v>
      </c>
      <c r="AB166" s="158">
        <f>Baseline_Data_2012!U164/Baseline_Data_2012!U$273</f>
        <v>1.0112482677010735E-3</v>
      </c>
      <c r="AC166" s="158">
        <f>Baseline_Data_2012!V164/Baseline_Data_2012!V$273</f>
        <v>4.5368308115000368E-3</v>
      </c>
      <c r="AD166" s="158">
        <f>Baseline_Data_2012!W164/Baseline_Data_2012!W$273</f>
        <v>7.1056162700753548E-4</v>
      </c>
      <c r="AE166" s="158">
        <f>Baseline_Data_2012!X164/Baseline_Data_2012!X$273</f>
        <v>9.3330530461354635E-4</v>
      </c>
      <c r="AF166" s="158">
        <f>Baseline_Data_2012!Y164/Baseline_Data_2012!Y$273</f>
        <v>7.1213043748854816E-4</v>
      </c>
      <c r="AG166" s="158">
        <f>Baseline_Data_2012!Z164/Baseline_Data_2012!Z$273</f>
        <v>1.5943508836062873E-3</v>
      </c>
      <c r="AH166" s="158">
        <f>Baseline_Data_2012!AA164/Baseline_Data_2012!AA$273</f>
        <v>1.3166294363877265E-3</v>
      </c>
      <c r="AI166" s="158">
        <f>Baseline_Data_2012!AB164/Baseline_Data_2012!AB$273</f>
        <v>9.0134379203658983E-4</v>
      </c>
      <c r="AJ166" s="158">
        <f>Baseline_Data_2012!AC164/Baseline_Data_2012!AC$273</f>
        <v>7.9667592523527085E-3</v>
      </c>
      <c r="AK166" s="158">
        <f>Baseline_Data_2012!AD164/Baseline_Data_2012!AD$273</f>
        <v>1.1615674211887979E-3</v>
      </c>
      <c r="AL166" s="158">
        <f>Baseline_Data_2012!AE164/Baseline_Data_2012!AE$273</f>
        <v>1.8557993539040662E-3</v>
      </c>
      <c r="AM166" s="158">
        <f>Baseline_Data_2012!AF164/Baseline_Data_2012!AF$273</f>
        <v>5.1116025129177068E-4</v>
      </c>
      <c r="AN166" s="158">
        <f>Baseline_Data_2012!AG164/Baseline_Data_2012!AG$273</f>
        <v>2.7804409825549505E-3</v>
      </c>
      <c r="AO166" s="158">
        <f>Baseline_Data_2012!AH164/Baseline_Data_2012!AH$273</f>
        <v>1.0878348993872231E-3</v>
      </c>
      <c r="AP166" s="158">
        <f>Baseline_Data_2012!AI164/Baseline_Data_2012!AI$273</f>
        <v>2.2078522630395313E-3</v>
      </c>
      <c r="AQ166" s="158">
        <f>Baseline_Data_2012!AJ164/Baseline_Data_2012!AJ$273</f>
        <v>4.4106343957911005E-3</v>
      </c>
      <c r="AR166" s="158">
        <f>Baseline_Data_2012!AK164/Baseline_Data_2012!AK$273</f>
        <v>1.4135732801685294E-3</v>
      </c>
      <c r="AS166" s="158">
        <f>Baseline_Data_2012!AL164/Baseline_Data_2012!AL$273</f>
        <v>1.1455586083827431E-3</v>
      </c>
      <c r="AT166" s="158">
        <f>Baseline_Data_2012!AM164/Baseline_Data_2012!AM$273</f>
        <v>2.4089081996505651E-3</v>
      </c>
      <c r="AU166" s="158">
        <f>Baseline_Data_2012!AN164/Baseline_Data_2012!AN$273</f>
        <v>2.3455487105839574E-3</v>
      </c>
      <c r="AV166" s="158">
        <f>Baseline_Data_2012!AO164/Baseline_Data_2012!AO$273</f>
        <v>1.6652699215557495E-3</v>
      </c>
      <c r="AW166" s="158">
        <f>Baseline_Data_2012!AP164/Baseline_Data_2012!AP$273</f>
        <v>4.2358557387995599E-3</v>
      </c>
      <c r="AX166" s="158">
        <f>Baseline_Data_2012!AQ164/Baseline_Data_2012!AQ$273</f>
        <v>4.9783985930186535E-3</v>
      </c>
      <c r="AY166" s="158">
        <f>Baseline_Data_2012!AR164/Baseline_Data_2012!AR$273</f>
        <v>2.3062999261518123E-3</v>
      </c>
      <c r="AZ166" s="158">
        <f>Baseline_Data_2012!AS164/Baseline_Data_2012!AS$273</f>
        <v>1.8972803683457006E-3</v>
      </c>
      <c r="BA166" s="158">
        <f>Baseline_Data_2012!AT164/Baseline_Data_2012!AT$273</f>
        <v>1.4866167213157546E-3</v>
      </c>
      <c r="BB166" s="158">
        <f>Baseline_Data_2012!AU164/Baseline_Data_2012!AU$273</f>
        <v>1.5943488464219941E-3</v>
      </c>
      <c r="BC166" s="158">
        <f>Baseline_Data_2012!AV164/Baseline_Data_2012!AV$273</f>
        <v>1.6165558069671188E-3</v>
      </c>
      <c r="BD166">
        <v>166</v>
      </c>
    </row>
    <row r="167" spans="1:56" x14ac:dyDescent="0.2">
      <c r="A167" s="157">
        <v>3</v>
      </c>
      <c r="B167" s="34" t="s">
        <v>37</v>
      </c>
      <c r="C167">
        <f>'III Tool Overview'!$H$8/160</f>
        <v>312.5</v>
      </c>
      <c r="F167">
        <f>G167*'III Tool Overview'!$H$8</f>
        <v>52.95616519292583</v>
      </c>
      <c r="G167" s="158">
        <f>HLOOKUP('III Tool Overview'!$H$6,Targeting!$I$1:$BC$277,Targeting!BD167,FALSE)</f>
        <v>1.0591233038585166E-3</v>
      </c>
      <c r="H167" s="195"/>
      <c r="I167" s="158">
        <f>Baseline_Data_2012!B165/Baseline_Data_2012!B$273</f>
        <v>1.0591233038585166E-3</v>
      </c>
      <c r="J167" s="158">
        <f>Baseline_Data_2012!C165/Baseline_Data_2012!C$273</f>
        <v>9.270659008721717E-4</v>
      </c>
      <c r="K167" s="158">
        <f>Baseline_Data_2012!D165/Baseline_Data_2012!D$273</f>
        <v>2.9506174590783266E-3</v>
      </c>
      <c r="L167" s="158">
        <f>Baseline_Data_2012!E165/Baseline_Data_2012!E$273</f>
        <v>2.7213766363333555E-3</v>
      </c>
      <c r="M167" s="158">
        <f>Baseline_Data_2012!F165/Baseline_Data_2012!F$273</f>
        <v>1.0866193585359334E-3</v>
      </c>
      <c r="N167" s="158">
        <f>Baseline_Data_2012!G165/Baseline_Data_2012!G$273</f>
        <v>7.5652678538989471E-4</v>
      </c>
      <c r="O167" s="158">
        <f>Baseline_Data_2012!H165/Baseline_Data_2012!H$273</f>
        <v>1.4588896174036225E-3</v>
      </c>
      <c r="P167" s="158">
        <f>Baseline_Data_2012!I165/Baseline_Data_2012!I$273</f>
        <v>5.8448926917854403E-4</v>
      </c>
      <c r="Q167" s="158">
        <f>Baseline_Data_2012!J165/Baseline_Data_2012!J$273</f>
        <v>2.187857863009064E-3</v>
      </c>
      <c r="R167" s="158">
        <f>Baseline_Data_2012!K165/Baseline_Data_2012!K$273</f>
        <v>9.3652703140208063E-4</v>
      </c>
      <c r="S167" s="158">
        <f>Baseline_Data_2012!L165/Baseline_Data_2012!L$273</f>
        <v>8.0294860502436096E-4</v>
      </c>
      <c r="T167" s="158">
        <f>Baseline_Data_2012!M165/Baseline_Data_2012!M$273</f>
        <v>1.6408505128054575E-3</v>
      </c>
      <c r="U167" s="158">
        <f>Baseline_Data_2012!N165/Baseline_Data_2012!N$273</f>
        <v>2.9806972467754994E-3</v>
      </c>
      <c r="V167" s="158">
        <f>Baseline_Data_2012!O165/Baseline_Data_2012!O$273</f>
        <v>1.1756730187955824E-3</v>
      </c>
      <c r="W167" s="158">
        <f>Baseline_Data_2012!P165/Baseline_Data_2012!P$273</f>
        <v>5.0835511419774423E-3</v>
      </c>
      <c r="X167" s="158">
        <f>Baseline_Data_2012!Q165/Baseline_Data_2012!Q$273</f>
        <v>9.2942859789449449E-4</v>
      </c>
      <c r="Y167" s="158">
        <f>Baseline_Data_2012!R165/Baseline_Data_2012!R$273</f>
        <v>1.6519603565454519E-3</v>
      </c>
      <c r="Z167" s="158">
        <f>Baseline_Data_2012!S165/Baseline_Data_2012!S$273</f>
        <v>1.9962140390835359E-3</v>
      </c>
      <c r="AA167" s="158">
        <f>Baseline_Data_2012!T165/Baseline_Data_2012!T$273</f>
        <v>2.8429077703359079E-3</v>
      </c>
      <c r="AB167" s="158">
        <f>Baseline_Data_2012!U165/Baseline_Data_2012!U$273</f>
        <v>6.0000730550263703E-4</v>
      </c>
      <c r="AC167" s="158">
        <f>Baseline_Data_2012!V165/Baseline_Data_2012!V$273</f>
        <v>2.7213766363333555E-3</v>
      </c>
      <c r="AD167" s="158">
        <f>Baseline_Data_2012!W165/Baseline_Data_2012!W$273</f>
        <v>5.3553357917847345E-4</v>
      </c>
      <c r="AE167" s="158">
        <f>Baseline_Data_2012!X165/Baseline_Data_2012!X$273</f>
        <v>5.5921185607010011E-4</v>
      </c>
      <c r="AF167" s="158">
        <f>Baseline_Data_2012!Y165/Baseline_Data_2012!Y$273</f>
        <v>4.3685312551818494E-4</v>
      </c>
      <c r="AG167" s="158">
        <f>Baseline_Data_2012!Z165/Baseline_Data_2012!Z$273</f>
        <v>1.1432162284379487E-3</v>
      </c>
      <c r="AH167" s="158">
        <f>Baseline_Data_2012!AA165/Baseline_Data_2012!AA$273</f>
        <v>7.1640131097567466E-4</v>
      </c>
      <c r="AI167" s="158">
        <f>Baseline_Data_2012!AB165/Baseline_Data_2012!AB$273</f>
        <v>5.3815171519185957E-4</v>
      </c>
      <c r="AJ167" s="158">
        <f>Baseline_Data_2012!AC165/Baseline_Data_2012!AC$273</f>
        <v>5.0835511419774423E-3</v>
      </c>
      <c r="AK167" s="158">
        <f>Baseline_Data_2012!AD165/Baseline_Data_2012!AD$273</f>
        <v>7.2037121185313847E-4</v>
      </c>
      <c r="AL167" s="158">
        <f>Baseline_Data_2012!AE165/Baseline_Data_2012!AE$273</f>
        <v>1.0866193585359334E-3</v>
      </c>
      <c r="AM167" s="158">
        <f>Baseline_Data_2012!AF165/Baseline_Data_2012!AF$273</f>
        <v>3.2175712246490919E-4</v>
      </c>
      <c r="AN167" s="158">
        <f>Baseline_Data_2012!AG165/Baseline_Data_2012!AG$273</f>
        <v>1.8828874214934074E-3</v>
      </c>
      <c r="AO167" s="158">
        <f>Baseline_Data_2012!AH165/Baseline_Data_2012!AH$273</f>
        <v>5.8871065143308542E-4</v>
      </c>
      <c r="AP167" s="158">
        <f>Baseline_Data_2012!AI165/Baseline_Data_2012!AI$273</f>
        <v>1.4652713217169261E-3</v>
      </c>
      <c r="AQ167" s="158">
        <f>Baseline_Data_2012!AJ165/Baseline_Data_2012!AJ$273</f>
        <v>2.5139110720038015E-3</v>
      </c>
      <c r="AR167" s="158">
        <f>Baseline_Data_2012!AK165/Baseline_Data_2012!AK$273</f>
        <v>9.7567286185545237E-4</v>
      </c>
      <c r="AS167" s="158">
        <f>Baseline_Data_2012!AL165/Baseline_Data_2012!AL$273</f>
        <v>7.9104714583711269E-4</v>
      </c>
      <c r="AT167" s="158">
        <f>Baseline_Data_2012!AM165/Baseline_Data_2012!AM$273</f>
        <v>1.6408505128054575E-3</v>
      </c>
      <c r="AU167" s="158">
        <f>Baseline_Data_2012!AN165/Baseline_Data_2012!AN$273</f>
        <v>1.5636991403893052E-3</v>
      </c>
      <c r="AV167" s="158">
        <f>Baseline_Data_2012!AO165/Baseline_Data_2012!AO$273</f>
        <v>1.263413194598969E-3</v>
      </c>
      <c r="AW167" s="158">
        <f>Baseline_Data_2012!AP165/Baseline_Data_2012!AP$273</f>
        <v>2.9506174590783266E-3</v>
      </c>
      <c r="AX167" s="158">
        <f>Baseline_Data_2012!AQ165/Baseline_Data_2012!AQ$273</f>
        <v>2.9806972467754994E-3</v>
      </c>
      <c r="AY167" s="158">
        <f>Baseline_Data_2012!AR165/Baseline_Data_2012!AR$273</f>
        <v>1.326499303930454E-3</v>
      </c>
      <c r="AZ167" s="158">
        <f>Baseline_Data_2012!AS165/Baseline_Data_2012!AS$273</f>
        <v>1.1011853394167256E-3</v>
      </c>
      <c r="BA167" s="158">
        <f>Baseline_Data_2012!AT165/Baseline_Data_2012!AT$273</f>
        <v>8.7146497456440798E-4</v>
      </c>
      <c r="BB167" s="158">
        <f>Baseline_Data_2012!AU165/Baseline_Data_2012!AU$273</f>
        <v>9.7702475039884392E-4</v>
      </c>
      <c r="BC167" s="158">
        <f>Baseline_Data_2012!AV165/Baseline_Data_2012!AV$273</f>
        <v>9.6099400506340234E-4</v>
      </c>
      <c r="BD167">
        <v>167</v>
      </c>
    </row>
    <row r="168" spans="1:56" x14ac:dyDescent="0.2">
      <c r="A168" s="47">
        <v>3</v>
      </c>
      <c r="B168" s="34" t="s">
        <v>208</v>
      </c>
      <c r="C168">
        <f>'III Tool Overview'!$H$8/160</f>
        <v>312.5</v>
      </c>
      <c r="F168">
        <f>G168*'III Tool Overview'!$H$8</f>
        <v>25.709762247122107</v>
      </c>
      <c r="G168" s="158">
        <f>HLOOKUP('III Tool Overview'!$H$6,Targeting!$I$1:$BC$277,Targeting!BD168,FALSE)</f>
        <v>5.1419524494244215E-4</v>
      </c>
      <c r="H168" s="195"/>
      <c r="I168" s="158">
        <f>Baseline_Data_2012!B166/Baseline_Data_2012!B$273</f>
        <v>5.1419524494244215E-4</v>
      </c>
      <c r="J168" s="158">
        <f>Baseline_Data_2012!C166/Baseline_Data_2012!C$273</f>
        <v>3.9571591243864947E-4</v>
      </c>
      <c r="K168" s="158">
        <f>Baseline_Data_2012!D166/Baseline_Data_2012!D$273</f>
        <v>1.3516120875941616E-3</v>
      </c>
      <c r="L168" s="158">
        <f>Baseline_Data_2012!E166/Baseline_Data_2012!E$273</f>
        <v>1.353469812500011E-3</v>
      </c>
      <c r="M168" s="158">
        <f>Baseline_Data_2012!F166/Baseline_Data_2012!F$273</f>
        <v>5.6314963946595424E-4</v>
      </c>
      <c r="N168" s="158">
        <f>Baseline_Data_2012!G166/Baseline_Data_2012!G$273</f>
        <v>3.516251256037539E-4</v>
      </c>
      <c r="O168" s="158">
        <f>Baseline_Data_2012!H166/Baseline_Data_2012!H$273</f>
        <v>7.7010238820322374E-4</v>
      </c>
      <c r="P168" s="158">
        <f>Baseline_Data_2012!I166/Baseline_Data_2012!I$273</f>
        <v>2.7610080916578536E-4</v>
      </c>
      <c r="Q168" s="158">
        <f>Baseline_Data_2012!J166/Baseline_Data_2012!J$273</f>
        <v>1.0092595095614568E-3</v>
      </c>
      <c r="R168" s="158">
        <f>Baseline_Data_2012!K166/Baseline_Data_2012!K$273</f>
        <v>4.3339282836160116E-4</v>
      </c>
      <c r="S168" s="158">
        <f>Baseline_Data_2012!L166/Baseline_Data_2012!L$273</f>
        <v>4.1616238675043103E-4</v>
      </c>
      <c r="T168" s="158">
        <f>Baseline_Data_2012!M166/Baseline_Data_2012!M$273</f>
        <v>6.9823426076827985E-4</v>
      </c>
      <c r="U168" s="158">
        <f>Baseline_Data_2012!N166/Baseline_Data_2012!N$273</f>
        <v>1.6171868041016009E-3</v>
      </c>
      <c r="V168" s="158">
        <f>Baseline_Data_2012!O166/Baseline_Data_2012!O$273</f>
        <v>5.7269318011588096E-4</v>
      </c>
      <c r="W168" s="158">
        <f>Baseline_Data_2012!P166/Baseline_Data_2012!P$273</f>
        <v>2.7820429135199934E-3</v>
      </c>
      <c r="X168" s="158">
        <f>Baseline_Data_2012!Q166/Baseline_Data_2012!Q$273</f>
        <v>4.756487530401237E-4</v>
      </c>
      <c r="Y168" s="158">
        <f>Baseline_Data_2012!R166/Baseline_Data_2012!R$273</f>
        <v>9.1069609399300566E-4</v>
      </c>
      <c r="Z168" s="158">
        <f>Baseline_Data_2012!S166/Baseline_Data_2012!S$273</f>
        <v>1.0134625121501028E-3</v>
      </c>
      <c r="AA168" s="158">
        <f>Baseline_Data_2012!T166/Baseline_Data_2012!T$273</f>
        <v>1.5197110661703472E-3</v>
      </c>
      <c r="AB168" s="158">
        <f>Baseline_Data_2012!U166/Baseline_Data_2012!U$273</f>
        <v>2.4944123936626486E-4</v>
      </c>
      <c r="AC168" s="158">
        <f>Baseline_Data_2012!V166/Baseline_Data_2012!V$273</f>
        <v>1.353469812500011E-3</v>
      </c>
      <c r="AD168" s="158">
        <f>Baseline_Data_2012!W166/Baseline_Data_2012!W$273</f>
        <v>2.5862353335936035E-4</v>
      </c>
      <c r="AE168" s="158">
        <f>Baseline_Data_2012!X166/Baseline_Data_2012!X$273</f>
        <v>2.0440157497734693E-4</v>
      </c>
      <c r="AF168" s="158">
        <f>Baseline_Data_2012!Y166/Baseline_Data_2012!Y$273</f>
        <v>2.4535586501706281E-4</v>
      </c>
      <c r="AG168" s="158">
        <f>Baseline_Data_2012!Z166/Baseline_Data_2012!Z$273</f>
        <v>6.3568974137356794E-4</v>
      </c>
      <c r="AH168" s="158">
        <f>Baseline_Data_2012!AA166/Baseline_Data_2012!AA$273</f>
        <v>4.259683470666174E-4</v>
      </c>
      <c r="AI168" s="158">
        <f>Baseline_Data_2012!AB166/Baseline_Data_2012!AB$273</f>
        <v>3.1130749443834024E-4</v>
      </c>
      <c r="AJ168" s="158">
        <f>Baseline_Data_2012!AC166/Baseline_Data_2012!AC$273</f>
        <v>2.7820429135199934E-3</v>
      </c>
      <c r="AK168" s="158">
        <f>Baseline_Data_2012!AD166/Baseline_Data_2012!AD$273</f>
        <v>3.3401294944055559E-4</v>
      </c>
      <c r="AL168" s="158">
        <f>Baseline_Data_2012!AE166/Baseline_Data_2012!AE$273</f>
        <v>5.6314963946595424E-4</v>
      </c>
      <c r="AM168" s="158">
        <f>Baseline_Data_2012!AF166/Baseline_Data_2012!AF$273</f>
        <v>1.4452447581166133E-4</v>
      </c>
      <c r="AN168" s="158">
        <f>Baseline_Data_2012!AG166/Baseline_Data_2012!AG$273</f>
        <v>7.988007242699305E-4</v>
      </c>
      <c r="AO168" s="158">
        <f>Baseline_Data_2012!AH166/Baseline_Data_2012!AH$273</f>
        <v>2.6875921043684333E-4</v>
      </c>
      <c r="AP168" s="158">
        <f>Baseline_Data_2012!AI166/Baseline_Data_2012!AI$273</f>
        <v>6.1660738877680602E-4</v>
      </c>
      <c r="AQ168" s="158">
        <f>Baseline_Data_2012!AJ166/Baseline_Data_2012!AJ$273</f>
        <v>1.2720088957144983E-3</v>
      </c>
      <c r="AR168" s="158">
        <f>Baseline_Data_2012!AK166/Baseline_Data_2012!AK$273</f>
        <v>3.6491701526089756E-4</v>
      </c>
      <c r="AS168" s="158">
        <f>Baseline_Data_2012!AL166/Baseline_Data_2012!AL$273</f>
        <v>3.2809688298340704E-4</v>
      </c>
      <c r="AT168" s="158">
        <f>Baseline_Data_2012!AM166/Baseline_Data_2012!AM$273</f>
        <v>6.9823426076827985E-4</v>
      </c>
      <c r="AU168" s="158">
        <f>Baseline_Data_2012!AN166/Baseline_Data_2012!AN$273</f>
        <v>7.3358725104683443E-4</v>
      </c>
      <c r="AV168" s="158">
        <f>Baseline_Data_2012!AO166/Baseline_Data_2012!AO$273</f>
        <v>6.8802742645630605E-4</v>
      </c>
      <c r="AW168" s="158">
        <f>Baseline_Data_2012!AP166/Baseline_Data_2012!AP$273</f>
        <v>1.3516120875941616E-3</v>
      </c>
      <c r="AX168" s="158">
        <f>Baseline_Data_2012!AQ166/Baseline_Data_2012!AQ$273</f>
        <v>1.6171868041016009E-3</v>
      </c>
      <c r="AY168" s="158">
        <f>Baseline_Data_2012!AR166/Baseline_Data_2012!AR$273</f>
        <v>6.7832350769170952E-4</v>
      </c>
      <c r="AZ168" s="158">
        <f>Baseline_Data_2012!AS166/Baseline_Data_2012!AS$273</f>
        <v>5.4503112759009666E-4</v>
      </c>
      <c r="BA168" s="158">
        <f>Baseline_Data_2012!AT166/Baseline_Data_2012!AT$273</f>
        <v>4.3939410482239058E-4</v>
      </c>
      <c r="BB168" s="158">
        <f>Baseline_Data_2012!AU166/Baseline_Data_2012!AU$273</f>
        <v>3.2567491679961466E-4</v>
      </c>
      <c r="BC168" s="158">
        <f>Baseline_Data_2012!AV166/Baseline_Data_2012!AV$273</f>
        <v>4.4697395584344295E-4</v>
      </c>
      <c r="BD168">
        <v>168</v>
      </c>
    </row>
    <row r="169" spans="1:56" x14ac:dyDescent="0.2">
      <c r="A169" s="47">
        <v>3</v>
      </c>
      <c r="B169" s="34" t="s">
        <v>209</v>
      </c>
      <c r="C169">
        <f>'III Tool Overview'!$H$8/160</f>
        <v>312.5</v>
      </c>
      <c r="F169">
        <f>G169*'III Tool Overview'!$H$8</f>
        <v>10.282897265603808</v>
      </c>
      <c r="G169" s="158">
        <f>HLOOKUP('III Tool Overview'!$H$6,Targeting!$I$1:$BC$277,Targeting!BD169,FALSE)</f>
        <v>2.0565794531207613E-4</v>
      </c>
      <c r="H169" s="195"/>
      <c r="I169" s="158">
        <f>Baseline_Data_2012!B167/Baseline_Data_2012!B$273</f>
        <v>2.0565794531207613E-4</v>
      </c>
      <c r="J169" s="158">
        <f>Baseline_Data_2012!C167/Baseline_Data_2012!C$273</f>
        <v>1.5660841764356446E-4</v>
      </c>
      <c r="K169" s="158">
        <f>Baseline_Data_2012!D167/Baseline_Data_2012!D$273</f>
        <v>5.4909241058512812E-4</v>
      </c>
      <c r="L169" s="158">
        <f>Baseline_Data_2012!E167/Baseline_Data_2012!E$273</f>
        <v>5.4499717783333776E-4</v>
      </c>
      <c r="M169" s="158">
        <f>Baseline_Data_2012!F167/Baseline_Data_2012!F$273</f>
        <v>2.3197491923800827E-4</v>
      </c>
      <c r="N169" s="158">
        <f>Baseline_Data_2012!G167/Baseline_Data_2012!G$273</f>
        <v>1.4460773563790743E-4</v>
      </c>
      <c r="O169" s="158">
        <f>Baseline_Data_2012!H167/Baseline_Data_2012!H$273</f>
        <v>3.0732346858420575E-4</v>
      </c>
      <c r="P169" s="158">
        <f>Baseline_Data_2012!I167/Baseline_Data_2012!I$273</f>
        <v>1.2749482642138212E-4</v>
      </c>
      <c r="Q169" s="158">
        <f>Baseline_Data_2012!J167/Baseline_Data_2012!J$273</f>
        <v>3.3867768777230087E-4</v>
      </c>
      <c r="R169" s="158">
        <f>Baseline_Data_2012!K167/Baseline_Data_2012!K$273</f>
        <v>1.6023911086932762E-4</v>
      </c>
      <c r="S169" s="158">
        <f>Baseline_Data_2012!L167/Baseline_Data_2012!L$273</f>
        <v>1.7136098277958925E-4</v>
      </c>
      <c r="T169" s="158">
        <f>Baseline_Data_2012!M167/Baseline_Data_2012!M$273</f>
        <v>2.0947027823048394E-4</v>
      </c>
      <c r="U169" s="158">
        <f>Baseline_Data_2012!N167/Baseline_Data_2012!N$273</f>
        <v>8.5615771981849449E-4</v>
      </c>
      <c r="V169" s="158">
        <f>Baseline_Data_2012!O167/Baseline_Data_2012!O$273</f>
        <v>2.3678660331714305E-4</v>
      </c>
      <c r="W169" s="158">
        <f>Baseline_Data_2012!P167/Baseline_Data_2012!P$273</f>
        <v>8.0932157484217993E-4</v>
      </c>
      <c r="X169" s="158">
        <f>Baseline_Data_2012!Q167/Baseline_Data_2012!Q$273</f>
        <v>1.88619333102118E-4</v>
      </c>
      <c r="Y169" s="158">
        <f>Baseline_Data_2012!R167/Baseline_Data_2012!R$273</f>
        <v>3.5701707339260683E-4</v>
      </c>
      <c r="Z169" s="158">
        <f>Baseline_Data_2012!S167/Baseline_Data_2012!S$273</f>
        <v>4.0538500486004116E-4</v>
      </c>
      <c r="AA169" s="158">
        <f>Baseline_Data_2012!T167/Baseline_Data_2012!T$273</f>
        <v>4.9783638374545857E-4</v>
      </c>
      <c r="AB169" s="158">
        <f>Baseline_Data_2012!U167/Baseline_Data_2012!U$273</f>
        <v>1.9550799842220758E-4</v>
      </c>
      <c r="AC169" s="158">
        <f>Baseline_Data_2012!V167/Baseline_Data_2012!V$273</f>
        <v>5.4499717783333776E-4</v>
      </c>
      <c r="AD169" s="158">
        <f>Baseline_Data_2012!W167/Baseline_Data_2012!W$273</f>
        <v>8.8820203375941935E-5</v>
      </c>
      <c r="AE169" s="158">
        <f>Baseline_Data_2012!X167/Baseline_Data_2012!X$273</f>
        <v>6.9419402822495176E-5</v>
      </c>
      <c r="AF169" s="158">
        <f>Baseline_Data_2012!Y167/Baseline_Data_2012!Y$273</f>
        <v>1.0771720903188123E-4</v>
      </c>
      <c r="AG169" s="158">
        <f>Baseline_Data_2012!Z167/Baseline_Data_2012!Z$273</f>
        <v>1.9993467672233184E-4</v>
      </c>
      <c r="AH169" s="158">
        <f>Baseline_Data_2012!AA167/Baseline_Data_2012!AA$273</f>
        <v>2.3234637112724585E-4</v>
      </c>
      <c r="AI169" s="158">
        <f>Baseline_Data_2012!AB167/Baseline_Data_2012!AB$273</f>
        <v>1.4600080165519058E-4</v>
      </c>
      <c r="AJ169" s="158">
        <f>Baseline_Data_2012!AC167/Baseline_Data_2012!AC$273</f>
        <v>8.0932157484217993E-4</v>
      </c>
      <c r="AK169" s="158">
        <f>Baseline_Data_2012!AD167/Baseline_Data_2012!AD$273</f>
        <v>1.0718325989510367E-4</v>
      </c>
      <c r="AL169" s="158">
        <f>Baseline_Data_2012!AE167/Baseline_Data_2012!AE$273</f>
        <v>2.3197491923800827E-4</v>
      </c>
      <c r="AM169" s="158">
        <f>Baseline_Data_2012!AF167/Baseline_Data_2012!AF$273</f>
        <v>4.4117997879349252E-5</v>
      </c>
      <c r="AN169" s="158">
        <f>Baseline_Data_2012!AG167/Baseline_Data_2012!AG$273</f>
        <v>2.7211892804799827E-4</v>
      </c>
      <c r="AO169" s="158">
        <f>Baseline_Data_2012!AH167/Baseline_Data_2012!AH$273</f>
        <v>8.3187374659022937E-5</v>
      </c>
      <c r="AP169" s="158">
        <f>Baseline_Data_2012!AI167/Baseline_Data_2012!AI$273</f>
        <v>3.1161878787645033E-4</v>
      </c>
      <c r="AQ169" s="158">
        <f>Baseline_Data_2012!AJ167/Baseline_Data_2012!AJ$273</f>
        <v>5.2686758994091641E-4</v>
      </c>
      <c r="AR169" s="158">
        <f>Baseline_Data_2012!AK167/Baseline_Data_2012!AK$273</f>
        <v>1.6901419654188942E-4</v>
      </c>
      <c r="AS169" s="158">
        <f>Baseline_Data_2012!AL167/Baseline_Data_2012!AL$273</f>
        <v>1.2373145163357299E-4</v>
      </c>
      <c r="AT169" s="158">
        <f>Baseline_Data_2012!AM167/Baseline_Data_2012!AM$273</f>
        <v>2.0947027823048394E-4</v>
      </c>
      <c r="AU169" s="158">
        <f>Baseline_Data_2012!AN167/Baseline_Data_2012!AN$273</f>
        <v>3.4748869786429003E-4</v>
      </c>
      <c r="AV169" s="158">
        <f>Baseline_Data_2012!AO167/Baseline_Data_2012!AO$273</f>
        <v>4.1098983438761646E-4</v>
      </c>
      <c r="AW169" s="158">
        <f>Baseline_Data_2012!AP167/Baseline_Data_2012!AP$273</f>
        <v>5.4909241058512812E-4</v>
      </c>
      <c r="AX169" s="158">
        <f>Baseline_Data_2012!AQ167/Baseline_Data_2012!AQ$273</f>
        <v>8.5615771981849449E-4</v>
      </c>
      <c r="AY169" s="158">
        <f>Baseline_Data_2012!AR167/Baseline_Data_2012!AR$273</f>
        <v>2.5123092877470723E-4</v>
      </c>
      <c r="AZ169" s="158">
        <f>Baseline_Data_2012!AS167/Baseline_Data_2012!AS$273</f>
        <v>2.0021551625758652E-4</v>
      </c>
      <c r="BA169" s="158">
        <f>Baseline_Data_2012!AT167/Baseline_Data_2012!AT$273</f>
        <v>1.6843440684858306E-4</v>
      </c>
      <c r="BB169" s="158">
        <f>Baseline_Data_2012!AU167/Baseline_Data_2012!AU$273</f>
        <v>1.8471114684157248E-4</v>
      </c>
      <c r="BC169" s="158">
        <f>Baseline_Data_2012!AV167/Baseline_Data_2012!AV$273</f>
        <v>1.4154175268375692E-4</v>
      </c>
      <c r="BD169">
        <v>169</v>
      </c>
    </row>
    <row r="170" spans="1:56" x14ac:dyDescent="0.2">
      <c r="A170" s="162"/>
      <c r="B170" s="161" t="s">
        <v>176</v>
      </c>
      <c r="F170">
        <f>G170*'III Tool Overview'!$H$8</f>
        <v>0</v>
      </c>
      <c r="G170" s="158">
        <f>HLOOKUP('III Tool Overview'!$H$6,Targeting!$I$1:$BC$277,Targeting!BD170,FALSE)</f>
        <v>0</v>
      </c>
      <c r="H170" s="195"/>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v>170</v>
      </c>
    </row>
    <row r="171" spans="1:56" x14ac:dyDescent="0.2">
      <c r="A171" s="157">
        <v>3</v>
      </c>
      <c r="B171" s="34" t="s">
        <v>39</v>
      </c>
      <c r="F171">
        <f>G171*'III Tool Overview'!$H$8</f>
        <v>0</v>
      </c>
      <c r="G171" s="158">
        <f>HLOOKUP('III Tool Overview'!$H$6,Targeting!$I$1:$BC$277,Targeting!BD171,FALSE)</f>
        <v>0</v>
      </c>
      <c r="H171" s="195"/>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v>171</v>
      </c>
    </row>
    <row r="172" spans="1:56" x14ac:dyDescent="0.2">
      <c r="A172" s="157">
        <v>3</v>
      </c>
      <c r="B172" s="34" t="s">
        <v>40</v>
      </c>
      <c r="F172">
        <f>G172*'III Tool Overview'!$H$8</f>
        <v>0</v>
      </c>
      <c r="G172" s="158">
        <f>HLOOKUP('III Tool Overview'!$H$6,Targeting!$I$1:$BC$277,Targeting!BD172,FALSE)</f>
        <v>0</v>
      </c>
      <c r="H172" s="195"/>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v>172</v>
      </c>
    </row>
    <row r="173" spans="1:56" x14ac:dyDescent="0.2">
      <c r="A173" s="157">
        <v>3</v>
      </c>
      <c r="B173" s="34" t="s">
        <v>41</v>
      </c>
      <c r="F173">
        <f>G173*'III Tool Overview'!$H$8</f>
        <v>0</v>
      </c>
      <c r="G173" s="158">
        <f>HLOOKUP('III Tool Overview'!$H$6,Targeting!$I$1:$BC$277,Targeting!BD173,FALSE)</f>
        <v>0</v>
      </c>
      <c r="H173" s="195"/>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v>173</v>
      </c>
    </row>
    <row r="174" spans="1:56" x14ac:dyDescent="0.2">
      <c r="A174" s="157">
        <v>3</v>
      </c>
      <c r="B174" s="34" t="s">
        <v>42</v>
      </c>
      <c r="F174">
        <f>G174*'III Tool Overview'!$H$8</f>
        <v>0</v>
      </c>
      <c r="G174" s="158">
        <f>HLOOKUP('III Tool Overview'!$H$6,Targeting!$I$1:$BC$277,Targeting!BD174,FALSE)</f>
        <v>0</v>
      </c>
      <c r="H174" s="195"/>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v>174</v>
      </c>
    </row>
    <row r="175" spans="1:56" x14ac:dyDescent="0.2">
      <c r="A175" s="157">
        <v>3</v>
      </c>
      <c r="B175" s="34" t="s">
        <v>43</v>
      </c>
      <c r="C175">
        <f>'III Tool Overview'!$H$8/160</f>
        <v>312.5</v>
      </c>
      <c r="D175">
        <v>0</v>
      </c>
      <c r="E175">
        <v>0</v>
      </c>
      <c r="F175">
        <f>G175*'III Tool Overview'!$H$8</f>
        <v>248.22037358244404</v>
      </c>
      <c r="G175" s="158">
        <f>HLOOKUP('III Tool Overview'!$H$6,Targeting!$I$1:$BC$277,Targeting!BD175,FALSE)</f>
        <v>4.9644074716488811E-3</v>
      </c>
      <c r="H175" s="195"/>
      <c r="I175" s="158">
        <f>Baseline_Data_2012!B172/Baseline_Data_2012!B$273</f>
        <v>4.9644074716488811E-3</v>
      </c>
      <c r="J175" s="158">
        <f>Baseline_Data_2012!C172/Baseline_Data_2012!C$273</f>
        <v>3.5256576636451798E-3</v>
      </c>
      <c r="K175" s="158">
        <f>Baseline_Data_2012!D172/Baseline_Data_2012!D$273</f>
        <v>7.0169731430618975E-3</v>
      </c>
      <c r="L175" s="158">
        <f>Baseline_Data_2012!E172/Baseline_Data_2012!E$273</f>
        <v>9.7747491424582597E-3</v>
      </c>
      <c r="M175" s="158">
        <f>Baseline_Data_2012!F172/Baseline_Data_2012!F$273</f>
        <v>4.6850054263331718E-3</v>
      </c>
      <c r="N175" s="158">
        <f>Baseline_Data_2012!G172/Baseline_Data_2012!G$273</f>
        <v>5.6448909626883636E-3</v>
      </c>
      <c r="O175" s="158">
        <f>Baseline_Data_2012!H172/Baseline_Data_2012!H$273</f>
        <v>6.319803453935304E-3</v>
      </c>
      <c r="P175" s="158">
        <f>Baseline_Data_2012!I172/Baseline_Data_2012!I$273</f>
        <v>3.0878400673253646E-3</v>
      </c>
      <c r="Q175" s="158">
        <f>Baseline_Data_2012!J172/Baseline_Data_2012!J$273</f>
        <v>8.0285085330459253E-3</v>
      </c>
      <c r="R175" s="158">
        <f>Baseline_Data_2012!K172/Baseline_Data_2012!K$273</f>
        <v>5.0534569901243961E-3</v>
      </c>
      <c r="S175" s="158">
        <f>Baseline_Data_2012!L172/Baseline_Data_2012!L$273</f>
        <v>4.6570946423092644E-3</v>
      </c>
      <c r="T175" s="158">
        <f>Baseline_Data_2012!M172/Baseline_Data_2012!M$273</f>
        <v>2.7421563695626985E-3</v>
      </c>
      <c r="U175" s="158">
        <f>Baseline_Data_2012!N172/Baseline_Data_2012!N$273</f>
        <v>9.7738776609582415E-3</v>
      </c>
      <c r="V175" s="158">
        <f>Baseline_Data_2012!O172/Baseline_Data_2012!O$273</f>
        <v>4.8810233095231475E-3</v>
      </c>
      <c r="W175" s="158">
        <f>Baseline_Data_2012!P172/Baseline_Data_2012!P$273</f>
        <v>1.001802453785584E-2</v>
      </c>
      <c r="X175" s="158">
        <f>Baseline_Data_2012!Q172/Baseline_Data_2012!Q$273</f>
        <v>4.6843201333882515E-3</v>
      </c>
      <c r="Y175" s="158">
        <f>Baseline_Data_2012!R172/Baseline_Data_2012!R$273</f>
        <v>5.9198455045746884E-3</v>
      </c>
      <c r="Z175" s="158">
        <f>Baseline_Data_2012!S172/Baseline_Data_2012!S$273</f>
        <v>5.0173932502346917E-3</v>
      </c>
      <c r="AA175" s="158">
        <f>Baseline_Data_2012!T172/Baseline_Data_2012!T$273</f>
        <v>9.1556453525922232E-3</v>
      </c>
      <c r="AB175" s="158">
        <f>Baseline_Data_2012!U172/Baseline_Data_2012!U$273</f>
        <v>7.8767046887843646E-3</v>
      </c>
      <c r="AC175" s="158">
        <f>Baseline_Data_2012!V172/Baseline_Data_2012!V$273</f>
        <v>9.7747491424582597E-3</v>
      </c>
      <c r="AD175" s="158">
        <f>Baseline_Data_2012!W172/Baseline_Data_2012!W$273</f>
        <v>5.3197127155644366E-3</v>
      </c>
      <c r="AE175" s="158">
        <f>Baseline_Data_2012!X172/Baseline_Data_2012!X$273</f>
        <v>2.8386472384100522E-3</v>
      </c>
      <c r="AF175" s="158">
        <f>Baseline_Data_2012!Y172/Baseline_Data_2012!Y$273</f>
        <v>3.6068944236432956E-3</v>
      </c>
      <c r="AG175" s="158">
        <f>Baseline_Data_2012!Z172/Baseline_Data_2012!Z$273</f>
        <v>9.9748050419821589E-3</v>
      </c>
      <c r="AH175" s="158">
        <f>Baseline_Data_2012!AA172/Baseline_Data_2012!AA$273</f>
        <v>2.3699329854979076E-3</v>
      </c>
      <c r="AI175" s="158">
        <f>Baseline_Data_2012!AB172/Baseline_Data_2012!AB$273</f>
        <v>3.3013073828810041E-3</v>
      </c>
      <c r="AJ175" s="158">
        <f>Baseline_Data_2012!AC172/Baseline_Data_2012!AC$273</f>
        <v>1.001802453785584E-2</v>
      </c>
      <c r="AK175" s="158">
        <f>Baseline_Data_2012!AD172/Baseline_Data_2012!AD$273</f>
        <v>5.7002977554844493E-3</v>
      </c>
      <c r="AL175" s="158">
        <f>Baseline_Data_2012!AE172/Baseline_Data_2012!AE$273</f>
        <v>4.6850054263331718E-3</v>
      </c>
      <c r="AM175" s="158">
        <f>Baseline_Data_2012!AF172/Baseline_Data_2012!AF$273</f>
        <v>2.5324596278912771E-3</v>
      </c>
      <c r="AN175" s="158">
        <f>Baseline_Data_2012!AG172/Baseline_Data_2012!AG$273</f>
        <v>7.8683068344670461E-3</v>
      </c>
      <c r="AO175" s="158">
        <f>Baseline_Data_2012!AH172/Baseline_Data_2012!AH$273</f>
        <v>2.6175729790991731E-3</v>
      </c>
      <c r="AP175" s="158">
        <f>Baseline_Data_2012!AI172/Baseline_Data_2012!AI$273</f>
        <v>6.5282370880466864E-3</v>
      </c>
      <c r="AQ175" s="158">
        <f>Baseline_Data_2012!AJ172/Baseline_Data_2012!AJ$273</f>
        <v>1.0527620333953618E-2</v>
      </c>
      <c r="AR175" s="158">
        <f>Baseline_Data_2012!AK172/Baseline_Data_2012!AK$273</f>
        <v>2.9476399349052007E-3</v>
      </c>
      <c r="AS175" s="158">
        <f>Baseline_Data_2012!AL172/Baseline_Data_2012!AL$273</f>
        <v>4.0332560557661927E-3</v>
      </c>
      <c r="AT175" s="158">
        <f>Baseline_Data_2012!AM172/Baseline_Data_2012!AM$273</f>
        <v>2.7421563695626985E-3</v>
      </c>
      <c r="AU175" s="158">
        <f>Baseline_Data_2012!AN172/Baseline_Data_2012!AN$273</f>
        <v>3.8893462255501256E-3</v>
      </c>
      <c r="AV175" s="158">
        <f>Baseline_Data_2012!AO172/Baseline_Data_2012!AO$273</f>
        <v>4.9587906176200049E-3</v>
      </c>
      <c r="AW175" s="158">
        <f>Baseline_Data_2012!AP172/Baseline_Data_2012!AP$273</f>
        <v>7.0169731430618975E-3</v>
      </c>
      <c r="AX175" s="158">
        <f>Baseline_Data_2012!AQ172/Baseline_Data_2012!AQ$273</f>
        <v>9.7738776609582415E-3</v>
      </c>
      <c r="AY175" s="158">
        <f>Baseline_Data_2012!AR172/Baseline_Data_2012!AR$273</f>
        <v>5.2436823288908082E-3</v>
      </c>
      <c r="AZ175" s="158">
        <f>Baseline_Data_2012!AS172/Baseline_Data_2012!AS$273</f>
        <v>5.8313852527317831E-3</v>
      </c>
      <c r="BA175" s="158">
        <f>Baseline_Data_2012!AT172/Baseline_Data_2012!AT$273</f>
        <v>4.2061999307088831E-3</v>
      </c>
      <c r="BB175" s="158">
        <f>Baseline_Data_2012!AU172/Baseline_Data_2012!AU$273</f>
        <v>4.3150821744209452E-3</v>
      </c>
      <c r="BC175" s="158">
        <f>Baseline_Data_2012!AV172/Baseline_Data_2012!AV$273</f>
        <v>4.2371449607227947E-3</v>
      </c>
      <c r="BD175">
        <v>175</v>
      </c>
    </row>
    <row r="176" spans="1:56" x14ac:dyDescent="0.2">
      <c r="A176" s="157">
        <v>3</v>
      </c>
      <c r="B176" s="34" t="s">
        <v>44</v>
      </c>
      <c r="C176">
        <f>'III Tool Overview'!$H$8/160</f>
        <v>312.5</v>
      </c>
      <c r="D176">
        <v>0</v>
      </c>
      <c r="E176">
        <v>0</v>
      </c>
      <c r="F176">
        <f>G176*'III Tool Overview'!$H$8</f>
        <v>370.85941583591188</v>
      </c>
      <c r="G176" s="158">
        <f>HLOOKUP('III Tool Overview'!$H$6,Targeting!$I$1:$BC$277,Targeting!BD176,FALSE)</f>
        <v>7.4171883167182375E-3</v>
      </c>
      <c r="H176" s="195"/>
      <c r="I176" s="158">
        <f>Baseline_Data_2012!B173/Baseline_Data_2012!B$273</f>
        <v>7.4171883167182375E-3</v>
      </c>
      <c r="J176" s="158">
        <f>Baseline_Data_2012!C173/Baseline_Data_2012!C$273</f>
        <v>3.5797849969321262E-3</v>
      </c>
      <c r="K176" s="158">
        <f>Baseline_Data_2012!D173/Baseline_Data_2012!D$273</f>
        <v>6.8201556036833321E-3</v>
      </c>
      <c r="L176" s="158">
        <f>Baseline_Data_2012!E173/Baseline_Data_2012!E$273</f>
        <v>1.0054459674763717E-2</v>
      </c>
      <c r="M176" s="158">
        <f>Baseline_Data_2012!F173/Baseline_Data_2012!F$273</f>
        <v>6.1796620082417023E-3</v>
      </c>
      <c r="N176" s="158">
        <f>Baseline_Data_2012!G173/Baseline_Data_2012!G$273</f>
        <v>8.6351575267070626E-3</v>
      </c>
      <c r="O176" s="158">
        <f>Baseline_Data_2012!H173/Baseline_Data_2012!H$273</f>
        <v>9.9549021395099607E-3</v>
      </c>
      <c r="P176" s="158">
        <f>Baseline_Data_2012!I173/Baseline_Data_2012!I$273</f>
        <v>6.1035618489982306E-3</v>
      </c>
      <c r="Q176" s="158">
        <f>Baseline_Data_2012!J173/Baseline_Data_2012!J$273</f>
        <v>7.6885992900453618E-3</v>
      </c>
      <c r="R176" s="158">
        <f>Baseline_Data_2012!K173/Baseline_Data_2012!K$273</f>
        <v>6.1818482795716161E-3</v>
      </c>
      <c r="S176" s="158">
        <f>Baseline_Data_2012!L173/Baseline_Data_2012!L$273</f>
        <v>9.881656197749009E-3</v>
      </c>
      <c r="T176" s="158">
        <f>Baseline_Data_2012!M173/Baseline_Data_2012!M$273</f>
        <v>3.5800374824846342E-3</v>
      </c>
      <c r="U176" s="158">
        <f>Baseline_Data_2012!N173/Baseline_Data_2012!N$273</f>
        <v>1.0126089468560341E-2</v>
      </c>
      <c r="V176" s="158">
        <f>Baseline_Data_2012!O173/Baseline_Data_2012!O$273</f>
        <v>7.1023273306235037E-3</v>
      </c>
      <c r="W176" s="158">
        <f>Baseline_Data_2012!P173/Baseline_Data_2012!P$273</f>
        <v>7.6505809281635397E-3</v>
      </c>
      <c r="X176" s="158">
        <f>Baseline_Data_2012!Q173/Baseline_Data_2012!Q$273</f>
        <v>1.226941177183725E-2</v>
      </c>
      <c r="Y176" s="158">
        <f>Baseline_Data_2012!R173/Baseline_Data_2012!R$273</f>
        <v>6.8850935139936316E-3</v>
      </c>
      <c r="Z176" s="158">
        <f>Baseline_Data_2012!S173/Baseline_Data_2012!S$273</f>
        <v>5.6204453235802077E-3</v>
      </c>
      <c r="AA176" s="158">
        <f>Baseline_Data_2012!T173/Baseline_Data_2012!T$273</f>
        <v>7.6121143637546303E-3</v>
      </c>
      <c r="AB176" s="158">
        <f>Baseline_Data_2012!U173/Baseline_Data_2012!U$273</f>
        <v>7.8509638237883352E-3</v>
      </c>
      <c r="AC176" s="158">
        <f>Baseline_Data_2012!V173/Baseline_Data_2012!V$273</f>
        <v>1.0054459674763717E-2</v>
      </c>
      <c r="AD176" s="158">
        <f>Baseline_Data_2012!W173/Baseline_Data_2012!W$273</f>
        <v>1.0282244720226692E-2</v>
      </c>
      <c r="AE176" s="158">
        <f>Baseline_Data_2012!X173/Baseline_Data_2012!X$273</f>
        <v>2.923039453606027E-3</v>
      </c>
      <c r="AF176" s="158">
        <f>Baseline_Data_2012!Y173/Baseline_Data_2012!Y$273</f>
        <v>4.7819912494456362E-3</v>
      </c>
      <c r="AG176" s="158">
        <f>Baseline_Data_2012!Z173/Baseline_Data_2012!Z$273</f>
        <v>1.2517956469116421E-2</v>
      </c>
      <c r="AH176" s="158">
        <f>Baseline_Data_2012!AA173/Baseline_Data_2012!AA$273</f>
        <v>2.7881564535269503E-3</v>
      </c>
      <c r="AI176" s="158">
        <f>Baseline_Data_2012!AB173/Baseline_Data_2012!AB$273</f>
        <v>1.207583490053841E-2</v>
      </c>
      <c r="AJ176" s="158">
        <f>Baseline_Data_2012!AC173/Baseline_Data_2012!AC$273</f>
        <v>7.6505809281635397E-3</v>
      </c>
      <c r="AK176" s="158">
        <f>Baseline_Data_2012!AD173/Baseline_Data_2012!AD$273</f>
        <v>7.1566434202869032E-3</v>
      </c>
      <c r="AL176" s="158">
        <f>Baseline_Data_2012!AE173/Baseline_Data_2012!AE$273</f>
        <v>6.1796620082417023E-3</v>
      </c>
      <c r="AM176" s="158">
        <f>Baseline_Data_2012!AF173/Baseline_Data_2012!AF$273</f>
        <v>6.8316021519522685E-3</v>
      </c>
      <c r="AN176" s="158">
        <f>Baseline_Data_2012!AG173/Baseline_Data_2012!AG$273</f>
        <v>8.0013072880584426E-3</v>
      </c>
      <c r="AO176" s="158">
        <f>Baseline_Data_2012!AH173/Baseline_Data_2012!AH$273</f>
        <v>3.590648436013364E-3</v>
      </c>
      <c r="AP176" s="158">
        <f>Baseline_Data_2012!AI173/Baseline_Data_2012!AI$273</f>
        <v>7.6581242763624595E-3</v>
      </c>
      <c r="AQ176" s="158">
        <f>Baseline_Data_2012!AJ173/Baseline_Data_2012!AJ$273</f>
        <v>1.0793410968071E-2</v>
      </c>
      <c r="AR176" s="158">
        <f>Baseline_Data_2012!AK173/Baseline_Data_2012!AK$273</f>
        <v>3.0012333882671132E-3</v>
      </c>
      <c r="AS176" s="158">
        <f>Baseline_Data_2012!AL173/Baseline_Data_2012!AL$273</f>
        <v>4.8393734143640692E-3</v>
      </c>
      <c r="AT176" s="158">
        <f>Baseline_Data_2012!AM173/Baseline_Data_2012!AM$273</f>
        <v>3.5800374824846342E-3</v>
      </c>
      <c r="AU176" s="158">
        <f>Baseline_Data_2012!AN173/Baseline_Data_2012!AN$273</f>
        <v>4.7081559572448896E-3</v>
      </c>
      <c r="AV176" s="158">
        <f>Baseline_Data_2012!AO173/Baseline_Data_2012!AO$273</f>
        <v>6.5391903987552487E-3</v>
      </c>
      <c r="AW176" s="158">
        <f>Baseline_Data_2012!AP173/Baseline_Data_2012!AP$273</f>
        <v>6.8201556036833321E-3</v>
      </c>
      <c r="AX176" s="158">
        <f>Baseline_Data_2012!AQ173/Baseline_Data_2012!AQ$273</f>
        <v>1.0126089468560341E-2</v>
      </c>
      <c r="AY176" s="158">
        <f>Baseline_Data_2012!AR173/Baseline_Data_2012!AR$273</f>
        <v>5.2621459990629593E-3</v>
      </c>
      <c r="AZ176" s="158">
        <f>Baseline_Data_2012!AS173/Baseline_Data_2012!AS$273</f>
        <v>7.4573779302176376E-3</v>
      </c>
      <c r="BA176" s="158">
        <f>Baseline_Data_2012!AT173/Baseline_Data_2012!AT$273</f>
        <v>1.0485541137807046E-2</v>
      </c>
      <c r="BB176" s="158">
        <f>Baseline_Data_2012!AU173/Baseline_Data_2012!AU$273</f>
        <v>5.8661255366552027E-3</v>
      </c>
      <c r="BC176" s="158">
        <f>Baseline_Data_2012!AV173/Baseline_Data_2012!AV$273</f>
        <v>5.0890577041485426E-3</v>
      </c>
      <c r="BD176">
        <v>176</v>
      </c>
    </row>
    <row r="177" spans="1:56" x14ac:dyDescent="0.2">
      <c r="A177" s="157">
        <v>3</v>
      </c>
      <c r="B177" s="34" t="s">
        <v>45</v>
      </c>
      <c r="C177">
        <f>'III Tool Overview'!$H$8/160</f>
        <v>312.5</v>
      </c>
      <c r="D177">
        <v>0</v>
      </c>
      <c r="E177">
        <v>0</v>
      </c>
      <c r="F177">
        <f>G177*'III Tool Overview'!$H$8</f>
        <v>542.65534213189301</v>
      </c>
      <c r="G177" s="158">
        <f>HLOOKUP('III Tool Overview'!$H$6,Targeting!$I$1:$BC$277,Targeting!BD177,FALSE)</f>
        <v>1.085310684263786E-2</v>
      </c>
      <c r="H177" s="195"/>
      <c r="I177" s="158">
        <f>Baseline_Data_2012!B174/Baseline_Data_2012!B$273</f>
        <v>1.085310684263786E-2</v>
      </c>
      <c r="J177" s="158">
        <f>Baseline_Data_2012!C174/Baseline_Data_2012!C$273</f>
        <v>4.9766392457350223E-3</v>
      </c>
      <c r="K177" s="158">
        <f>Baseline_Data_2012!D174/Baseline_Data_2012!D$273</f>
        <v>1.0807422232963442E-2</v>
      </c>
      <c r="L177" s="158">
        <f>Baseline_Data_2012!E174/Baseline_Data_2012!E$273</f>
        <v>1.448031186768884E-2</v>
      </c>
      <c r="M177" s="158">
        <f>Baseline_Data_2012!F174/Baseline_Data_2012!F$273</f>
        <v>9.7505218655264871E-3</v>
      </c>
      <c r="N177" s="158">
        <f>Baseline_Data_2012!G174/Baseline_Data_2012!G$273</f>
        <v>1.1572898271343219E-2</v>
      </c>
      <c r="O177" s="158">
        <f>Baseline_Data_2012!H174/Baseline_Data_2012!H$273</f>
        <v>1.3744044717209549E-2</v>
      </c>
      <c r="P177" s="158">
        <f>Baseline_Data_2012!I174/Baseline_Data_2012!I$273</f>
        <v>8.3646540794225736E-3</v>
      </c>
      <c r="Q177" s="158">
        <f>Baseline_Data_2012!J174/Baseline_Data_2012!J$273</f>
        <v>1.2755648543448872E-2</v>
      </c>
      <c r="R177" s="158">
        <f>Baseline_Data_2012!K174/Baseline_Data_2012!K$273</f>
        <v>9.5954923281393288E-3</v>
      </c>
      <c r="S177" s="158">
        <f>Baseline_Data_2012!L174/Baseline_Data_2012!L$273</f>
        <v>1.5735816080165634E-2</v>
      </c>
      <c r="T177" s="158">
        <f>Baseline_Data_2012!M174/Baseline_Data_2012!M$273</f>
        <v>5.5776222267007944E-3</v>
      </c>
      <c r="U177" s="158">
        <f>Baseline_Data_2012!N174/Baseline_Data_2012!N$273</f>
        <v>1.3661415487366406E-2</v>
      </c>
      <c r="V177" s="158">
        <f>Baseline_Data_2012!O174/Baseline_Data_2012!O$273</f>
        <v>9.0077066530290812E-3</v>
      </c>
      <c r="W177" s="158">
        <f>Baseline_Data_2012!P174/Baseline_Data_2012!P$273</f>
        <v>1.3442095611242388E-2</v>
      </c>
      <c r="X177" s="158">
        <f>Baseline_Data_2012!Q174/Baseline_Data_2012!Q$273</f>
        <v>1.4884865596046164E-2</v>
      </c>
      <c r="Y177" s="158">
        <f>Baseline_Data_2012!R174/Baseline_Data_2012!R$273</f>
        <v>1.0258840678829735E-2</v>
      </c>
      <c r="Z177" s="158">
        <f>Baseline_Data_2012!S174/Baseline_Data_2012!S$273</f>
        <v>9.3971594415853902E-3</v>
      </c>
      <c r="AA177" s="158">
        <f>Baseline_Data_2012!T174/Baseline_Data_2012!T$273</f>
        <v>1.346697806329415E-2</v>
      </c>
      <c r="AB177" s="158">
        <f>Baseline_Data_2012!U174/Baseline_Data_2012!U$273</f>
        <v>1.4220540867055298E-2</v>
      </c>
      <c r="AC177" s="158">
        <f>Baseline_Data_2012!V174/Baseline_Data_2012!V$273</f>
        <v>1.448031186768884E-2</v>
      </c>
      <c r="AD177" s="158">
        <f>Baseline_Data_2012!W174/Baseline_Data_2012!W$273</f>
        <v>9.124067266152374E-3</v>
      </c>
      <c r="AE177" s="158">
        <f>Baseline_Data_2012!X174/Baseline_Data_2012!X$273</f>
        <v>3.6376880759246655E-3</v>
      </c>
      <c r="AF177" s="158">
        <f>Baseline_Data_2012!Y174/Baseline_Data_2012!Y$273</f>
        <v>4.8986848925635079E-3</v>
      </c>
      <c r="AG177" s="158">
        <f>Baseline_Data_2012!Z174/Baseline_Data_2012!Z$273</f>
        <v>1.3172817961603491E-2</v>
      </c>
      <c r="AH177" s="158">
        <f>Baseline_Data_2012!AA174/Baseline_Data_2012!AA$273</f>
        <v>3.5936238734347358E-3</v>
      </c>
      <c r="AI177" s="158">
        <f>Baseline_Data_2012!AB174/Baseline_Data_2012!AB$273</f>
        <v>2.0246965566396508E-2</v>
      </c>
      <c r="AJ177" s="158">
        <f>Baseline_Data_2012!AC174/Baseline_Data_2012!AC$273</f>
        <v>1.3442095611242388E-2</v>
      </c>
      <c r="AK177" s="158">
        <f>Baseline_Data_2012!AD174/Baseline_Data_2012!AD$273</f>
        <v>1.2126087952576008E-2</v>
      </c>
      <c r="AL177" s="158">
        <f>Baseline_Data_2012!AE174/Baseline_Data_2012!AE$273</f>
        <v>9.7505218655264871E-3</v>
      </c>
      <c r="AM177" s="158">
        <f>Baseline_Data_2012!AF174/Baseline_Data_2012!AF$273</f>
        <v>9.007834264961323E-3</v>
      </c>
      <c r="AN177" s="158">
        <f>Baseline_Data_2012!AG174/Baseline_Data_2012!AG$273</f>
        <v>1.2936422119020819E-2</v>
      </c>
      <c r="AO177" s="158">
        <f>Baseline_Data_2012!AH174/Baseline_Data_2012!AH$273</f>
        <v>4.0776727021989154E-3</v>
      </c>
      <c r="AP177" s="158">
        <f>Baseline_Data_2012!AI174/Baseline_Data_2012!AI$273</f>
        <v>1.1407675834625168E-2</v>
      </c>
      <c r="AQ177" s="158">
        <f>Baseline_Data_2012!AJ174/Baseline_Data_2012!AJ$273</f>
        <v>1.7946068054460231E-2</v>
      </c>
      <c r="AR177" s="158">
        <f>Baseline_Data_2012!AK174/Baseline_Data_2012!AK$273</f>
        <v>3.9632358761134464E-3</v>
      </c>
      <c r="AS177" s="158">
        <f>Baseline_Data_2012!AL174/Baseline_Data_2012!AL$273</f>
        <v>7.5705630876003157E-3</v>
      </c>
      <c r="AT177" s="158">
        <f>Baseline_Data_2012!AM174/Baseline_Data_2012!AM$273</f>
        <v>5.5776222267007944E-3</v>
      </c>
      <c r="AU177" s="158">
        <f>Baseline_Data_2012!AN174/Baseline_Data_2012!AN$273</f>
        <v>7.7392682788334655E-3</v>
      </c>
      <c r="AV177" s="158">
        <f>Baseline_Data_2012!AO174/Baseline_Data_2012!AO$273</f>
        <v>1.057779896989542E-2</v>
      </c>
      <c r="AW177" s="158">
        <f>Baseline_Data_2012!AP174/Baseline_Data_2012!AP$273</f>
        <v>1.0807422232963442E-2</v>
      </c>
      <c r="AX177" s="158">
        <f>Baseline_Data_2012!AQ174/Baseline_Data_2012!AQ$273</f>
        <v>1.3661415487366406E-2</v>
      </c>
      <c r="AY177" s="158">
        <f>Baseline_Data_2012!AR174/Baseline_Data_2012!AR$273</f>
        <v>8.1521719727588506E-3</v>
      </c>
      <c r="AZ177" s="158">
        <f>Baseline_Data_2012!AS174/Baseline_Data_2012!AS$273</f>
        <v>1.1798501024277149E-2</v>
      </c>
      <c r="BA177" s="158">
        <f>Baseline_Data_2012!AT174/Baseline_Data_2012!AT$273</f>
        <v>8.9312843542943884E-3</v>
      </c>
      <c r="BB177" s="158">
        <f>Baseline_Data_2012!AU174/Baseline_Data_2012!AU$273</f>
        <v>8.4049647837482616E-3</v>
      </c>
      <c r="BC177" s="158">
        <f>Baseline_Data_2012!AV174/Baseline_Data_2012!AV$273</f>
        <v>8.7704416935680644E-3</v>
      </c>
      <c r="BD177">
        <v>177</v>
      </c>
    </row>
    <row r="178" spans="1:56" x14ac:dyDescent="0.2">
      <c r="A178" s="157">
        <v>3</v>
      </c>
      <c r="B178" s="34" t="s">
        <v>46</v>
      </c>
      <c r="C178">
        <f>'III Tool Overview'!$H$8/160</f>
        <v>312.5</v>
      </c>
      <c r="D178">
        <v>0</v>
      </c>
      <c r="E178">
        <v>0</v>
      </c>
      <c r="F178">
        <f>G178*'III Tool Overview'!$H$8</f>
        <v>515.04115305165067</v>
      </c>
      <c r="G178" s="158">
        <f>HLOOKUP('III Tool Overview'!$H$6,Targeting!$I$1:$BC$277,Targeting!BD178,FALSE)</f>
        <v>1.0300823061033014E-2</v>
      </c>
      <c r="H178" s="195"/>
      <c r="I178" s="158">
        <f>Baseline_Data_2012!B175/Baseline_Data_2012!B$273</f>
        <v>1.0300823061033014E-2</v>
      </c>
      <c r="J178" s="158">
        <f>Baseline_Data_2012!C175/Baseline_Data_2012!C$273</f>
        <v>5.454682011992007E-3</v>
      </c>
      <c r="K178" s="158">
        <f>Baseline_Data_2012!D175/Baseline_Data_2012!D$273</f>
        <v>1.0832238357493784E-2</v>
      </c>
      <c r="L178" s="158">
        <f>Baseline_Data_2012!E175/Baseline_Data_2012!E$273</f>
        <v>1.4359733949032838E-2</v>
      </c>
      <c r="M178" s="158">
        <f>Baseline_Data_2012!F175/Baseline_Data_2012!F$273</f>
        <v>1.0265930733634906E-2</v>
      </c>
      <c r="N178" s="158">
        <f>Baseline_Data_2012!G175/Baseline_Data_2012!G$273</f>
        <v>1.1983732999708761E-2</v>
      </c>
      <c r="O178" s="158">
        <f>Baseline_Data_2012!H175/Baseline_Data_2012!H$273</f>
        <v>1.1874023515134793E-2</v>
      </c>
      <c r="P178" s="158">
        <f>Baseline_Data_2012!I175/Baseline_Data_2012!I$273</f>
        <v>7.4491198020728384E-3</v>
      </c>
      <c r="Q178" s="158">
        <f>Baseline_Data_2012!J175/Baseline_Data_2012!J$273</f>
        <v>1.3430663964059775E-2</v>
      </c>
      <c r="R178" s="158">
        <f>Baseline_Data_2012!K175/Baseline_Data_2012!K$273</f>
        <v>1.019709848407461E-2</v>
      </c>
      <c r="S178" s="158">
        <f>Baseline_Data_2012!L175/Baseline_Data_2012!L$273</f>
        <v>1.3799870259615994E-2</v>
      </c>
      <c r="T178" s="158">
        <f>Baseline_Data_2012!M175/Baseline_Data_2012!M$273</f>
        <v>5.5223982442582122E-3</v>
      </c>
      <c r="U178" s="158">
        <f>Baseline_Data_2012!N175/Baseline_Data_2012!N$273</f>
        <v>1.6661819823376785E-2</v>
      </c>
      <c r="V178" s="158">
        <f>Baseline_Data_2012!O175/Baseline_Data_2012!O$273</f>
        <v>8.0406688558048306E-3</v>
      </c>
      <c r="W178" s="158">
        <f>Baseline_Data_2012!P175/Baseline_Data_2012!P$273</f>
        <v>1.6152195532863834E-2</v>
      </c>
      <c r="X178" s="158">
        <f>Baseline_Data_2012!Q175/Baseline_Data_2012!Q$273</f>
        <v>1.0039474989622156E-2</v>
      </c>
      <c r="Y178" s="158">
        <f>Baseline_Data_2012!R175/Baseline_Data_2012!R$273</f>
        <v>1.0631077278206721E-2</v>
      </c>
      <c r="Z178" s="158">
        <f>Baseline_Data_2012!S175/Baseline_Data_2012!S$273</f>
        <v>9.7585886508771355E-3</v>
      </c>
      <c r="AA178" s="158">
        <f>Baseline_Data_2012!T175/Baseline_Data_2012!T$273</f>
        <v>1.3371331912276437E-2</v>
      </c>
      <c r="AB178" s="158">
        <f>Baseline_Data_2012!U175/Baseline_Data_2012!U$273</f>
        <v>1.4780404680718891E-2</v>
      </c>
      <c r="AC178" s="158">
        <f>Baseline_Data_2012!V175/Baseline_Data_2012!V$273</f>
        <v>1.4359733949032838E-2</v>
      </c>
      <c r="AD178" s="158">
        <f>Baseline_Data_2012!W175/Baseline_Data_2012!W$273</f>
        <v>6.5014488973791076E-3</v>
      </c>
      <c r="AE178" s="158">
        <f>Baseline_Data_2012!X175/Baseline_Data_2012!X$273</f>
        <v>3.9714209269269283E-3</v>
      </c>
      <c r="AF178" s="158">
        <f>Baseline_Data_2012!Y175/Baseline_Data_2012!Y$273</f>
        <v>5.7506300912702046E-3</v>
      </c>
      <c r="AG178" s="158">
        <f>Baseline_Data_2012!Z175/Baseline_Data_2012!Z$273</f>
        <v>1.2373844554912142E-2</v>
      </c>
      <c r="AH178" s="158">
        <f>Baseline_Data_2012!AA175/Baseline_Data_2012!AA$273</f>
        <v>3.9754464099871767E-3</v>
      </c>
      <c r="AI178" s="158">
        <f>Baseline_Data_2012!AB175/Baseline_Data_2012!AB$273</f>
        <v>1.6101376462869622E-2</v>
      </c>
      <c r="AJ178" s="158">
        <f>Baseline_Data_2012!AC175/Baseline_Data_2012!AC$273</f>
        <v>1.6152195532863834E-2</v>
      </c>
      <c r="AK178" s="158">
        <f>Baseline_Data_2012!AD175/Baseline_Data_2012!AD$273</f>
        <v>1.3240237059329786E-2</v>
      </c>
      <c r="AL178" s="158">
        <f>Baseline_Data_2012!AE175/Baseline_Data_2012!AE$273</f>
        <v>1.0265930733634906E-2</v>
      </c>
      <c r="AM178" s="158">
        <f>Baseline_Data_2012!AF175/Baseline_Data_2012!AF$273</f>
        <v>6.9193581096310972E-3</v>
      </c>
      <c r="AN178" s="158">
        <f>Baseline_Data_2012!AG175/Baseline_Data_2012!AG$273</f>
        <v>1.3946959565408253E-2</v>
      </c>
      <c r="AO178" s="158">
        <f>Baseline_Data_2012!AH175/Baseline_Data_2012!AH$273</f>
        <v>4.5432893083323569E-3</v>
      </c>
      <c r="AP178" s="158">
        <f>Baseline_Data_2012!AI175/Baseline_Data_2012!AI$273</f>
        <v>1.3288728764802723E-2</v>
      </c>
      <c r="AQ178" s="158">
        <f>Baseline_Data_2012!AJ175/Baseline_Data_2012!AJ$273</f>
        <v>1.802984988477984E-2</v>
      </c>
      <c r="AR178" s="158">
        <f>Baseline_Data_2012!AK175/Baseline_Data_2012!AK$273</f>
        <v>4.446767922000926E-3</v>
      </c>
      <c r="AS178" s="158">
        <f>Baseline_Data_2012!AL175/Baseline_Data_2012!AL$273</f>
        <v>8.6581542060132442E-3</v>
      </c>
      <c r="AT178" s="158">
        <f>Baseline_Data_2012!AM175/Baseline_Data_2012!AM$273</f>
        <v>5.5223982442582122E-3</v>
      </c>
      <c r="AU178" s="158">
        <f>Baseline_Data_2012!AN175/Baseline_Data_2012!AN$273</f>
        <v>7.255564011406374E-3</v>
      </c>
      <c r="AV178" s="158">
        <f>Baseline_Data_2012!AO175/Baseline_Data_2012!AO$273</f>
        <v>1.0768763943449262E-2</v>
      </c>
      <c r="AW178" s="158">
        <f>Baseline_Data_2012!AP175/Baseline_Data_2012!AP$273</f>
        <v>1.0832238357493784E-2</v>
      </c>
      <c r="AX178" s="158">
        <f>Baseline_Data_2012!AQ175/Baseline_Data_2012!AQ$273</f>
        <v>1.6661819823376785E-2</v>
      </c>
      <c r="AY178" s="158">
        <f>Baseline_Data_2012!AR175/Baseline_Data_2012!AR$273</f>
        <v>8.7947076947496976E-3</v>
      </c>
      <c r="AZ178" s="158">
        <f>Baseline_Data_2012!AS175/Baseline_Data_2012!AS$273</f>
        <v>1.2296179593260292E-2</v>
      </c>
      <c r="BA178" s="158">
        <f>Baseline_Data_2012!AT175/Baseline_Data_2012!AT$273</f>
        <v>8.3057469287017866E-3</v>
      </c>
      <c r="BB178" s="158">
        <f>Baseline_Data_2012!AU175/Baseline_Data_2012!AU$273</f>
        <v>8.5923825233515678E-3</v>
      </c>
      <c r="BC178" s="158">
        <f>Baseline_Data_2012!AV175/Baseline_Data_2012!AV$273</f>
        <v>9.1930352518200479E-3</v>
      </c>
      <c r="BD178">
        <v>178</v>
      </c>
    </row>
    <row r="179" spans="1:56" x14ac:dyDescent="0.2">
      <c r="A179" s="157">
        <v>3</v>
      </c>
      <c r="B179" s="34" t="s">
        <v>47</v>
      </c>
      <c r="C179">
        <f>'III Tool Overview'!$H$8/160</f>
        <v>312.5</v>
      </c>
      <c r="D179">
        <v>0</v>
      </c>
      <c r="E179">
        <v>0</v>
      </c>
      <c r="F179">
        <f>G179*'III Tool Overview'!$H$8</f>
        <v>386.47571586749717</v>
      </c>
      <c r="G179" s="158">
        <f>HLOOKUP('III Tool Overview'!$H$6,Targeting!$I$1:$BC$277,Targeting!BD179,FALSE)</f>
        <v>7.729514317349943E-3</v>
      </c>
      <c r="H179" s="195"/>
      <c r="I179" s="158">
        <f>Baseline_Data_2012!B176/Baseline_Data_2012!B$273</f>
        <v>7.729514317349943E-3</v>
      </c>
      <c r="J179" s="158">
        <f>Baseline_Data_2012!C176/Baseline_Data_2012!C$273</f>
        <v>5.0306435623554092E-3</v>
      </c>
      <c r="K179" s="158">
        <f>Baseline_Data_2012!D176/Baseline_Data_2012!D$273</f>
        <v>9.8310360919593425E-3</v>
      </c>
      <c r="L179" s="158">
        <f>Baseline_Data_2012!E176/Baseline_Data_2012!E$273</f>
        <v>1.3092720835130287E-2</v>
      </c>
      <c r="M179" s="158">
        <f>Baseline_Data_2012!F176/Baseline_Data_2012!F$273</f>
        <v>7.7599772714525943E-3</v>
      </c>
      <c r="N179" s="158">
        <f>Baseline_Data_2012!G176/Baseline_Data_2012!G$273</f>
        <v>9.599583878440501E-3</v>
      </c>
      <c r="O179" s="158">
        <f>Baseline_Data_2012!H176/Baseline_Data_2012!H$273</f>
        <v>8.9447661656373752E-3</v>
      </c>
      <c r="P179" s="158">
        <f>Baseline_Data_2012!I176/Baseline_Data_2012!I$273</f>
        <v>4.8128285110369991E-3</v>
      </c>
      <c r="Q179" s="158">
        <f>Baseline_Data_2012!J176/Baseline_Data_2012!J$273</f>
        <v>1.182884165641962E-2</v>
      </c>
      <c r="R179" s="158">
        <f>Baseline_Data_2012!K176/Baseline_Data_2012!K$273</f>
        <v>8.0873539701281395E-3</v>
      </c>
      <c r="S179" s="158">
        <f>Baseline_Data_2012!L176/Baseline_Data_2012!L$273</f>
        <v>9.1663855545683643E-3</v>
      </c>
      <c r="T179" s="158">
        <f>Baseline_Data_2012!M176/Baseline_Data_2012!M$273</f>
        <v>3.8104547885381662E-3</v>
      </c>
      <c r="U179" s="158">
        <f>Baseline_Data_2012!N176/Baseline_Data_2012!N$273</f>
        <v>1.2910764072414432E-2</v>
      </c>
      <c r="V179" s="158">
        <f>Baseline_Data_2012!O176/Baseline_Data_2012!O$273</f>
        <v>6.1326324711730535E-3</v>
      </c>
      <c r="W179" s="158">
        <f>Baseline_Data_2012!P176/Baseline_Data_2012!P$273</f>
        <v>1.441523953712117E-2</v>
      </c>
      <c r="X179" s="158">
        <f>Baseline_Data_2012!Q176/Baseline_Data_2012!Q$273</f>
        <v>5.7614632656646948E-3</v>
      </c>
      <c r="Y179" s="158">
        <f>Baseline_Data_2012!R176/Baseline_Data_2012!R$273</f>
        <v>8.9806572110380043E-3</v>
      </c>
      <c r="Z179" s="158">
        <f>Baseline_Data_2012!S176/Baseline_Data_2012!S$273</f>
        <v>7.7303235108583859E-3</v>
      </c>
      <c r="AA179" s="158">
        <f>Baseline_Data_2012!T176/Baseline_Data_2012!T$273</f>
        <v>1.2561967586078264E-2</v>
      </c>
      <c r="AB179" s="158">
        <f>Baseline_Data_2012!U176/Baseline_Data_2012!U$273</f>
        <v>1.1959205877154298E-2</v>
      </c>
      <c r="AC179" s="158">
        <f>Baseline_Data_2012!V176/Baseline_Data_2012!V$273</f>
        <v>1.3092720835130287E-2</v>
      </c>
      <c r="AD179" s="158">
        <f>Baseline_Data_2012!W176/Baseline_Data_2012!W$273</f>
        <v>4.4921174088144835E-3</v>
      </c>
      <c r="AE179" s="158">
        <f>Baseline_Data_2012!X176/Baseline_Data_2012!X$273</f>
        <v>3.882041899014828E-3</v>
      </c>
      <c r="AF179" s="158">
        <f>Baseline_Data_2012!Y176/Baseline_Data_2012!Y$273</f>
        <v>4.8423781696604797E-3</v>
      </c>
      <c r="AG179" s="158">
        <f>Baseline_Data_2012!Z176/Baseline_Data_2012!Z$273</f>
        <v>1.0317424053693304E-2</v>
      </c>
      <c r="AH179" s="158">
        <f>Baseline_Data_2012!AA176/Baseline_Data_2012!AA$273</f>
        <v>3.3132592522745257E-3</v>
      </c>
      <c r="AI179" s="158">
        <f>Baseline_Data_2012!AB176/Baseline_Data_2012!AB$273</f>
        <v>9.1128193826495972E-3</v>
      </c>
      <c r="AJ179" s="158">
        <f>Baseline_Data_2012!AC176/Baseline_Data_2012!AC$273</f>
        <v>1.441523953712117E-2</v>
      </c>
      <c r="AK179" s="158">
        <f>Baseline_Data_2012!AD176/Baseline_Data_2012!AD$273</f>
        <v>1.0470053173611993E-2</v>
      </c>
      <c r="AL179" s="158">
        <f>Baseline_Data_2012!AE176/Baseline_Data_2012!AE$273</f>
        <v>7.7599772714525943E-3</v>
      </c>
      <c r="AM179" s="158">
        <f>Baseline_Data_2012!AF176/Baseline_Data_2012!AF$273</f>
        <v>3.8402546721577088E-3</v>
      </c>
      <c r="AN179" s="158">
        <f>Baseline_Data_2012!AG176/Baseline_Data_2012!AG$273</f>
        <v>1.1966848812339536E-2</v>
      </c>
      <c r="AO179" s="158">
        <f>Baseline_Data_2012!AH176/Baseline_Data_2012!AH$273</f>
        <v>3.43544290063555E-3</v>
      </c>
      <c r="AP179" s="158">
        <f>Baseline_Data_2012!AI176/Baseline_Data_2012!AI$273</f>
        <v>1.0491211781880155E-2</v>
      </c>
      <c r="AQ179" s="158">
        <f>Baseline_Data_2012!AJ176/Baseline_Data_2012!AJ$273</f>
        <v>1.5548752095866734E-2</v>
      </c>
      <c r="AR179" s="158">
        <f>Baseline_Data_2012!AK176/Baseline_Data_2012!AK$273</f>
        <v>4.1978561052755979E-3</v>
      </c>
      <c r="AS179" s="158">
        <f>Baseline_Data_2012!AL176/Baseline_Data_2012!AL$273</f>
        <v>6.8054189126265374E-3</v>
      </c>
      <c r="AT179" s="158">
        <f>Baseline_Data_2012!AM176/Baseline_Data_2012!AM$273</f>
        <v>3.8104547885381662E-3</v>
      </c>
      <c r="AU179" s="158">
        <f>Baseline_Data_2012!AN176/Baseline_Data_2012!AN$273</f>
        <v>5.7282564146479489E-3</v>
      </c>
      <c r="AV179" s="158">
        <f>Baseline_Data_2012!AO176/Baseline_Data_2012!AO$273</f>
        <v>7.8229789166194587E-3</v>
      </c>
      <c r="AW179" s="158">
        <f>Baseline_Data_2012!AP176/Baseline_Data_2012!AP$273</f>
        <v>9.8310360919593425E-3</v>
      </c>
      <c r="AX179" s="158">
        <f>Baseline_Data_2012!AQ176/Baseline_Data_2012!AQ$273</f>
        <v>1.2910764072414432E-2</v>
      </c>
      <c r="AY179" s="158">
        <f>Baseline_Data_2012!AR176/Baseline_Data_2012!AR$273</f>
        <v>7.697042503015338E-3</v>
      </c>
      <c r="AZ179" s="158">
        <f>Baseline_Data_2012!AS176/Baseline_Data_2012!AS$273</f>
        <v>9.5009629701836001E-3</v>
      </c>
      <c r="BA179" s="158">
        <f>Baseline_Data_2012!AT176/Baseline_Data_2012!AT$273</f>
        <v>6.7802504865956872E-3</v>
      </c>
      <c r="BB179" s="158">
        <f>Baseline_Data_2012!AU176/Baseline_Data_2012!AU$273</f>
        <v>6.8603841021899819E-3</v>
      </c>
      <c r="BC179" s="158">
        <f>Baseline_Data_2012!AV176/Baseline_Data_2012!AV$273</f>
        <v>7.600406796742021E-3</v>
      </c>
      <c r="BD179">
        <v>179</v>
      </c>
    </row>
    <row r="180" spans="1:56" x14ac:dyDescent="0.2">
      <c r="A180" s="157">
        <v>3</v>
      </c>
      <c r="B180" s="34" t="s">
        <v>48</v>
      </c>
      <c r="C180">
        <f>'III Tool Overview'!$H$8/160</f>
        <v>312.5</v>
      </c>
      <c r="D180">
        <v>0</v>
      </c>
      <c r="E180">
        <v>0</v>
      </c>
      <c r="F180">
        <f>G180*'III Tool Overview'!$H$8</f>
        <v>467.31208531735501</v>
      </c>
      <c r="G180" s="158">
        <f>HLOOKUP('III Tool Overview'!$H$6,Targeting!$I$1:$BC$277,Targeting!BD180,FALSE)</f>
        <v>9.3462417063471005E-3</v>
      </c>
      <c r="H180" s="195"/>
      <c r="I180" s="158">
        <f>Baseline_Data_2012!B177/Baseline_Data_2012!B$273</f>
        <v>9.3462417063471005E-3</v>
      </c>
      <c r="J180" s="158">
        <f>Baseline_Data_2012!C177/Baseline_Data_2012!C$273</f>
        <v>6.7820318441878039E-3</v>
      </c>
      <c r="K180" s="158">
        <f>Baseline_Data_2012!D177/Baseline_Data_2012!D$273</f>
        <v>1.4249589851008137E-2</v>
      </c>
      <c r="L180" s="158">
        <f>Baseline_Data_2012!E177/Baseline_Data_2012!E$273</f>
        <v>1.7204843647226319E-2</v>
      </c>
      <c r="M180" s="158">
        <f>Baseline_Data_2012!F177/Baseline_Data_2012!F$273</f>
        <v>9.2107847665039641E-3</v>
      </c>
      <c r="N180" s="158">
        <f>Baseline_Data_2012!G177/Baseline_Data_2012!G$273</f>
        <v>1.1429269578508795E-2</v>
      </c>
      <c r="O180" s="158">
        <f>Baseline_Data_2012!H177/Baseline_Data_2012!H$273</f>
        <v>1.0490894806568462E-2</v>
      </c>
      <c r="P180" s="158">
        <f>Baseline_Data_2012!I177/Baseline_Data_2012!I$273</f>
        <v>5.7691316968066161E-3</v>
      </c>
      <c r="Q180" s="158">
        <f>Baseline_Data_2012!J177/Baseline_Data_2012!J$273</f>
        <v>1.5423381901150583E-2</v>
      </c>
      <c r="R180" s="158">
        <f>Baseline_Data_2012!K177/Baseline_Data_2012!K$273</f>
        <v>1.0341272171133982E-2</v>
      </c>
      <c r="S180" s="158">
        <f>Baseline_Data_2012!L177/Baseline_Data_2012!L$273</f>
        <v>9.3950291575231274E-3</v>
      </c>
      <c r="T180" s="158">
        <f>Baseline_Data_2012!M177/Baseline_Data_2012!M$273</f>
        <v>4.8616147302038681E-3</v>
      </c>
      <c r="U180" s="158">
        <f>Baseline_Data_2012!N177/Baseline_Data_2012!N$273</f>
        <v>1.5695438676268526E-2</v>
      </c>
      <c r="V180" s="158">
        <f>Baseline_Data_2012!O177/Baseline_Data_2012!O$273</f>
        <v>7.7062775746379883E-3</v>
      </c>
      <c r="W180" s="158">
        <f>Baseline_Data_2012!P177/Baseline_Data_2012!P$273</f>
        <v>1.8885969890582208E-2</v>
      </c>
      <c r="X180" s="158">
        <f>Baseline_Data_2012!Q177/Baseline_Data_2012!Q$273</f>
        <v>5.9285457003689715E-3</v>
      </c>
      <c r="Y180" s="158">
        <f>Baseline_Data_2012!R177/Baseline_Data_2012!R$273</f>
        <v>1.104721212482058E-2</v>
      </c>
      <c r="Z180" s="158">
        <f>Baseline_Data_2012!S177/Baseline_Data_2012!S$273</f>
        <v>9.4779684194136894E-3</v>
      </c>
      <c r="AA180" s="158">
        <f>Baseline_Data_2012!T177/Baseline_Data_2012!T$273</f>
        <v>1.6976861991330409E-2</v>
      </c>
      <c r="AB180" s="158">
        <f>Baseline_Data_2012!U177/Baseline_Data_2012!U$273</f>
        <v>1.4741793383224851E-2</v>
      </c>
      <c r="AC180" s="158">
        <f>Baseline_Data_2012!V177/Baseline_Data_2012!V$273</f>
        <v>1.7204843647226319E-2</v>
      </c>
      <c r="AD180" s="158">
        <f>Baseline_Data_2012!W177/Baseline_Data_2012!W$273</f>
        <v>4.7805218338940131E-3</v>
      </c>
      <c r="AE180" s="158">
        <f>Baseline_Data_2012!X177/Baseline_Data_2012!X$273</f>
        <v>5.4789727711095637E-3</v>
      </c>
      <c r="AF180" s="158">
        <f>Baseline_Data_2012!Y177/Baseline_Data_2012!Y$273</f>
        <v>7.5638697766402061E-3</v>
      </c>
      <c r="AG180" s="158">
        <f>Baseline_Data_2012!Z177/Baseline_Data_2012!Z$273</f>
        <v>1.3826973023138584E-2</v>
      </c>
      <c r="AH180" s="158">
        <f>Baseline_Data_2012!AA177/Baseline_Data_2012!AA$273</f>
        <v>4.8273831041204121E-3</v>
      </c>
      <c r="AI180" s="158">
        <f>Baseline_Data_2012!AB177/Baseline_Data_2012!AB$273</f>
        <v>7.6051170396065739E-3</v>
      </c>
      <c r="AJ180" s="158">
        <f>Baseline_Data_2012!AC177/Baseline_Data_2012!AC$273</f>
        <v>1.8885969890582208E-2</v>
      </c>
      <c r="AK180" s="158">
        <f>Baseline_Data_2012!AD177/Baseline_Data_2012!AD$273</f>
        <v>1.3049035849349589E-2</v>
      </c>
      <c r="AL180" s="158">
        <f>Baseline_Data_2012!AE177/Baseline_Data_2012!AE$273</f>
        <v>9.2107847665039641E-3</v>
      </c>
      <c r="AM180" s="158">
        <f>Baseline_Data_2012!AF177/Baseline_Data_2012!AF$273</f>
        <v>3.971760122647142E-3</v>
      </c>
      <c r="AN180" s="158">
        <f>Baseline_Data_2012!AG177/Baseline_Data_2012!AG$273</f>
        <v>1.5362350392527903E-2</v>
      </c>
      <c r="AO180" s="158">
        <f>Baseline_Data_2012!AH177/Baseline_Data_2012!AH$273</f>
        <v>4.879000340967752E-3</v>
      </c>
      <c r="AP180" s="158">
        <f>Baseline_Data_2012!AI177/Baseline_Data_2012!AI$273</f>
        <v>1.3250368397298177E-2</v>
      </c>
      <c r="AQ180" s="158">
        <f>Baseline_Data_2012!AJ177/Baseline_Data_2012!AJ$273</f>
        <v>1.8990740807686809E-2</v>
      </c>
      <c r="AR180" s="158">
        <f>Baseline_Data_2012!AK177/Baseline_Data_2012!AK$273</f>
        <v>5.498986056339813E-3</v>
      </c>
      <c r="AS180" s="158">
        <f>Baseline_Data_2012!AL177/Baseline_Data_2012!AL$273</f>
        <v>8.3187574439413259E-3</v>
      </c>
      <c r="AT180" s="158">
        <f>Baseline_Data_2012!AM177/Baseline_Data_2012!AM$273</f>
        <v>4.8616147302038681E-3</v>
      </c>
      <c r="AU180" s="158">
        <f>Baseline_Data_2012!AN177/Baseline_Data_2012!AN$273</f>
        <v>8.2828669618197123E-3</v>
      </c>
      <c r="AV180" s="158">
        <f>Baseline_Data_2012!AO177/Baseline_Data_2012!AO$273</f>
        <v>1.0812568502600296E-2</v>
      </c>
      <c r="AW180" s="158">
        <f>Baseline_Data_2012!AP177/Baseline_Data_2012!AP$273</f>
        <v>1.4249589851008137E-2</v>
      </c>
      <c r="AX180" s="158">
        <f>Baseline_Data_2012!AQ177/Baseline_Data_2012!AQ$273</f>
        <v>1.5695438676268526E-2</v>
      </c>
      <c r="AY180" s="158">
        <f>Baseline_Data_2012!AR177/Baseline_Data_2012!AR$273</f>
        <v>1.0329961869564032E-2</v>
      </c>
      <c r="AZ180" s="158">
        <f>Baseline_Data_2012!AS177/Baseline_Data_2012!AS$273</f>
        <v>1.2180210605921485E-2</v>
      </c>
      <c r="BA180" s="158">
        <f>Baseline_Data_2012!AT177/Baseline_Data_2012!AT$273</f>
        <v>7.0558704250751865E-3</v>
      </c>
      <c r="BB180" s="158">
        <f>Baseline_Data_2012!AU177/Baseline_Data_2012!AU$273</f>
        <v>9.0557070148907758E-3</v>
      </c>
      <c r="BC180" s="158">
        <f>Baseline_Data_2012!AV177/Baseline_Data_2012!AV$273</f>
        <v>8.9101105459770766E-3</v>
      </c>
      <c r="BD180">
        <v>180</v>
      </c>
    </row>
    <row r="181" spans="1:56" x14ac:dyDescent="0.2">
      <c r="A181" s="157">
        <v>3</v>
      </c>
      <c r="B181" s="34" t="s">
        <v>49</v>
      </c>
      <c r="C181">
        <f>'III Tool Overview'!$H$8/160</f>
        <v>312.5</v>
      </c>
      <c r="D181">
        <v>0</v>
      </c>
      <c r="E181">
        <v>0</v>
      </c>
      <c r="F181">
        <f>G181*'III Tool Overview'!$H$8</f>
        <v>467.25565785563293</v>
      </c>
      <c r="G181" s="158">
        <f>HLOOKUP('III Tool Overview'!$H$6,Targeting!$I$1:$BC$277,Targeting!BD181,FALSE)</f>
        <v>9.3451131571126583E-3</v>
      </c>
      <c r="H181" s="195"/>
      <c r="I181" s="158">
        <f>Baseline_Data_2012!B178/Baseline_Data_2012!B$273</f>
        <v>9.3451131571126583E-3</v>
      </c>
      <c r="J181" s="158">
        <f>Baseline_Data_2012!C178/Baseline_Data_2012!C$273</f>
        <v>7.0121960273238854E-3</v>
      </c>
      <c r="K181" s="158">
        <f>Baseline_Data_2012!D178/Baseline_Data_2012!D$273</f>
        <v>1.4091280091073204E-2</v>
      </c>
      <c r="L181" s="158">
        <f>Baseline_Data_2012!E178/Baseline_Data_2012!E$273</f>
        <v>1.9832988689280157E-2</v>
      </c>
      <c r="M181" s="158">
        <f>Baseline_Data_2012!F178/Baseline_Data_2012!F$273</f>
        <v>9.2301599444175927E-3</v>
      </c>
      <c r="N181" s="158">
        <f>Baseline_Data_2012!G178/Baseline_Data_2012!G$273</f>
        <v>1.1061806792289004E-2</v>
      </c>
      <c r="O181" s="158">
        <f>Baseline_Data_2012!H178/Baseline_Data_2012!H$273</f>
        <v>1.0656002042519057E-2</v>
      </c>
      <c r="P181" s="158">
        <f>Baseline_Data_2012!I178/Baseline_Data_2012!I$273</f>
        <v>5.5085859923651127E-3</v>
      </c>
      <c r="Q181" s="158">
        <f>Baseline_Data_2012!J178/Baseline_Data_2012!J$273</f>
        <v>1.7325395795679828E-2</v>
      </c>
      <c r="R181" s="158">
        <f>Baseline_Data_2012!K178/Baseline_Data_2012!K$273</f>
        <v>1.0197185283404568E-2</v>
      </c>
      <c r="S181" s="158">
        <f>Baseline_Data_2012!L178/Baseline_Data_2012!L$273</f>
        <v>8.5430694038803965E-3</v>
      </c>
      <c r="T181" s="158">
        <f>Baseline_Data_2012!M178/Baseline_Data_2012!M$273</f>
        <v>6.6192607920832923E-3</v>
      </c>
      <c r="U181" s="158">
        <f>Baseline_Data_2012!N178/Baseline_Data_2012!N$273</f>
        <v>1.5448890410947056E-2</v>
      </c>
      <c r="V181" s="158">
        <f>Baseline_Data_2012!O178/Baseline_Data_2012!O$273</f>
        <v>8.0580726133864158E-3</v>
      </c>
      <c r="W181" s="158">
        <f>Baseline_Data_2012!P178/Baseline_Data_2012!P$273</f>
        <v>1.7324703131137757E-2</v>
      </c>
      <c r="X181" s="158">
        <f>Baseline_Data_2012!Q178/Baseline_Data_2012!Q$273</f>
        <v>5.8857104734807691E-3</v>
      </c>
      <c r="Y181" s="158">
        <f>Baseline_Data_2012!R178/Baseline_Data_2012!R$273</f>
        <v>1.1527012265672709E-2</v>
      </c>
      <c r="Z181" s="158">
        <f>Baseline_Data_2012!S178/Baseline_Data_2012!S$273</f>
        <v>9.4992762593385655E-3</v>
      </c>
      <c r="AA181" s="158">
        <f>Baseline_Data_2012!T178/Baseline_Data_2012!T$273</f>
        <v>1.9431340115033266E-2</v>
      </c>
      <c r="AB181" s="158">
        <f>Baseline_Data_2012!U178/Baseline_Data_2012!U$273</f>
        <v>1.4808719632214522E-2</v>
      </c>
      <c r="AC181" s="158">
        <f>Baseline_Data_2012!V178/Baseline_Data_2012!V$273</f>
        <v>1.9832988689280157E-2</v>
      </c>
      <c r="AD181" s="158">
        <f>Baseline_Data_2012!W178/Baseline_Data_2012!W$273</f>
        <v>5.492223399340598E-3</v>
      </c>
      <c r="AE181" s="158">
        <f>Baseline_Data_2012!X178/Baseline_Data_2012!X$273</f>
        <v>5.392662551022772E-3</v>
      </c>
      <c r="AF181" s="158">
        <f>Baseline_Data_2012!Y178/Baseline_Data_2012!Y$273</f>
        <v>6.1039751784732702E-3</v>
      </c>
      <c r="AG181" s="158">
        <f>Baseline_Data_2012!Z178/Baseline_Data_2012!Z$273</f>
        <v>1.2464267716765808E-2</v>
      </c>
      <c r="AH181" s="158">
        <f>Baseline_Data_2012!AA178/Baseline_Data_2012!AA$273</f>
        <v>4.549341946671474E-3</v>
      </c>
      <c r="AI181" s="158">
        <f>Baseline_Data_2012!AB178/Baseline_Data_2012!AB$273</f>
        <v>6.7589924838984761E-3</v>
      </c>
      <c r="AJ181" s="158">
        <f>Baseline_Data_2012!AC178/Baseline_Data_2012!AC$273</f>
        <v>1.7324703131137757E-2</v>
      </c>
      <c r="AK181" s="158">
        <f>Baseline_Data_2012!AD178/Baseline_Data_2012!AD$273</f>
        <v>1.1950969087360498E-2</v>
      </c>
      <c r="AL181" s="158">
        <f>Baseline_Data_2012!AE178/Baseline_Data_2012!AE$273</f>
        <v>9.2301599444175927E-3</v>
      </c>
      <c r="AM181" s="158">
        <f>Baseline_Data_2012!AF178/Baseline_Data_2012!AF$273</f>
        <v>3.66622034613139E-3</v>
      </c>
      <c r="AN181" s="158">
        <f>Baseline_Data_2012!AG178/Baseline_Data_2012!AG$273</f>
        <v>1.7111306357254771E-2</v>
      </c>
      <c r="AO181" s="158">
        <f>Baseline_Data_2012!AH178/Baseline_Data_2012!AH$273</f>
        <v>5.6195107636794507E-3</v>
      </c>
      <c r="AP181" s="158">
        <f>Baseline_Data_2012!AI178/Baseline_Data_2012!AI$273</f>
        <v>1.3410784479589924E-2</v>
      </c>
      <c r="AQ181" s="158">
        <f>Baseline_Data_2012!AJ178/Baseline_Data_2012!AJ$273</f>
        <v>1.8915048257535989E-2</v>
      </c>
      <c r="AR181" s="158">
        <f>Baseline_Data_2012!AK178/Baseline_Data_2012!AK$273</f>
        <v>5.8166761382129296E-3</v>
      </c>
      <c r="AS181" s="158">
        <f>Baseline_Data_2012!AL178/Baseline_Data_2012!AL$273</f>
        <v>7.9423913924105277E-3</v>
      </c>
      <c r="AT181" s="158">
        <f>Baseline_Data_2012!AM178/Baseline_Data_2012!AM$273</f>
        <v>6.6192607920832923E-3</v>
      </c>
      <c r="AU181" s="158">
        <f>Baseline_Data_2012!AN178/Baseline_Data_2012!AN$273</f>
        <v>8.5565616962102777E-3</v>
      </c>
      <c r="AV181" s="158">
        <f>Baseline_Data_2012!AO178/Baseline_Data_2012!AO$273</f>
        <v>1.041174247115295E-2</v>
      </c>
      <c r="AW181" s="158">
        <f>Baseline_Data_2012!AP178/Baseline_Data_2012!AP$273</f>
        <v>1.4091280091073204E-2</v>
      </c>
      <c r="AX181" s="158">
        <f>Baseline_Data_2012!AQ178/Baseline_Data_2012!AQ$273</f>
        <v>1.5448890410947056E-2</v>
      </c>
      <c r="AY181" s="158">
        <f>Baseline_Data_2012!AR178/Baseline_Data_2012!AR$273</f>
        <v>1.0804939784742609E-2</v>
      </c>
      <c r="AZ181" s="158">
        <f>Baseline_Data_2012!AS178/Baseline_Data_2012!AS$273</f>
        <v>1.2241748708321003E-2</v>
      </c>
      <c r="BA181" s="158">
        <f>Baseline_Data_2012!AT178/Baseline_Data_2012!AT$273</f>
        <v>7.4872755461735351E-3</v>
      </c>
      <c r="BB181" s="158">
        <f>Baseline_Data_2012!AU178/Baseline_Data_2012!AU$273</f>
        <v>9.3072544319710761E-3</v>
      </c>
      <c r="BC181" s="158">
        <f>Baseline_Data_2012!AV178/Baseline_Data_2012!AV$273</f>
        <v>7.9653841510307338E-3</v>
      </c>
      <c r="BD181">
        <v>181</v>
      </c>
    </row>
    <row r="182" spans="1:56" x14ac:dyDescent="0.2">
      <c r="A182" s="157">
        <v>3</v>
      </c>
      <c r="B182" s="34" t="s">
        <v>50</v>
      </c>
      <c r="C182">
        <f>'III Tool Overview'!$H$8/160</f>
        <v>312.5</v>
      </c>
      <c r="D182">
        <v>0</v>
      </c>
      <c r="E182">
        <v>0</v>
      </c>
      <c r="F182">
        <f>G182*'III Tool Overview'!$H$8</f>
        <v>436.64174460491517</v>
      </c>
      <c r="G182" s="158">
        <f>HLOOKUP('III Tool Overview'!$H$6,Targeting!$I$1:$BC$277,Targeting!BD182,FALSE)</f>
        <v>8.7328348920983033E-3</v>
      </c>
      <c r="H182" s="195"/>
      <c r="I182" s="158">
        <f>Baseline_Data_2012!B179/Baseline_Data_2012!B$273</f>
        <v>8.7328348920983033E-3</v>
      </c>
      <c r="J182" s="158">
        <f>Baseline_Data_2012!C179/Baseline_Data_2012!C$273</f>
        <v>6.7956866941760998E-3</v>
      </c>
      <c r="K182" s="158">
        <f>Baseline_Data_2012!D179/Baseline_Data_2012!D$273</f>
        <v>1.379006368298079E-2</v>
      </c>
      <c r="L182" s="158">
        <f>Baseline_Data_2012!E179/Baseline_Data_2012!E$273</f>
        <v>1.8510789443328148E-2</v>
      </c>
      <c r="M182" s="158">
        <f>Baseline_Data_2012!F179/Baseline_Data_2012!F$273</f>
        <v>8.5090536987599691E-3</v>
      </c>
      <c r="N182" s="158">
        <f>Baseline_Data_2012!G179/Baseline_Data_2012!G$273</f>
        <v>9.8630847731852964E-3</v>
      </c>
      <c r="O182" s="158">
        <f>Baseline_Data_2012!H179/Baseline_Data_2012!H$273</f>
        <v>9.4761227648070268E-3</v>
      </c>
      <c r="P182" s="158">
        <f>Baseline_Data_2012!I179/Baseline_Data_2012!I$273</f>
        <v>5.1718377524203833E-3</v>
      </c>
      <c r="Q182" s="158">
        <f>Baseline_Data_2012!J179/Baseline_Data_2012!J$273</f>
        <v>1.6606044386851457E-2</v>
      </c>
      <c r="R182" s="158">
        <f>Baseline_Data_2012!K179/Baseline_Data_2012!K$273</f>
        <v>9.4409895208150164E-3</v>
      </c>
      <c r="S182" s="158">
        <f>Baseline_Data_2012!L179/Baseline_Data_2012!L$273</f>
        <v>7.8763302984042188E-3</v>
      </c>
      <c r="T182" s="158">
        <f>Baseline_Data_2012!M179/Baseline_Data_2012!M$273</f>
        <v>5.404333178346485E-3</v>
      </c>
      <c r="U182" s="158">
        <f>Baseline_Data_2012!N179/Baseline_Data_2012!N$273</f>
        <v>1.5013028299039459E-2</v>
      </c>
      <c r="V182" s="158">
        <f>Baseline_Data_2012!O179/Baseline_Data_2012!O$273</f>
        <v>7.9937717075124603E-3</v>
      </c>
      <c r="W182" s="158">
        <f>Baseline_Data_2012!P179/Baseline_Data_2012!P$273</f>
        <v>1.6803865537005452E-2</v>
      </c>
      <c r="X182" s="158">
        <f>Baseline_Data_2012!Q179/Baseline_Data_2012!Q$273</f>
        <v>5.5440306519865664E-3</v>
      </c>
      <c r="Y182" s="158">
        <f>Baseline_Data_2012!R179/Baseline_Data_2012!R$273</f>
        <v>1.0290159896156628E-2</v>
      </c>
      <c r="Z182" s="158">
        <f>Baseline_Data_2012!S179/Baseline_Data_2012!S$273</f>
        <v>1.0065341138852223E-2</v>
      </c>
      <c r="AA182" s="158">
        <f>Baseline_Data_2012!T179/Baseline_Data_2012!T$273</f>
        <v>1.8067228112932352E-2</v>
      </c>
      <c r="AB182" s="158">
        <f>Baseline_Data_2012!U179/Baseline_Data_2012!U$273</f>
        <v>1.2770043124529156E-2</v>
      </c>
      <c r="AC182" s="158">
        <f>Baseline_Data_2012!V179/Baseline_Data_2012!V$273</f>
        <v>1.8510789443328148E-2</v>
      </c>
      <c r="AD182" s="158">
        <f>Baseline_Data_2012!W179/Baseline_Data_2012!W$273</f>
        <v>5.4337065594693883E-3</v>
      </c>
      <c r="AE182" s="158">
        <f>Baseline_Data_2012!X179/Baseline_Data_2012!X$273</f>
        <v>5.055093690238874E-3</v>
      </c>
      <c r="AF182" s="158">
        <f>Baseline_Data_2012!Y179/Baseline_Data_2012!Y$273</f>
        <v>6.2116923875051499E-3</v>
      </c>
      <c r="AG182" s="158">
        <f>Baseline_Data_2012!Z179/Baseline_Data_2012!Z$273</f>
        <v>1.2650765488088987E-2</v>
      </c>
      <c r="AH182" s="158">
        <f>Baseline_Data_2012!AA179/Baseline_Data_2012!AA$273</f>
        <v>4.6174968822021321E-3</v>
      </c>
      <c r="AI182" s="158">
        <f>Baseline_Data_2012!AB179/Baseline_Data_2012!AB$273</f>
        <v>6.3014428641658465E-3</v>
      </c>
      <c r="AJ182" s="158">
        <f>Baseline_Data_2012!AC179/Baseline_Data_2012!AC$273</f>
        <v>1.6803865537005452E-2</v>
      </c>
      <c r="AK182" s="158">
        <f>Baseline_Data_2012!AD179/Baseline_Data_2012!AD$273</f>
        <v>1.0958331029939931E-2</v>
      </c>
      <c r="AL182" s="158">
        <f>Baseline_Data_2012!AE179/Baseline_Data_2012!AE$273</f>
        <v>8.5090536987599691E-3</v>
      </c>
      <c r="AM182" s="158">
        <f>Baseline_Data_2012!AF179/Baseline_Data_2012!AF$273</f>
        <v>3.360937541673264E-3</v>
      </c>
      <c r="AN182" s="158">
        <f>Baseline_Data_2012!AG179/Baseline_Data_2012!AG$273</f>
        <v>1.6625588700738988E-2</v>
      </c>
      <c r="AO182" s="158">
        <f>Baseline_Data_2012!AH179/Baseline_Data_2012!AH$273</f>
        <v>5.8871065143308535E-3</v>
      </c>
      <c r="AP182" s="158">
        <f>Baseline_Data_2012!AI179/Baseline_Data_2012!AI$273</f>
        <v>1.1814993191400733E-2</v>
      </c>
      <c r="AQ182" s="158">
        <f>Baseline_Data_2012!AJ179/Baseline_Data_2012!AJ$273</f>
        <v>1.6016774734203862E-2</v>
      </c>
      <c r="AR182" s="158">
        <f>Baseline_Data_2012!AK179/Baseline_Data_2012!AK$273</f>
        <v>5.5677643214876015E-3</v>
      </c>
      <c r="AS182" s="158">
        <f>Baseline_Data_2012!AL179/Baseline_Data_2012!AL$273</f>
        <v>7.2230250740591131E-3</v>
      </c>
      <c r="AT182" s="158">
        <f>Baseline_Data_2012!AM179/Baseline_Data_2012!AM$273</f>
        <v>5.404333178346485E-3</v>
      </c>
      <c r="AU182" s="158">
        <f>Baseline_Data_2012!AN179/Baseline_Data_2012!AN$273</f>
        <v>7.8977231250595831E-3</v>
      </c>
      <c r="AV182" s="158">
        <f>Baseline_Data_2012!AO179/Baseline_Data_2012!AO$273</f>
        <v>8.9567439769990889E-3</v>
      </c>
      <c r="AW182" s="158">
        <f>Baseline_Data_2012!AP179/Baseline_Data_2012!AP$273</f>
        <v>1.379006368298079E-2</v>
      </c>
      <c r="AX182" s="158">
        <f>Baseline_Data_2012!AQ179/Baseline_Data_2012!AQ$273</f>
        <v>1.5013028299039459E-2</v>
      </c>
      <c r="AY182" s="158">
        <f>Baseline_Data_2012!AR179/Baseline_Data_2012!AR$273</f>
        <v>1.0784629747553244E-2</v>
      </c>
      <c r="AZ182" s="158">
        <f>Baseline_Data_2012!AS179/Baseline_Data_2012!AS$273</f>
        <v>1.1787926871470473E-2</v>
      </c>
      <c r="BA182" s="158">
        <f>Baseline_Data_2012!AT179/Baseline_Data_2012!AT$273</f>
        <v>6.4722751640338113E-3</v>
      </c>
      <c r="BB182" s="158">
        <f>Baseline_Data_2012!AU179/Baseline_Data_2012!AU$273</f>
        <v>8.9135280400193043E-3</v>
      </c>
      <c r="BC182" s="158">
        <f>Baseline_Data_2012!AV179/Baseline_Data_2012!AV$273</f>
        <v>7.0332122596717195E-3</v>
      </c>
      <c r="BD182">
        <v>182</v>
      </c>
    </row>
    <row r="183" spans="1:56" x14ac:dyDescent="0.2">
      <c r="A183" s="157">
        <v>3</v>
      </c>
      <c r="B183" s="34" t="s">
        <v>51</v>
      </c>
      <c r="C183">
        <f>'III Tool Overview'!$H$8/160</f>
        <v>312.5</v>
      </c>
      <c r="D183">
        <v>0</v>
      </c>
      <c r="E183">
        <v>0</v>
      </c>
      <c r="F183">
        <f>G183*'III Tool Overview'!$H$8</f>
        <v>389.30212711982631</v>
      </c>
      <c r="G183" s="158">
        <f>HLOOKUP('III Tool Overview'!$H$6,Targeting!$I$1:$BC$277,Targeting!BD183,FALSE)</f>
        <v>7.7860425423965261E-3</v>
      </c>
      <c r="H183" s="195"/>
      <c r="I183" s="158">
        <f>Baseline_Data_2012!B180/Baseline_Data_2012!B$273</f>
        <v>7.7860425423965261E-3</v>
      </c>
      <c r="J183" s="158">
        <f>Baseline_Data_2012!C180/Baseline_Data_2012!C$273</f>
        <v>6.1894605613623021E-3</v>
      </c>
      <c r="K183" s="158">
        <f>Baseline_Data_2012!D180/Baseline_Data_2012!D$273</f>
        <v>1.252871997409381E-2</v>
      </c>
      <c r="L183" s="158">
        <f>Baseline_Data_2012!E180/Baseline_Data_2012!E$273</f>
        <v>1.7878794835200142E-2</v>
      </c>
      <c r="M183" s="158">
        <f>Baseline_Data_2012!F180/Baseline_Data_2012!F$273</f>
        <v>7.8103818696339143E-3</v>
      </c>
      <c r="N183" s="158">
        <f>Baseline_Data_2012!G180/Baseline_Data_2012!G$273</f>
        <v>8.6116189852410274E-3</v>
      </c>
      <c r="O183" s="158">
        <f>Baseline_Data_2012!H180/Baseline_Data_2012!H$273</f>
        <v>9.086693062143724E-3</v>
      </c>
      <c r="P183" s="158">
        <f>Baseline_Data_2012!I180/Baseline_Data_2012!I$273</f>
        <v>4.3955359204324116E-3</v>
      </c>
      <c r="Q183" s="158">
        <f>Baseline_Data_2012!J180/Baseline_Data_2012!J$273</f>
        <v>1.5907013639289428E-2</v>
      </c>
      <c r="R183" s="158">
        <f>Baseline_Data_2012!K180/Baseline_Data_2012!K$273</f>
        <v>8.0603593785113642E-3</v>
      </c>
      <c r="S183" s="158">
        <f>Baseline_Data_2012!L180/Baseline_Data_2012!L$273</f>
        <v>6.4000879054136863E-3</v>
      </c>
      <c r="T183" s="158">
        <f>Baseline_Data_2012!M180/Baseline_Data_2012!M$273</f>
        <v>5.1110747888238085E-3</v>
      </c>
      <c r="U183" s="158">
        <f>Baseline_Data_2012!N180/Baseline_Data_2012!N$273</f>
        <v>1.5206744793220612E-2</v>
      </c>
      <c r="V183" s="158">
        <f>Baseline_Data_2012!O180/Baseline_Data_2012!O$273</f>
        <v>6.9328067605921584E-3</v>
      </c>
      <c r="W183" s="158">
        <f>Baseline_Data_2012!P180/Baseline_Data_2012!P$273</f>
        <v>1.6858690546914117E-2</v>
      </c>
      <c r="X183" s="158">
        <f>Baseline_Data_2012!Q180/Baseline_Data_2012!Q$273</f>
        <v>5.499942933084089E-3</v>
      </c>
      <c r="Y183" s="158">
        <f>Baseline_Data_2012!R180/Baseline_Data_2012!R$273</f>
        <v>1.0103784881572013E-2</v>
      </c>
      <c r="Z183" s="158">
        <f>Baseline_Data_2012!S180/Baseline_Data_2012!S$273</f>
        <v>8.9685904347945097E-3</v>
      </c>
      <c r="AA183" s="158">
        <f>Baseline_Data_2012!T180/Baseline_Data_2012!T$273</f>
        <v>1.7835038835979002E-2</v>
      </c>
      <c r="AB183" s="158">
        <f>Baseline_Data_2012!U180/Baseline_Data_2012!U$273</f>
        <v>1.1382610501243283E-2</v>
      </c>
      <c r="AC183" s="158">
        <f>Baseline_Data_2012!V180/Baseline_Data_2012!V$273</f>
        <v>1.7878794835200142E-2</v>
      </c>
      <c r="AD183" s="158">
        <f>Baseline_Data_2012!W180/Baseline_Data_2012!W$273</f>
        <v>4.2968079562573317E-3</v>
      </c>
      <c r="AE183" s="158">
        <f>Baseline_Data_2012!X180/Baseline_Data_2012!X$273</f>
        <v>4.7259640509745736E-3</v>
      </c>
      <c r="AF183" s="158">
        <f>Baseline_Data_2012!Y180/Baseline_Data_2012!Y$273</f>
        <v>6.1578337829892096E-3</v>
      </c>
      <c r="AG183" s="158">
        <f>Baseline_Data_2012!Z180/Baseline_Data_2012!Z$273</f>
        <v>1.0195211499000462E-2</v>
      </c>
      <c r="AH183" s="158">
        <f>Baseline_Data_2012!AA180/Baseline_Data_2012!AA$273</f>
        <v>3.8677925913648856E-3</v>
      </c>
      <c r="AI183" s="158">
        <f>Baseline_Data_2012!AB180/Baseline_Data_2012!AB$273</f>
        <v>5.1228182108039432E-3</v>
      </c>
      <c r="AJ183" s="158">
        <f>Baseline_Data_2012!AC180/Baseline_Data_2012!AC$273</f>
        <v>1.6858690546914117E-2</v>
      </c>
      <c r="AK183" s="158">
        <f>Baseline_Data_2012!AD180/Baseline_Data_2012!AD$273</f>
        <v>9.6020532881177685E-3</v>
      </c>
      <c r="AL183" s="158">
        <f>Baseline_Data_2012!AE180/Baseline_Data_2012!AE$273</f>
        <v>7.8103818696339143E-3</v>
      </c>
      <c r="AM183" s="158">
        <f>Baseline_Data_2012!AF180/Baseline_Data_2012!AF$273</f>
        <v>2.7136249285166802E-3</v>
      </c>
      <c r="AN183" s="158">
        <f>Baseline_Data_2012!AG180/Baseline_Data_2012!AG$273</f>
        <v>1.5712673587287642E-2</v>
      </c>
      <c r="AO183" s="158">
        <f>Baseline_Data_2012!AH180/Baseline_Data_2012!AH$273</f>
        <v>4.6026469112041219E-3</v>
      </c>
      <c r="AP183" s="158">
        <f>Baseline_Data_2012!AI180/Baseline_Data_2012!AI$273</f>
        <v>1.0832967783284308E-2</v>
      </c>
      <c r="AQ183" s="158">
        <f>Baseline_Data_2012!AJ180/Baseline_Data_2012!AJ$273</f>
        <v>1.4402385534803948E-2</v>
      </c>
      <c r="AR183" s="158">
        <f>Baseline_Data_2012!AK180/Baseline_Data_2012!AK$273</f>
        <v>5.3843556144268336E-3</v>
      </c>
      <c r="AS183" s="158">
        <f>Baseline_Data_2012!AL180/Baseline_Data_2012!AL$273</f>
        <v>6.2687636313480503E-3</v>
      </c>
      <c r="AT183" s="158">
        <f>Baseline_Data_2012!AM180/Baseline_Data_2012!AM$273</f>
        <v>5.1110747888238085E-3</v>
      </c>
      <c r="AU183" s="158">
        <f>Baseline_Data_2012!AN180/Baseline_Data_2012!AN$273</f>
        <v>7.0387310639390584E-3</v>
      </c>
      <c r="AV183" s="158">
        <f>Baseline_Data_2012!AO180/Baseline_Data_2012!AO$273</f>
        <v>7.6529141575625128E-3</v>
      </c>
      <c r="AW183" s="158">
        <f>Baseline_Data_2012!AP180/Baseline_Data_2012!AP$273</f>
        <v>1.252871997409381E-2</v>
      </c>
      <c r="AX183" s="158">
        <f>Baseline_Data_2012!AQ180/Baseline_Data_2012!AQ$273</f>
        <v>1.5206744793220612E-2</v>
      </c>
      <c r="AY183" s="158">
        <f>Baseline_Data_2012!AR180/Baseline_Data_2012!AR$273</f>
        <v>9.1902918281880266E-3</v>
      </c>
      <c r="AZ183" s="158">
        <f>Baseline_Data_2012!AS180/Baseline_Data_2012!AS$273</f>
        <v>1.0033657586165905E-2</v>
      </c>
      <c r="BA183" s="158">
        <f>Baseline_Data_2012!AT180/Baseline_Data_2012!AT$273</f>
        <v>5.4968202513281054E-3</v>
      </c>
      <c r="BB183" s="158">
        <f>Baseline_Data_2012!AU180/Baseline_Data_2012!AU$273</f>
        <v>8.2026331656619364E-3</v>
      </c>
      <c r="BC183" s="158">
        <f>Baseline_Data_2012!AV180/Baseline_Data_2012!AV$273</f>
        <v>5.3414929012794337E-3</v>
      </c>
      <c r="BD183">
        <v>183</v>
      </c>
    </row>
    <row r="184" spans="1:56" x14ac:dyDescent="0.2">
      <c r="A184" s="157">
        <v>3</v>
      </c>
      <c r="B184" s="34" t="s">
        <v>52</v>
      </c>
      <c r="C184">
        <f>'III Tool Overview'!$H$8/160</f>
        <v>312.5</v>
      </c>
      <c r="D184">
        <v>0</v>
      </c>
      <c r="E184">
        <v>0</v>
      </c>
      <c r="F184">
        <f>G184*'III Tool Overview'!$H$8</f>
        <v>375.39175017208885</v>
      </c>
      <c r="G184" s="158">
        <f>HLOOKUP('III Tool Overview'!$H$6,Targeting!$I$1:$BC$277,Targeting!BD184,FALSE)</f>
        <v>7.5078350034417764E-3</v>
      </c>
      <c r="H184" s="195"/>
      <c r="I184" s="158">
        <f>Baseline_Data_2012!B181/Baseline_Data_2012!B$273</f>
        <v>7.5078350034417764E-3</v>
      </c>
      <c r="J184" s="158">
        <f>Baseline_Data_2012!C181/Baseline_Data_2012!C$273</f>
        <v>5.9242366282562658E-3</v>
      </c>
      <c r="K184" s="158">
        <f>Baseline_Data_2012!D181/Baseline_Data_2012!D$273</f>
        <v>1.3037022662749757E-2</v>
      </c>
      <c r="L184" s="158">
        <f>Baseline_Data_2012!E181/Baseline_Data_2012!E$273</f>
        <v>1.8469210850688145E-2</v>
      </c>
      <c r="M184" s="158">
        <f>Baseline_Data_2012!F181/Baseline_Data_2012!F$273</f>
        <v>7.6277016207339831E-3</v>
      </c>
      <c r="N184" s="158">
        <f>Baseline_Data_2012!G181/Baseline_Data_2012!G$273</f>
        <v>8.6547729779287604E-3</v>
      </c>
      <c r="O184" s="158">
        <f>Baseline_Data_2012!H181/Baseline_Data_2012!H$273</f>
        <v>8.831709328257038E-3</v>
      </c>
      <c r="P184" s="158">
        <f>Baseline_Data_2012!I181/Baseline_Data_2012!I$273</f>
        <v>3.852367485329254E-3</v>
      </c>
      <c r="Q184" s="158">
        <f>Baseline_Data_2012!J181/Baseline_Data_2012!J$273</f>
        <v>1.6683262899663542E-2</v>
      </c>
      <c r="R184" s="158">
        <f>Baseline_Data_2012!K181/Baseline_Data_2012!K$273</f>
        <v>7.1132050900153581E-3</v>
      </c>
      <c r="S184" s="158">
        <f>Baseline_Data_2012!L181/Baseline_Data_2012!L$273</f>
        <v>6.217835758130905E-3</v>
      </c>
      <c r="T184" s="158">
        <f>Baseline_Data_2012!M181/Baseline_Data_2012!M$273</f>
        <v>5.4881212896386788E-3</v>
      </c>
      <c r="U184" s="158">
        <f>Baseline_Data_2012!N181/Baseline_Data_2012!N$273</f>
        <v>1.4044445828133686E-2</v>
      </c>
      <c r="V184" s="158">
        <f>Baseline_Data_2012!O181/Baseline_Data_2012!O$273</f>
        <v>6.8568147809229358E-3</v>
      </c>
      <c r="W184" s="158">
        <f>Baseline_Data_2012!P181/Baseline_Data_2012!P$273</f>
        <v>1.721505311132043E-2</v>
      </c>
      <c r="X184" s="158">
        <f>Baseline_Data_2012!Q181/Baseline_Data_2012!Q$273</f>
        <v>5.3070591628857494E-3</v>
      </c>
      <c r="Y184" s="158">
        <f>Baseline_Data_2012!R181/Baseline_Data_2012!R$273</f>
        <v>9.663262119826559E-3</v>
      </c>
      <c r="Z184" s="158">
        <f>Baseline_Data_2012!S181/Baseline_Data_2012!S$273</f>
        <v>8.7120922862648845E-3</v>
      </c>
      <c r="AA184" s="158">
        <f>Baseline_Data_2012!T181/Baseline_Data_2012!T$273</f>
        <v>1.9939254158368714E-2</v>
      </c>
      <c r="AB184" s="158">
        <f>Baseline_Data_2012!U181/Baseline_Data_2012!U$273</f>
        <v>1.0703051665348162E-2</v>
      </c>
      <c r="AC184" s="158">
        <f>Baseline_Data_2012!V181/Baseline_Data_2012!V$273</f>
        <v>1.8469210850688145E-2</v>
      </c>
      <c r="AD184" s="158">
        <f>Baseline_Data_2012!W181/Baseline_Data_2012!W$273</f>
        <v>4.3386056990224811E-3</v>
      </c>
      <c r="AE184" s="158">
        <f>Baseline_Data_2012!X181/Baseline_Data_2012!X$273</f>
        <v>4.2871245319555055E-3</v>
      </c>
      <c r="AF184" s="158">
        <f>Baseline_Data_2012!Y181/Baseline_Data_2012!Y$273</f>
        <v>5.3140489789061402E-3</v>
      </c>
      <c r="AG184" s="158">
        <f>Baseline_Data_2012!Z181/Baseline_Data_2012!Z$273</f>
        <v>1.002425520862088E-2</v>
      </c>
      <c r="AH184" s="158">
        <f>Baseline_Data_2012!AA181/Baseline_Data_2012!AA$273</f>
        <v>4.072257397956862E-3</v>
      </c>
      <c r="AI184" s="158">
        <f>Baseline_Data_2012!AB181/Baseline_Data_2012!AB$273</f>
        <v>4.485723803581294E-3</v>
      </c>
      <c r="AJ184" s="158">
        <f>Baseline_Data_2012!AC181/Baseline_Data_2012!AC$273</f>
        <v>1.721505311132043E-2</v>
      </c>
      <c r="AK184" s="158">
        <f>Baseline_Data_2012!AD181/Baseline_Data_2012!AD$273</f>
        <v>1.0152426864509371E-2</v>
      </c>
      <c r="AL184" s="158">
        <f>Baseline_Data_2012!AE181/Baseline_Data_2012!AE$273</f>
        <v>7.6277016207339831E-3</v>
      </c>
      <c r="AM184" s="158">
        <f>Baseline_Data_2012!AF181/Baseline_Data_2012!AF$273</f>
        <v>2.0917525490649412E-3</v>
      </c>
      <c r="AN184" s="158">
        <f>Baseline_Data_2012!AG181/Baseline_Data_2012!AG$273</f>
        <v>1.5981866505356625E-2</v>
      </c>
      <c r="AO184" s="158">
        <f>Baseline_Data_2012!AH181/Baseline_Data_2012!AH$273</f>
        <v>4.0888630699534292E-3</v>
      </c>
      <c r="AP184" s="158">
        <f>Baseline_Data_2012!AI181/Baseline_Data_2012!AI$273</f>
        <v>1.2244629307451668E-2</v>
      </c>
      <c r="AQ184" s="158">
        <f>Baseline_Data_2012!AJ181/Baseline_Data_2012!AJ$273</f>
        <v>1.4440520712742528E-2</v>
      </c>
      <c r="AR184" s="158">
        <f>Baseline_Data_2012!AK181/Baseline_Data_2012!AK$273</f>
        <v>4.8603307371103523E-3</v>
      </c>
      <c r="AS184" s="158">
        <f>Baseline_Data_2012!AL181/Baseline_Data_2012!AL$273</f>
        <v>5.6462915517949894E-3</v>
      </c>
      <c r="AT184" s="158">
        <f>Baseline_Data_2012!AM181/Baseline_Data_2012!AM$273</f>
        <v>5.4881212896386788E-3</v>
      </c>
      <c r="AU184" s="158">
        <f>Baseline_Data_2012!AN181/Baseline_Data_2012!AN$273</f>
        <v>7.0220516064415728E-3</v>
      </c>
      <c r="AV184" s="158">
        <f>Baseline_Data_2012!AO181/Baseline_Data_2012!AO$273</f>
        <v>7.5332389567446629E-3</v>
      </c>
      <c r="AW184" s="158">
        <f>Baseline_Data_2012!AP181/Baseline_Data_2012!AP$273</f>
        <v>1.3037022662749757E-2</v>
      </c>
      <c r="AX184" s="158">
        <f>Baseline_Data_2012!AQ181/Baseline_Data_2012!AQ$273</f>
        <v>1.4044445828133686E-2</v>
      </c>
      <c r="AY184" s="158">
        <f>Baseline_Data_2012!AR181/Baseline_Data_2012!AR$273</f>
        <v>9.5355624604072462E-3</v>
      </c>
      <c r="AZ184" s="158">
        <f>Baseline_Data_2012!AS181/Baseline_Data_2012!AS$273</f>
        <v>8.7027011066630917E-3</v>
      </c>
      <c r="BA184" s="158">
        <f>Baseline_Data_2012!AT181/Baseline_Data_2012!AT$273</f>
        <v>5.1936383190006553E-3</v>
      </c>
      <c r="BB184" s="158">
        <f>Baseline_Data_2012!AU181/Baseline_Data_2012!AU$273</f>
        <v>7.5026751355254506E-3</v>
      </c>
      <c r="BC184" s="158">
        <f>Baseline_Data_2012!AV181/Baseline_Data_2012!AV$273</f>
        <v>5.4352033030562654E-3</v>
      </c>
      <c r="BD184">
        <v>184</v>
      </c>
    </row>
    <row r="185" spans="1:56" x14ac:dyDescent="0.2">
      <c r="A185" s="157">
        <v>3</v>
      </c>
      <c r="B185" s="34" t="s">
        <v>53</v>
      </c>
      <c r="C185">
        <f>'III Tool Overview'!$H$8/160</f>
        <v>312.5</v>
      </c>
      <c r="D185">
        <v>0</v>
      </c>
      <c r="E185">
        <v>0</v>
      </c>
      <c r="F185">
        <f>G185*'III Tool Overview'!$H$8</f>
        <v>267.73822953881307</v>
      </c>
      <c r="G185" s="158">
        <f>HLOOKUP('III Tool Overview'!$H$6,Targeting!$I$1:$BC$277,Targeting!BD185,FALSE)</f>
        <v>5.3547645907762618E-3</v>
      </c>
      <c r="H185" s="195"/>
      <c r="I185" s="158">
        <f>Baseline_Data_2012!B182/Baseline_Data_2012!B$273</f>
        <v>5.3547645907762618E-3</v>
      </c>
      <c r="J185" s="158">
        <f>Baseline_Data_2012!C182/Baseline_Data_2012!C$273</f>
        <v>4.7723085625768014E-3</v>
      </c>
      <c r="K185" s="158">
        <f>Baseline_Data_2012!D182/Baseline_Data_2012!D$273</f>
        <v>9.6521888496544726E-3</v>
      </c>
      <c r="L185" s="158">
        <f>Baseline_Data_2012!E182/Baseline_Data_2012!E$273</f>
        <v>1.3847561285149201E-2</v>
      </c>
      <c r="M185" s="158">
        <f>Baseline_Data_2012!F182/Baseline_Data_2012!F$273</f>
        <v>5.4780766185271333E-3</v>
      </c>
      <c r="N185" s="158">
        <f>Baseline_Data_2012!G182/Baseline_Data_2012!G$273</f>
        <v>5.7800196266600545E-3</v>
      </c>
      <c r="O185" s="158">
        <f>Baseline_Data_2012!H182/Baseline_Data_2012!H$273</f>
        <v>6.2763930000669915E-3</v>
      </c>
      <c r="P185" s="158">
        <f>Baseline_Data_2012!I182/Baseline_Data_2012!I$273</f>
        <v>2.5902606913668219E-3</v>
      </c>
      <c r="Q185" s="158">
        <f>Baseline_Data_2012!J182/Baseline_Data_2012!J$273</f>
        <v>1.1519228672034325E-2</v>
      </c>
      <c r="R185" s="158">
        <f>Baseline_Data_2012!K182/Baseline_Data_2012!K$273</f>
        <v>5.2826072212121388E-3</v>
      </c>
      <c r="S185" s="158">
        <f>Baseline_Data_2012!L182/Baseline_Data_2012!L$273</f>
        <v>4.177992406649224E-3</v>
      </c>
      <c r="T185" s="158">
        <f>Baseline_Data_2012!M182/Baseline_Data_2012!M$273</f>
        <v>4.3055663552647658E-3</v>
      </c>
      <c r="U185" s="158">
        <f>Baseline_Data_2012!N182/Baseline_Data_2012!N$273</f>
        <v>1.1039638844528283E-2</v>
      </c>
      <c r="V185" s="158">
        <f>Baseline_Data_2012!O182/Baseline_Data_2012!O$273</f>
        <v>5.0545294728937852E-3</v>
      </c>
      <c r="W185" s="158">
        <f>Baseline_Data_2012!P182/Baseline_Data_2012!P$273</f>
        <v>1.2815346066150164E-2</v>
      </c>
      <c r="X185" s="158">
        <f>Baseline_Data_2012!Q182/Baseline_Data_2012!Q$273</f>
        <v>3.5174985728897244E-3</v>
      </c>
      <c r="Y185" s="158">
        <f>Baseline_Data_2012!R182/Baseline_Data_2012!R$273</f>
        <v>6.7077035207732888E-3</v>
      </c>
      <c r="Z185" s="158">
        <f>Baseline_Data_2012!S182/Baseline_Data_2012!S$273</f>
        <v>6.5065298366825518E-3</v>
      </c>
      <c r="AA185" s="158">
        <f>Baseline_Data_2012!T182/Baseline_Data_2012!T$273</f>
        <v>1.3848903038737301E-2</v>
      </c>
      <c r="AB185" s="158">
        <f>Baseline_Data_2012!U182/Baseline_Data_2012!U$273</f>
        <v>7.5922681305782601E-3</v>
      </c>
      <c r="AC185" s="158">
        <f>Baseline_Data_2012!V182/Baseline_Data_2012!V$273</f>
        <v>1.3847561285149201E-2</v>
      </c>
      <c r="AD185" s="158">
        <f>Baseline_Data_2012!W182/Baseline_Data_2012!W$273</f>
        <v>2.9133026707308957E-3</v>
      </c>
      <c r="AE185" s="158">
        <f>Baseline_Data_2012!X182/Baseline_Data_2012!X$273</f>
        <v>3.7692632114347539E-3</v>
      </c>
      <c r="AF185" s="158">
        <f>Baseline_Data_2012!Y182/Baseline_Data_2012!Y$273</f>
        <v>3.7594938031051276E-3</v>
      </c>
      <c r="AG185" s="158">
        <f>Baseline_Data_2012!Z182/Baseline_Data_2012!Z$273</f>
        <v>7.1215304269279141E-3</v>
      </c>
      <c r="AH185" s="158">
        <f>Baseline_Data_2012!AA182/Baseline_Data_2012!AA$273</f>
        <v>2.3304341024062763E-3</v>
      </c>
      <c r="AI185" s="158">
        <f>Baseline_Data_2012!AB182/Baseline_Data_2012!AB$273</f>
        <v>2.9985559083743727E-3</v>
      </c>
      <c r="AJ185" s="158">
        <f>Baseline_Data_2012!AC182/Baseline_Data_2012!AC$273</f>
        <v>1.2815346066150164E-2</v>
      </c>
      <c r="AK185" s="158">
        <f>Baseline_Data_2012!AD182/Baseline_Data_2012!AD$273</f>
        <v>6.3109801247436372E-3</v>
      </c>
      <c r="AL185" s="158">
        <f>Baseline_Data_2012!AE182/Baseline_Data_2012!AE$273</f>
        <v>5.4780766185271333E-3</v>
      </c>
      <c r="AM185" s="158">
        <f>Baseline_Data_2012!AF182/Baseline_Data_2012!AF$273</f>
        <v>1.3957437309884801E-3</v>
      </c>
      <c r="AN185" s="158">
        <f>Baseline_Data_2012!AG182/Baseline_Data_2012!AG$273</f>
        <v>1.1002063521987541E-2</v>
      </c>
      <c r="AO185" s="158">
        <f>Baseline_Data_2012!AH182/Baseline_Data_2012!AH$273</f>
        <v>2.9031706257034882E-3</v>
      </c>
      <c r="AP185" s="158">
        <f>Baseline_Data_2012!AI182/Baseline_Data_2012!AI$273</f>
        <v>7.884799175252968E-3</v>
      </c>
      <c r="AQ185" s="158">
        <f>Baseline_Data_2012!AJ182/Baseline_Data_2012!AJ$273</f>
        <v>1.1207697673858309E-2</v>
      </c>
      <c r="AR185" s="158">
        <f>Baseline_Data_2012!AK182/Baseline_Data_2012!AK$273</f>
        <v>3.8670654014695701E-3</v>
      </c>
      <c r="AS185" s="158">
        <f>Baseline_Data_2012!AL182/Baseline_Data_2012!AL$273</f>
        <v>4.0113681009963176E-3</v>
      </c>
      <c r="AT185" s="158">
        <f>Baseline_Data_2012!AM182/Baseline_Data_2012!AM$273</f>
        <v>4.3055663552647658E-3</v>
      </c>
      <c r="AU185" s="158">
        <f>Baseline_Data_2012!AN182/Baseline_Data_2012!AN$273</f>
        <v>5.38102043583665E-3</v>
      </c>
      <c r="AV185" s="158">
        <f>Baseline_Data_2012!AO182/Baseline_Data_2012!AO$273</f>
        <v>5.3490233896648131E-3</v>
      </c>
      <c r="AW185" s="158">
        <f>Baseline_Data_2012!AP182/Baseline_Data_2012!AP$273</f>
        <v>9.6521888496544726E-3</v>
      </c>
      <c r="AX185" s="158">
        <f>Baseline_Data_2012!AQ182/Baseline_Data_2012!AQ$273</f>
        <v>1.1039638844528283E-2</v>
      </c>
      <c r="AY185" s="158">
        <f>Baseline_Data_2012!AR182/Baseline_Data_2012!AR$273</f>
        <v>7.3762362337742183E-3</v>
      </c>
      <c r="AZ185" s="158">
        <f>Baseline_Data_2012!AS182/Baseline_Data_2012!AS$273</f>
        <v>6.5391601037099005E-3</v>
      </c>
      <c r="BA185" s="158">
        <f>Baseline_Data_2012!AT182/Baseline_Data_2012!AT$273</f>
        <v>3.8910345227953689E-3</v>
      </c>
      <c r="BB185" s="158">
        <f>Baseline_Data_2012!AU182/Baseline_Data_2012!AU$273</f>
        <v>4.715768376331462E-3</v>
      </c>
      <c r="BC185" s="158">
        <f>Baseline_Data_2012!AV182/Baseline_Data_2012!AV$273</f>
        <v>3.6663634226275442E-3</v>
      </c>
      <c r="BD185">
        <v>185</v>
      </c>
    </row>
    <row r="186" spans="1:56" x14ac:dyDescent="0.2">
      <c r="A186" s="157">
        <v>3</v>
      </c>
      <c r="B186" s="34" t="s">
        <v>54</v>
      </c>
      <c r="C186">
        <f>'III Tool Overview'!$H$8/160</f>
        <v>312.5</v>
      </c>
      <c r="F186">
        <f>G186*'III Tool Overview'!$H$8</f>
        <v>213.7880341496581</v>
      </c>
      <c r="G186" s="158">
        <f>HLOOKUP('III Tool Overview'!$H$6,Targeting!$I$1:$BC$277,Targeting!BD186,FALSE)</f>
        <v>4.275760682993162E-3</v>
      </c>
      <c r="H186" s="195"/>
      <c r="I186" s="158">
        <f>Baseline_Data_2012!B183/Baseline_Data_2012!B$273</f>
        <v>4.275760682993162E-3</v>
      </c>
      <c r="J186" s="158">
        <f>Baseline_Data_2012!C183/Baseline_Data_2012!C$273</f>
        <v>3.6262852968922759E-3</v>
      </c>
      <c r="K186" s="158">
        <f>Baseline_Data_2012!D183/Baseline_Data_2012!D$273</f>
        <v>7.3173338227222294E-3</v>
      </c>
      <c r="L186" s="158">
        <f>Baseline_Data_2012!E183/Baseline_Data_2012!E$273</f>
        <v>1.0615392688197903E-2</v>
      </c>
      <c r="M186" s="158">
        <f>Baseline_Data_2012!F183/Baseline_Data_2012!F$273</f>
        <v>4.2918204249129841E-3</v>
      </c>
      <c r="N186" s="158">
        <f>Baseline_Data_2012!G183/Baseline_Data_2012!G$273</f>
        <v>4.8944909787294426E-3</v>
      </c>
      <c r="O186" s="158">
        <f>Baseline_Data_2012!H183/Baseline_Data_2012!H$273</f>
        <v>5.0189649503960361E-3</v>
      </c>
      <c r="P186" s="158">
        <f>Baseline_Data_2012!I183/Baseline_Data_2012!I$273</f>
        <v>2.111741148045011E-3</v>
      </c>
      <c r="Q186" s="158">
        <f>Baseline_Data_2012!J183/Baseline_Data_2012!J$273</f>
        <v>9.1418960371570119E-3</v>
      </c>
      <c r="R186" s="158">
        <f>Baseline_Data_2012!K183/Baseline_Data_2012!K$273</f>
        <v>4.3131455049170622E-3</v>
      </c>
      <c r="S186" s="158">
        <f>Baseline_Data_2012!L183/Baseline_Data_2012!L$273</f>
        <v>3.4444965487403019E-3</v>
      </c>
      <c r="T186" s="158">
        <f>Baseline_Data_2012!M183/Baseline_Data_2012!M$273</f>
        <v>4.1113302790874075E-3</v>
      </c>
      <c r="U186" s="158">
        <f>Baseline_Data_2012!N183/Baseline_Data_2012!N$273</f>
        <v>7.8587259571218284E-3</v>
      </c>
      <c r="V186" s="158">
        <f>Baseline_Data_2012!O183/Baseline_Data_2012!O$273</f>
        <v>3.970448084605574E-3</v>
      </c>
      <c r="W186" s="158">
        <f>Baseline_Data_2012!P183/Baseline_Data_2012!P$273</f>
        <v>1.001927056080831E-2</v>
      </c>
      <c r="X186" s="158">
        <f>Baseline_Data_2012!Q183/Baseline_Data_2012!Q$273</f>
        <v>2.8489183356697643E-3</v>
      </c>
      <c r="Y186" s="158">
        <f>Baseline_Data_2012!R183/Baseline_Data_2012!R$273</f>
        <v>5.5424746072752617E-3</v>
      </c>
      <c r="Z186" s="158">
        <f>Baseline_Data_2012!S183/Baseline_Data_2012!S$273</f>
        <v>4.4834911479661281E-3</v>
      </c>
      <c r="AA186" s="158">
        <f>Baseline_Data_2012!T183/Baseline_Data_2012!T$273</f>
        <v>1.1381891971107986E-2</v>
      </c>
      <c r="AB186" s="158">
        <f>Baseline_Data_2012!U183/Baseline_Data_2012!U$273</f>
        <v>5.0979783124632128E-3</v>
      </c>
      <c r="AC186" s="158">
        <f>Baseline_Data_2012!V183/Baseline_Data_2012!V$273</f>
        <v>1.0615392688197903E-2</v>
      </c>
      <c r="AD186" s="158">
        <f>Baseline_Data_2012!W183/Baseline_Data_2012!W$273</f>
        <v>2.7001341826286352E-3</v>
      </c>
      <c r="AE186" s="158">
        <f>Baseline_Data_2012!X183/Baseline_Data_2012!X$273</f>
        <v>2.6410927346558395E-3</v>
      </c>
      <c r="AF186" s="158">
        <f>Baseline_Data_2012!Y183/Baseline_Data_2012!Y$273</f>
        <v>2.3999720588088083E-3</v>
      </c>
      <c r="AG186" s="158">
        <f>Baseline_Data_2012!Z183/Baseline_Data_2012!Z$273</f>
        <v>6.0286817442121634E-3</v>
      </c>
      <c r="AH186" s="158">
        <f>Baseline_Data_2012!AA183/Baseline_Data_2012!AA$273</f>
        <v>2.1329396869481172E-3</v>
      </c>
      <c r="AI186" s="158">
        <f>Baseline_Data_2012!AB183/Baseline_Data_2012!AB$273</f>
        <v>2.499542499741921E-3</v>
      </c>
      <c r="AJ186" s="158">
        <f>Baseline_Data_2012!AC183/Baseline_Data_2012!AC$273</f>
        <v>1.001927056080831E-2</v>
      </c>
      <c r="AK186" s="158">
        <f>Baseline_Data_2012!AD183/Baseline_Data_2012!AD$273</f>
        <v>5.8325303679941194E-3</v>
      </c>
      <c r="AL186" s="158">
        <f>Baseline_Data_2012!AE183/Baseline_Data_2012!AE$273</f>
        <v>4.2918204249129841E-3</v>
      </c>
      <c r="AM186" s="158">
        <f>Baseline_Data_2012!AF183/Baseline_Data_2012!AF$273</f>
        <v>1.1609355133339236E-3</v>
      </c>
      <c r="AN186" s="158">
        <f>Baseline_Data_2012!AG183/Baseline_Data_2012!AG$273</f>
        <v>8.5737412403158152E-3</v>
      </c>
      <c r="AO186" s="158">
        <f>Baseline_Data_2012!AH183/Baseline_Data_2012!AH$273</f>
        <v>2.249750456385609E-3</v>
      </c>
      <c r="AP186" s="158">
        <f>Baseline_Data_2012!AI183/Baseline_Data_2012!AI$273</f>
        <v>6.4856919531780053E-3</v>
      </c>
      <c r="AQ186" s="158">
        <f>Baseline_Data_2012!AJ183/Baseline_Data_2012!AJ$273</f>
        <v>8.4769878111653971E-3</v>
      </c>
      <c r="AR186" s="158">
        <f>Baseline_Data_2012!AK183/Baseline_Data_2012!AK$273</f>
        <v>3.1888104750338077E-3</v>
      </c>
      <c r="AS186" s="158">
        <f>Baseline_Data_2012!AL183/Baseline_Data_2012!AL$273</f>
        <v>3.1696160843279727E-3</v>
      </c>
      <c r="AT186" s="158">
        <f>Baseline_Data_2012!AM183/Baseline_Data_2012!AM$273</f>
        <v>4.1113302790874075E-3</v>
      </c>
      <c r="AU186" s="158">
        <f>Baseline_Data_2012!AN183/Baseline_Data_2012!AN$273</f>
        <v>4.4079257222901418E-3</v>
      </c>
      <c r="AV186" s="158">
        <f>Baseline_Data_2012!AO183/Baseline_Data_2012!AO$273</f>
        <v>4.3366513559520911E-3</v>
      </c>
      <c r="AW186" s="158">
        <f>Baseline_Data_2012!AP183/Baseline_Data_2012!AP$273</f>
        <v>7.3173338227222294E-3</v>
      </c>
      <c r="AX186" s="158">
        <f>Baseline_Data_2012!AQ183/Baseline_Data_2012!AQ$273</f>
        <v>7.8587259571218284E-3</v>
      </c>
      <c r="AY186" s="158">
        <f>Baseline_Data_2012!AR183/Baseline_Data_2012!AR$273</f>
        <v>5.4850948163916793E-3</v>
      </c>
      <c r="AZ186" s="158">
        <f>Baseline_Data_2012!AS183/Baseline_Data_2012!AS$273</f>
        <v>5.4989061530070641E-3</v>
      </c>
      <c r="BA186" s="158">
        <f>Baseline_Data_2012!AT183/Baseline_Data_2012!AT$273</f>
        <v>3.2595053594097335E-3</v>
      </c>
      <c r="BB186" s="158">
        <f>Baseline_Data_2012!AU183/Baseline_Data_2012!AU$273</f>
        <v>4.0143189583466748E-3</v>
      </c>
      <c r="BC186" s="158">
        <f>Baseline_Data_2012!AV183/Baseline_Data_2012!AV$273</f>
        <v>2.9308040249486295E-3</v>
      </c>
      <c r="BD186">
        <v>186</v>
      </c>
    </row>
    <row r="187" spans="1:56" x14ac:dyDescent="0.2">
      <c r="A187" s="157">
        <v>3</v>
      </c>
      <c r="B187" s="34" t="s">
        <v>55</v>
      </c>
      <c r="C187">
        <f>'III Tool Overview'!$H$8/160</f>
        <v>312.5</v>
      </c>
      <c r="F187">
        <f>G187*'III Tool Overview'!$H$8</f>
        <v>83.617437206160332</v>
      </c>
      <c r="G187" s="158">
        <f>HLOOKUP('III Tool Overview'!$H$6,Targeting!$I$1:$BC$277,Targeting!BD187,FALSE)</f>
        <v>1.6723487441232068E-3</v>
      </c>
      <c r="H187" s="195"/>
      <c r="I187" s="158">
        <f>Baseline_Data_2012!B184/Baseline_Data_2012!B$273</f>
        <v>1.6723487441232068E-3</v>
      </c>
      <c r="J187" s="158">
        <f>Baseline_Data_2012!C184/Baseline_Data_2012!C$273</f>
        <v>1.2764209322394416E-3</v>
      </c>
      <c r="K187" s="158">
        <f>Baseline_Data_2012!D184/Baseline_Data_2012!D$273</f>
        <v>2.9779349436409031E-3</v>
      </c>
      <c r="L187" s="158">
        <f>Baseline_Data_2012!E184/Baseline_Data_2012!E$273</f>
        <v>4.1034291063622146E-3</v>
      </c>
      <c r="M187" s="158">
        <f>Baseline_Data_2012!F184/Baseline_Data_2012!F$273</f>
        <v>1.6723837778079855E-3</v>
      </c>
      <c r="N187" s="158">
        <f>Baseline_Data_2012!G184/Baseline_Data_2012!G$273</f>
        <v>1.8255446603659355E-3</v>
      </c>
      <c r="O187" s="158">
        <f>Baseline_Data_2012!H184/Baseline_Data_2012!H$273</f>
        <v>2.0356552639218084E-3</v>
      </c>
      <c r="P187" s="158">
        <f>Baseline_Data_2012!I184/Baseline_Data_2012!I$273</f>
        <v>8.9308930069257914E-4</v>
      </c>
      <c r="Q187" s="158">
        <f>Baseline_Data_2012!J184/Baseline_Data_2012!J$273</f>
        <v>3.3192876512142017E-3</v>
      </c>
      <c r="R187" s="158">
        <f>Baseline_Data_2012!K184/Baseline_Data_2012!K$273</f>
        <v>1.7207099170770529E-3</v>
      </c>
      <c r="S187" s="158">
        <f>Baseline_Data_2012!L184/Baseline_Data_2012!L$273</f>
        <v>1.3122154604360288E-3</v>
      </c>
      <c r="T187" s="158">
        <f>Baseline_Data_2012!M184/Baseline_Data_2012!M$273</f>
        <v>1.1120967498782057E-3</v>
      </c>
      <c r="U187" s="158">
        <f>Baseline_Data_2012!N184/Baseline_Data_2012!N$273</f>
        <v>3.2051274491790988E-3</v>
      </c>
      <c r="V187" s="158">
        <f>Baseline_Data_2012!O184/Baseline_Data_2012!O$273</f>
        <v>1.6526927046942831E-3</v>
      </c>
      <c r="W187" s="158">
        <f>Baseline_Data_2012!P184/Baseline_Data_2012!P$273</f>
        <v>3.7978779591274379E-3</v>
      </c>
      <c r="X187" s="158">
        <f>Baseline_Data_2012!Q184/Baseline_Data_2012!Q$273</f>
        <v>1.380747196536687E-3</v>
      </c>
      <c r="Y187" s="158">
        <f>Baseline_Data_2012!R184/Baseline_Data_2012!R$273</f>
        <v>2.1050621482008869E-3</v>
      </c>
      <c r="Z187" s="158">
        <f>Baseline_Data_2012!S184/Baseline_Data_2012!S$273</f>
        <v>1.8654410802154623E-3</v>
      </c>
      <c r="AA187" s="158">
        <f>Baseline_Data_2012!T184/Baseline_Data_2012!T$273</f>
        <v>4.2057921302685892E-3</v>
      </c>
      <c r="AB187" s="158">
        <f>Baseline_Data_2012!U184/Baseline_Data_2012!U$273</f>
        <v>1.8636386257123785E-3</v>
      </c>
      <c r="AC187" s="158">
        <f>Baseline_Data_2012!V184/Baseline_Data_2012!V$273</f>
        <v>4.1034291063622146E-3</v>
      </c>
      <c r="AD187" s="158">
        <f>Baseline_Data_2012!W184/Baseline_Data_2012!W$273</f>
        <v>1.1916156482864339E-3</v>
      </c>
      <c r="AE187" s="158">
        <f>Baseline_Data_2012!X184/Baseline_Data_2012!X$273</f>
        <v>9.5439923367083928E-4</v>
      </c>
      <c r="AF187" s="158">
        <f>Baseline_Data_2012!Y184/Baseline_Data_2012!Y$273</f>
        <v>1.0706437746199103E-3</v>
      </c>
      <c r="AG187" s="158">
        <f>Baseline_Data_2012!Z184/Baseline_Data_2012!Z$273</f>
        <v>2.5714086652135308E-3</v>
      </c>
      <c r="AH187" s="158">
        <f>Baseline_Data_2012!AA184/Baseline_Data_2012!AA$273</f>
        <v>1.0471076458801213E-3</v>
      </c>
      <c r="AI187" s="158">
        <f>Baseline_Data_2012!AB184/Baseline_Data_2012!AB$273</f>
        <v>9.9197178777477046E-4</v>
      </c>
      <c r="AJ187" s="158">
        <f>Baseline_Data_2012!AC184/Baseline_Data_2012!AC$273</f>
        <v>3.7978779591274379E-3</v>
      </c>
      <c r="AK187" s="158">
        <f>Baseline_Data_2012!AD184/Baseline_Data_2012!AD$273</f>
        <v>2.1407387808998024E-3</v>
      </c>
      <c r="AL187" s="158">
        <f>Baseline_Data_2012!AE184/Baseline_Data_2012!AE$273</f>
        <v>1.6723837778079855E-3</v>
      </c>
      <c r="AM187" s="158">
        <f>Baseline_Data_2012!AF184/Baseline_Data_2012!AF$273</f>
        <v>5.1548594759511944E-4</v>
      </c>
      <c r="AN187" s="158">
        <f>Baseline_Data_2012!AG184/Baseline_Data_2012!AG$273</f>
        <v>3.0834825160629478E-3</v>
      </c>
      <c r="AO187" s="158">
        <f>Baseline_Data_2012!AH184/Baseline_Data_2012!AH$273</f>
        <v>8.018141764972931E-4</v>
      </c>
      <c r="AP187" s="158">
        <f>Baseline_Data_2012!AI184/Baseline_Data_2012!AI$273</f>
        <v>2.7005698723201674E-3</v>
      </c>
      <c r="AQ187" s="158">
        <f>Baseline_Data_2012!AJ184/Baseline_Data_2012!AJ$273</f>
        <v>3.2403345133266682E-3</v>
      </c>
      <c r="AR187" s="158">
        <f>Baseline_Data_2012!AK184/Baseline_Data_2012!AK$273</f>
        <v>1.0956883798435492E-3</v>
      </c>
      <c r="AS187" s="158">
        <f>Baseline_Data_2012!AL184/Baseline_Data_2012!AL$273</f>
        <v>1.2428087488846721E-3</v>
      </c>
      <c r="AT187" s="158">
        <f>Baseline_Data_2012!AM184/Baseline_Data_2012!AM$273</f>
        <v>1.1120967498782057E-3</v>
      </c>
      <c r="AU187" s="158">
        <f>Baseline_Data_2012!AN184/Baseline_Data_2012!AN$273</f>
        <v>1.7680224947335074E-3</v>
      </c>
      <c r="AV187" s="158">
        <f>Baseline_Data_2012!AO184/Baseline_Data_2012!AO$273</f>
        <v>1.768215407299143E-3</v>
      </c>
      <c r="AW187" s="158">
        <f>Baseline_Data_2012!AP184/Baseline_Data_2012!AP$273</f>
        <v>2.9779349436409031E-3</v>
      </c>
      <c r="AX187" s="158">
        <f>Baseline_Data_2012!AQ184/Baseline_Data_2012!AQ$273</f>
        <v>3.2051274491790988E-3</v>
      </c>
      <c r="AY187" s="158">
        <f>Baseline_Data_2012!AR184/Baseline_Data_2012!AR$273</f>
        <v>1.9423781021102571E-3</v>
      </c>
      <c r="AZ187" s="158">
        <f>Baseline_Data_2012!AS184/Baseline_Data_2012!AS$273</f>
        <v>2.2382534596692267E-3</v>
      </c>
      <c r="BA187" s="158">
        <f>Baseline_Data_2012!AT184/Baseline_Data_2012!AT$273</f>
        <v>1.2798351925917629E-3</v>
      </c>
      <c r="BB187" s="158">
        <f>Baseline_Data_2012!AU184/Baseline_Data_2012!AU$273</f>
        <v>1.6703543900984303E-3</v>
      </c>
      <c r="BC187" s="158">
        <f>Baseline_Data_2012!AV184/Baseline_Data_2012!AV$273</f>
        <v>8.8778275367525214E-4</v>
      </c>
      <c r="BD187">
        <v>187</v>
      </c>
    </row>
    <row r="188" spans="1:56" x14ac:dyDescent="0.2">
      <c r="A188" s="157">
        <v>3</v>
      </c>
      <c r="B188" s="34" t="s">
        <v>56</v>
      </c>
      <c r="C188">
        <f>'III Tool Overview'!$H$8/160</f>
        <v>312.5</v>
      </c>
      <c r="F188">
        <f>G188*'III Tool Overview'!$H$8</f>
        <v>63.009322078661171</v>
      </c>
      <c r="G188" s="158">
        <f>HLOOKUP('III Tool Overview'!$H$6,Targeting!$I$1:$BC$277,Targeting!BD188,FALSE)</f>
        <v>1.2601864415732235E-3</v>
      </c>
      <c r="H188" s="195"/>
      <c r="I188" s="158">
        <f>Baseline_Data_2012!B185/Baseline_Data_2012!B$273</f>
        <v>1.2601864415732235E-3</v>
      </c>
      <c r="J188" s="158">
        <f>Baseline_Data_2012!C185/Baseline_Data_2012!C$273</f>
        <v>8.7981519924599898E-4</v>
      </c>
      <c r="K188" s="158">
        <f>Baseline_Data_2012!D185/Baseline_Data_2012!D$273</f>
        <v>2.1975106135832868E-3</v>
      </c>
      <c r="L188" s="158">
        <f>Baseline_Data_2012!E185/Baseline_Data_2012!E$273</f>
        <v>3.0571605206574787E-3</v>
      </c>
      <c r="M188" s="158">
        <f>Baseline_Data_2012!F185/Baseline_Data_2012!F$273</f>
        <v>1.2248608714119811E-3</v>
      </c>
      <c r="N188" s="158">
        <f>Baseline_Data_2012!G185/Baseline_Data_2012!G$273</f>
        <v>1.300722365456531E-3</v>
      </c>
      <c r="O188" s="158">
        <f>Baseline_Data_2012!H185/Baseline_Data_2012!H$273</f>
        <v>1.5754201607742692E-3</v>
      </c>
      <c r="P188" s="158">
        <f>Baseline_Data_2012!I185/Baseline_Data_2012!I$273</f>
        <v>6.5760102101094988E-4</v>
      </c>
      <c r="Q188" s="158">
        <f>Baseline_Data_2012!J185/Baseline_Data_2012!J$273</f>
        <v>2.4769038750823693E-3</v>
      </c>
      <c r="R188" s="158">
        <f>Baseline_Data_2012!K185/Baseline_Data_2012!K$273</f>
        <v>1.2950460029655785E-3</v>
      </c>
      <c r="S188" s="158">
        <f>Baseline_Data_2012!L185/Baseline_Data_2012!L$273</f>
        <v>1.0410463564486173E-3</v>
      </c>
      <c r="T188" s="158">
        <f>Baseline_Data_2012!M185/Baseline_Data_2012!M$273</f>
        <v>8.988179211344401E-4</v>
      </c>
      <c r="U188" s="158">
        <f>Baseline_Data_2012!N185/Baseline_Data_2012!N$273</f>
        <v>1.8315013995309137E-3</v>
      </c>
      <c r="V188" s="158">
        <f>Baseline_Data_2012!O185/Baseline_Data_2012!O$273</f>
        <v>1.3731697584984008E-3</v>
      </c>
      <c r="W188" s="158">
        <f>Baseline_Data_2012!P185/Baseline_Data_2012!P$273</f>
        <v>3.0402960040259016E-3</v>
      </c>
      <c r="X188" s="158">
        <f>Baseline_Data_2012!Q185/Baseline_Data_2012!Q$273</f>
        <v>1.1703285381384982E-3</v>
      </c>
      <c r="Y188" s="158">
        <f>Baseline_Data_2012!R185/Baseline_Data_2012!R$273</f>
        <v>1.603954670970627E-3</v>
      </c>
      <c r="Z188" s="158">
        <f>Baseline_Data_2012!S185/Baseline_Data_2012!S$273</f>
        <v>1.5341644745909921E-3</v>
      </c>
      <c r="AA188" s="158">
        <f>Baseline_Data_2012!T185/Baseline_Data_2012!T$273</f>
        <v>3.2137106741951952E-3</v>
      </c>
      <c r="AB188" s="158">
        <f>Baseline_Data_2012!U185/Baseline_Data_2012!U$273</f>
        <v>1.3076359417981884E-3</v>
      </c>
      <c r="AC188" s="158">
        <f>Baseline_Data_2012!V185/Baseline_Data_2012!V$273</f>
        <v>3.0571605206574787E-3</v>
      </c>
      <c r="AD188" s="158">
        <f>Baseline_Data_2012!W185/Baseline_Data_2012!W$273</f>
        <v>1.0183450055509064E-3</v>
      </c>
      <c r="AE188" s="158">
        <f>Baseline_Data_2012!X185/Baseline_Data_2012!X$273</f>
        <v>5.3090375377831255E-4</v>
      </c>
      <c r="AF188" s="158">
        <f>Baseline_Data_2012!Y185/Baseline_Data_2012!Y$273</f>
        <v>7.8339788386822711E-4</v>
      </c>
      <c r="AG188" s="158">
        <f>Baseline_Data_2012!Z185/Baseline_Data_2012!Z$273</f>
        <v>2.2040645701830266E-3</v>
      </c>
      <c r="AH188" s="158">
        <f>Baseline_Data_2012!AA185/Baseline_Data_2012!AA$273</f>
        <v>7.3111658114706685E-4</v>
      </c>
      <c r="AI188" s="158">
        <f>Baseline_Data_2012!AB185/Baseline_Data_2012!AB$273</f>
        <v>8.3927973976273041E-4</v>
      </c>
      <c r="AJ188" s="158">
        <f>Baseline_Data_2012!AC185/Baseline_Data_2012!AC$273</f>
        <v>3.0402960040259016E-3</v>
      </c>
      <c r="AK188" s="158">
        <f>Baseline_Data_2012!AD185/Baseline_Data_2012!AD$273</f>
        <v>1.5331835342337482E-3</v>
      </c>
      <c r="AL188" s="158">
        <f>Baseline_Data_2012!AE185/Baseline_Data_2012!AE$273</f>
        <v>1.2248608714119811E-3</v>
      </c>
      <c r="AM188" s="158">
        <f>Baseline_Data_2012!AF185/Baseline_Data_2012!AF$273</f>
        <v>3.9573696874201585E-4</v>
      </c>
      <c r="AN188" s="158">
        <f>Baseline_Data_2012!AG185/Baseline_Data_2012!AG$273</f>
        <v>2.2705837437123292E-3</v>
      </c>
      <c r="AO188" s="158">
        <f>Baseline_Data_2012!AH185/Baseline_Data_2012!AH$273</f>
        <v>6.5001440521867944E-4</v>
      </c>
      <c r="AP188" s="158">
        <f>Baseline_Data_2012!AI185/Baseline_Data_2012!AI$273</f>
        <v>1.8803554689501994E-3</v>
      </c>
      <c r="AQ188" s="158">
        <f>Baseline_Data_2012!AJ185/Baseline_Data_2012!AJ$273</f>
        <v>2.3297126886114706E-3</v>
      </c>
      <c r="AR188" s="158">
        <f>Baseline_Data_2012!AK185/Baseline_Data_2012!AK$273</f>
        <v>8.5511332253007438E-4</v>
      </c>
      <c r="AS188" s="158">
        <f>Baseline_Data_2012!AL185/Baseline_Data_2012!AL$273</f>
        <v>9.3744508721713235E-4</v>
      </c>
      <c r="AT188" s="158">
        <f>Baseline_Data_2012!AM185/Baseline_Data_2012!AM$273</f>
        <v>8.988179211344401E-4</v>
      </c>
      <c r="AU188" s="158">
        <f>Baseline_Data_2012!AN185/Baseline_Data_2012!AN$273</f>
        <v>1.4556617452351349E-3</v>
      </c>
      <c r="AV188" s="158">
        <f>Baseline_Data_2012!AO185/Baseline_Data_2012!AO$273</f>
        <v>1.243705914719475E-3</v>
      </c>
      <c r="AW188" s="158">
        <f>Baseline_Data_2012!AP185/Baseline_Data_2012!AP$273</f>
        <v>2.1975106135832868E-3</v>
      </c>
      <c r="AX188" s="158">
        <f>Baseline_Data_2012!AQ185/Baseline_Data_2012!AQ$273</f>
        <v>1.8315013995309137E-3</v>
      </c>
      <c r="AY188" s="158">
        <f>Baseline_Data_2012!AR185/Baseline_Data_2012!AR$273</f>
        <v>1.336769720463713E-3</v>
      </c>
      <c r="AZ188" s="158">
        <f>Baseline_Data_2012!AS185/Baseline_Data_2012!AS$273</f>
        <v>1.6585818697425001E-3</v>
      </c>
      <c r="BA188" s="158">
        <f>Baseline_Data_2012!AT185/Baseline_Data_2012!AT$273</f>
        <v>9.1074414454095484E-4</v>
      </c>
      <c r="BB188" s="158">
        <f>Baseline_Data_2012!AU185/Baseline_Data_2012!AU$273</f>
        <v>1.22094951847671E-3</v>
      </c>
      <c r="BC188" s="158">
        <f>Baseline_Data_2012!AV185/Baseline_Data_2012!AV$273</f>
        <v>6.4745368500356774E-4</v>
      </c>
      <c r="BD188">
        <v>188</v>
      </c>
    </row>
    <row r="189" spans="1:56" x14ac:dyDescent="0.2">
      <c r="A189" s="47">
        <v>3</v>
      </c>
      <c r="B189" s="34" t="s">
        <v>57</v>
      </c>
      <c r="C189">
        <f>'III Tool Overview'!$H$8/160</f>
        <v>312.5</v>
      </c>
      <c r="F189">
        <f>G189*'III Tool Overview'!$H$8</f>
        <v>39.531467469296274</v>
      </c>
      <c r="G189" s="158">
        <f>HLOOKUP('III Tool Overview'!$H$6,Targeting!$I$1:$BC$277,Targeting!BD189,FALSE)</f>
        <v>7.9062934938592551E-4</v>
      </c>
      <c r="H189" s="195"/>
      <c r="I189" s="158">
        <f>Baseline_Data_2012!B186/Baseline_Data_2012!B$273</f>
        <v>7.9062934938592551E-4</v>
      </c>
      <c r="J189" s="158">
        <f>Baseline_Data_2012!C186/Baseline_Data_2012!C$273</f>
        <v>5.3044786621207318E-4</v>
      </c>
      <c r="K189" s="158">
        <f>Baseline_Data_2012!D186/Baseline_Data_2012!D$273</f>
        <v>1.3486280089592135E-3</v>
      </c>
      <c r="L189" s="158">
        <f>Baseline_Data_2012!E186/Baseline_Data_2012!E$273</f>
        <v>1.8929599267374694E-3</v>
      </c>
      <c r="M189" s="158">
        <f>Baseline_Data_2012!F186/Baseline_Data_2012!F$273</f>
        <v>8.5775223725900859E-4</v>
      </c>
      <c r="N189" s="158">
        <f>Baseline_Data_2012!G186/Baseline_Data_2012!G$273</f>
        <v>7.5672051824146711E-4</v>
      </c>
      <c r="O189" s="158">
        <f>Baseline_Data_2012!H186/Baseline_Data_2012!H$273</f>
        <v>9.7778886382993689E-4</v>
      </c>
      <c r="P189" s="158">
        <f>Baseline_Data_2012!I186/Baseline_Data_2012!I$273</f>
        <v>4.3064919146777964E-4</v>
      </c>
      <c r="Q189" s="158">
        <f>Baseline_Data_2012!J186/Baseline_Data_2012!J$273</f>
        <v>1.5103793319416357E-3</v>
      </c>
      <c r="R189" s="158">
        <f>Baseline_Data_2012!K186/Baseline_Data_2012!K$273</f>
        <v>7.4786302691363439E-4</v>
      </c>
      <c r="S189" s="158">
        <f>Baseline_Data_2012!L186/Baseline_Data_2012!L$273</f>
        <v>6.5555545098382423E-4</v>
      </c>
      <c r="T189" s="158">
        <f>Baseline_Data_2012!M186/Baseline_Data_2012!M$273</f>
        <v>4.8749446570003533E-4</v>
      </c>
      <c r="U189" s="158">
        <f>Baseline_Data_2012!N186/Baseline_Data_2012!N$273</f>
        <v>1.144688374706821E-3</v>
      </c>
      <c r="V189" s="158">
        <f>Baseline_Data_2012!O186/Baseline_Data_2012!O$273</f>
        <v>9.4166285296407362E-4</v>
      </c>
      <c r="W189" s="158">
        <f>Baseline_Data_2012!P186/Baseline_Data_2012!P$273</f>
        <v>1.864050336894569E-3</v>
      </c>
      <c r="X189" s="158">
        <f>Baseline_Data_2012!Q186/Baseline_Data_2012!Q$273</f>
        <v>7.1542343855384219E-4</v>
      </c>
      <c r="Y189" s="158">
        <f>Baseline_Data_2012!R186/Baseline_Data_2012!R$273</f>
        <v>1.0740951253746965E-3</v>
      </c>
      <c r="Z189" s="158">
        <f>Baseline_Data_2012!S186/Baseline_Data_2012!S$273</f>
        <v>1.0259925941185043E-3</v>
      </c>
      <c r="AA189" s="158">
        <f>Baseline_Data_2012!T186/Baseline_Data_2012!T$273</f>
        <v>1.8944534187784485E-3</v>
      </c>
      <c r="AB189" s="158">
        <f>Baseline_Data_2012!U186/Baseline_Data_2012!U$273</f>
        <v>9.5756017785221656E-4</v>
      </c>
      <c r="AC189" s="158">
        <f>Baseline_Data_2012!V186/Baseline_Data_2012!V$273</f>
        <v>1.8929599267374694E-3</v>
      </c>
      <c r="AD189" s="158">
        <f>Baseline_Data_2012!W186/Baseline_Data_2012!W$273</f>
        <v>7.7819797439114037E-4</v>
      </c>
      <c r="AE189" s="158">
        <f>Baseline_Data_2012!X186/Baseline_Data_2012!X$273</f>
        <v>3.2836243730797359E-4</v>
      </c>
      <c r="AF189" s="158">
        <f>Baseline_Data_2012!Y186/Baseline_Data_2012!Y$273</f>
        <v>5.7449178150336658E-4</v>
      </c>
      <c r="AG189" s="158">
        <f>Baseline_Data_2012!Z186/Baseline_Data_2012!Z$273</f>
        <v>1.3393930849573779E-3</v>
      </c>
      <c r="AH189" s="158">
        <f>Baseline_Data_2012!AA186/Baseline_Data_2012!AA$273</f>
        <v>5.8861080685568951E-4</v>
      </c>
      <c r="AI189" s="158">
        <f>Baseline_Data_2012!AB186/Baseline_Data_2012!AB$273</f>
        <v>5.5179747005730333E-4</v>
      </c>
      <c r="AJ189" s="158">
        <f>Baseline_Data_2012!AC186/Baseline_Data_2012!AC$273</f>
        <v>1.864050336894569E-3</v>
      </c>
      <c r="AK189" s="158">
        <f>Baseline_Data_2012!AD186/Baseline_Data_2012!AD$273</f>
        <v>8.1841265580309642E-4</v>
      </c>
      <c r="AL189" s="158">
        <f>Baseline_Data_2012!AE186/Baseline_Data_2012!AE$273</f>
        <v>8.5775223725900859E-4</v>
      </c>
      <c r="AM189" s="158">
        <f>Baseline_Data_2012!AF186/Baseline_Data_2012!AF$273</f>
        <v>2.4412345474345137E-4</v>
      </c>
      <c r="AN189" s="158">
        <f>Baseline_Data_2012!AG186/Baseline_Data_2012!AG$273</f>
        <v>1.4108688116975393E-3</v>
      </c>
      <c r="AO189" s="158">
        <f>Baseline_Data_2012!AH186/Baseline_Data_2012!AH$273</f>
        <v>3.580917681444222E-4</v>
      </c>
      <c r="AP189" s="158">
        <f>Baseline_Data_2012!AI186/Baseline_Data_2012!AI$273</f>
        <v>1.1828942415947842E-3</v>
      </c>
      <c r="AQ189" s="158">
        <f>Baseline_Data_2012!AJ186/Baseline_Data_2012!AJ$273</f>
        <v>1.2942848270063724E-3</v>
      </c>
      <c r="AR189" s="158">
        <f>Baseline_Data_2012!AK186/Baseline_Data_2012!AK$273</f>
        <v>5.0496942723224445E-4</v>
      </c>
      <c r="AS189" s="158">
        <f>Baseline_Data_2012!AL186/Baseline_Data_2012!AL$273</f>
        <v>4.9114435093380523E-4</v>
      </c>
      <c r="AT189" s="158">
        <f>Baseline_Data_2012!AM186/Baseline_Data_2012!AM$273</f>
        <v>4.8749446570003533E-4</v>
      </c>
      <c r="AU189" s="158">
        <f>Baseline_Data_2012!AN186/Baseline_Data_2012!AN$273</f>
        <v>9.4314750576693113E-4</v>
      </c>
      <c r="AV189" s="158">
        <f>Baseline_Data_2012!AO186/Baseline_Data_2012!AO$273</f>
        <v>8.4975118666837047E-4</v>
      </c>
      <c r="AW189" s="158">
        <f>Baseline_Data_2012!AP186/Baseline_Data_2012!AP$273</f>
        <v>1.3486280089592135E-3</v>
      </c>
      <c r="AX189" s="158">
        <f>Baseline_Data_2012!AQ186/Baseline_Data_2012!AQ$273</f>
        <v>1.144688374706821E-3</v>
      </c>
      <c r="AY189" s="158">
        <f>Baseline_Data_2012!AR186/Baseline_Data_2012!AR$273</f>
        <v>8.1240148757463228E-4</v>
      </c>
      <c r="AZ189" s="158">
        <f>Baseline_Data_2012!AS186/Baseline_Data_2012!AS$273</f>
        <v>1.0802970539543543E-3</v>
      </c>
      <c r="BA189" s="158">
        <f>Baseline_Data_2012!AT186/Baseline_Data_2012!AT$273</f>
        <v>5.3685970625572067E-4</v>
      </c>
      <c r="BB189" s="158">
        <f>Baseline_Data_2012!AU186/Baseline_Data_2012!AU$273</f>
        <v>7.1586616718504175E-4</v>
      </c>
      <c r="BC189" s="158">
        <f>Baseline_Data_2012!AV186/Baseline_Data_2012!AV$273</f>
        <v>3.83809109669705E-4</v>
      </c>
      <c r="BD189">
        <v>189</v>
      </c>
    </row>
    <row r="190" spans="1:56" x14ac:dyDescent="0.2">
      <c r="A190" s="47">
        <v>3</v>
      </c>
      <c r="B190" s="34" t="s">
        <v>211</v>
      </c>
      <c r="C190">
        <f>'III Tool Overview'!$H$8/160</f>
        <v>312.5</v>
      </c>
      <c r="F190">
        <f>G190*'III Tool Overview'!$H$8</f>
        <v>22.345274841943166</v>
      </c>
      <c r="G190" s="158">
        <f>HLOOKUP('III Tool Overview'!$H$6,Targeting!$I$1:$BC$277,Targeting!BD190,FALSE)</f>
        <v>4.4690549683886328E-4</v>
      </c>
      <c r="H190" s="195"/>
      <c r="I190" s="158">
        <f>Baseline_Data_2012!B187/Baseline_Data_2012!B$273</f>
        <v>4.4690549683886328E-4</v>
      </c>
      <c r="J190" s="158">
        <f>Baseline_Data_2012!C187/Baseline_Data_2012!C$273</f>
        <v>3.060654664043688E-4</v>
      </c>
      <c r="K190" s="158">
        <f>Baseline_Data_2012!D187/Baseline_Data_2012!D$273</f>
        <v>7.119660554911584E-4</v>
      </c>
      <c r="L190" s="158">
        <f>Baseline_Data_2012!E187/Baseline_Data_2012!E$273</f>
        <v>1.0613880739374628E-3</v>
      </c>
      <c r="M190" s="158">
        <f>Baseline_Data_2012!F187/Baseline_Data_2012!F$273</f>
        <v>4.7083139110412977E-4</v>
      </c>
      <c r="N190" s="158">
        <f>Baseline_Data_2012!G187/Baseline_Data_2012!G$273</f>
        <v>4.1497576806790132E-4</v>
      </c>
      <c r="O190" s="158">
        <f>Baseline_Data_2012!H187/Baseline_Data_2012!H$273</f>
        <v>5.4621308944982681E-4</v>
      </c>
      <c r="P190" s="158">
        <f>Baseline_Data_2012!I187/Baseline_Data_2012!I$273</f>
        <v>2.605089093978024E-4</v>
      </c>
      <c r="Q190" s="158">
        <f>Baseline_Data_2012!J187/Baseline_Data_2012!J$273</f>
        <v>8.9410909571887437E-4</v>
      </c>
      <c r="R190" s="158">
        <f>Baseline_Data_2012!K187/Baseline_Data_2012!K$273</f>
        <v>4.3330225514773242E-4</v>
      </c>
      <c r="S190" s="158">
        <f>Baseline_Data_2012!L187/Baseline_Data_2012!L$273</f>
        <v>3.429654044321439E-4</v>
      </c>
      <c r="T190" s="158">
        <f>Baseline_Data_2012!M187/Baseline_Data_2012!M$273</f>
        <v>3.0468404106252209E-4</v>
      </c>
      <c r="U190" s="158">
        <f>Baseline_Data_2012!N187/Baseline_Data_2012!N$273</f>
        <v>8.1008715748482707E-4</v>
      </c>
      <c r="V190" s="158">
        <f>Baseline_Data_2012!O187/Baseline_Data_2012!O$273</f>
        <v>5.1121877232022516E-4</v>
      </c>
      <c r="W190" s="158">
        <f>Baseline_Data_2012!P187/Baseline_Data_2012!P$273</f>
        <v>1.0167547292152196E-3</v>
      </c>
      <c r="X190" s="158">
        <f>Baseline_Data_2012!Q187/Baseline_Data_2012!Q$273</f>
        <v>3.6272168733402079E-4</v>
      </c>
      <c r="Y190" s="158">
        <f>Baseline_Data_2012!R187/Baseline_Data_2012!R$273</f>
        <v>6.4692153822758951E-4</v>
      </c>
      <c r="Z190" s="158">
        <f>Baseline_Data_2012!S187/Baseline_Data_2012!S$273</f>
        <v>5.5319976861561981E-4</v>
      </c>
      <c r="AA190" s="158">
        <f>Baseline_Data_2012!T187/Baseline_Data_2012!T$273</f>
        <v>1.3614734875900829E-3</v>
      </c>
      <c r="AB190" s="158">
        <f>Baseline_Data_2012!U187/Baseline_Data_2012!U$273</f>
        <v>5.4570633791577942E-4</v>
      </c>
      <c r="AC190" s="158">
        <f>Baseline_Data_2012!V187/Baseline_Data_2012!V$273</f>
        <v>1.0613880739374628E-3</v>
      </c>
      <c r="AD190" s="158">
        <f>Baseline_Data_2012!W187/Baseline_Data_2012!W$273</f>
        <v>4.1037783805782796E-4</v>
      </c>
      <c r="AE190" s="158">
        <f>Baseline_Data_2012!X187/Baseline_Data_2012!X$273</f>
        <v>1.9026608516910619E-4</v>
      </c>
      <c r="AF190" s="158">
        <f>Baseline_Data_2012!Y187/Baseline_Data_2012!Y$273</f>
        <v>3.2641578494509464E-4</v>
      </c>
      <c r="AG190" s="158">
        <f>Baseline_Data_2012!Z187/Baseline_Data_2012!Z$273</f>
        <v>8.8162582807321062E-4</v>
      </c>
      <c r="AH190" s="158">
        <f>Baseline_Data_2012!AA187/Baseline_Data_2012!AA$273</f>
        <v>4.3990912933425212E-4</v>
      </c>
      <c r="AI190" s="158">
        <f>Baseline_Data_2012!AB187/Baseline_Data_2012!AB$273</f>
        <v>2.843231238844884E-4</v>
      </c>
      <c r="AJ190" s="158">
        <f>Baseline_Data_2012!AC187/Baseline_Data_2012!AC$273</f>
        <v>1.0167547292152196E-3</v>
      </c>
      <c r="AK190" s="158">
        <f>Baseline_Data_2012!AD187/Baseline_Data_2012!AD$273</f>
        <v>3.9312398313685854E-4</v>
      </c>
      <c r="AL190" s="158">
        <f>Baseline_Data_2012!AE187/Baseline_Data_2012!AE$273</f>
        <v>4.7083139110412977E-4</v>
      </c>
      <c r="AM190" s="158">
        <f>Baseline_Data_2012!AF187/Baseline_Data_2012!AF$273</f>
        <v>1.3516730231058464E-4</v>
      </c>
      <c r="AN190" s="158">
        <f>Baseline_Data_2012!AG187/Baseline_Data_2012!AG$273</f>
        <v>7.3841851833943606E-4</v>
      </c>
      <c r="AO190" s="158">
        <f>Baseline_Data_2012!AH187/Baseline_Data_2012!AH$273</f>
        <v>1.7515358224455432E-4</v>
      </c>
      <c r="AP190" s="158">
        <f>Baseline_Data_2012!AI187/Baseline_Data_2012!AI$273</f>
        <v>6.1376588007276537E-4</v>
      </c>
      <c r="AQ190" s="158">
        <f>Baseline_Data_2012!AJ187/Baseline_Data_2012!AJ$273</f>
        <v>7.0261176323203076E-4</v>
      </c>
      <c r="AR190" s="158">
        <f>Baseline_Data_2012!AK187/Baseline_Data_2012!AK$273</f>
        <v>3.4776196403730043E-4</v>
      </c>
      <c r="AS190" s="158">
        <f>Baseline_Data_2012!AL187/Baseline_Data_2012!AL$273</f>
        <v>2.8721267478520342E-4</v>
      </c>
      <c r="AT190" s="158">
        <f>Baseline_Data_2012!AM187/Baseline_Data_2012!AM$273</f>
        <v>3.0468404106252209E-4</v>
      </c>
      <c r="AU190" s="158">
        <f>Baseline_Data_2012!AN187/Baseline_Data_2012!AN$273</f>
        <v>5.2767738264773636E-4</v>
      </c>
      <c r="AV190" s="158">
        <f>Baseline_Data_2012!AO187/Baseline_Data_2012!AO$273</f>
        <v>6.4361208478116473E-4</v>
      </c>
      <c r="AW190" s="158">
        <f>Baseline_Data_2012!AP187/Baseline_Data_2012!AP$273</f>
        <v>7.119660554911584E-4</v>
      </c>
      <c r="AX190" s="158">
        <f>Baseline_Data_2012!AQ187/Baseline_Data_2012!AQ$273</f>
        <v>8.1008715748482707E-4</v>
      </c>
      <c r="AY190" s="158">
        <f>Baseline_Data_2012!AR187/Baseline_Data_2012!AR$273</f>
        <v>3.8035160554630512E-4</v>
      </c>
      <c r="AZ190" s="158">
        <f>Baseline_Data_2012!AS187/Baseline_Data_2012!AS$273</f>
        <v>5.9769965372827544E-4</v>
      </c>
      <c r="BA190" s="158">
        <f>Baseline_Data_2012!AT187/Baseline_Data_2012!AT$273</f>
        <v>3.5950426758195585E-4</v>
      </c>
      <c r="BB190" s="158">
        <f>Baseline_Data_2012!AU187/Baseline_Data_2012!AU$273</f>
        <v>3.9372639195177291E-4</v>
      </c>
      <c r="BC190" s="158">
        <f>Baseline_Data_2012!AV187/Baseline_Data_2012!AV$273</f>
        <v>1.5244754356039683E-4</v>
      </c>
      <c r="BD190">
        <v>190</v>
      </c>
    </row>
    <row r="191" spans="1:56" ht="13.5" thickBot="1" x14ac:dyDescent="0.25">
      <c r="A191" s="162"/>
      <c r="B191" s="161" t="s">
        <v>176</v>
      </c>
      <c r="F191">
        <f>G191*'III Tool Overview'!$H$8</f>
        <v>0</v>
      </c>
      <c r="G191" s="158">
        <f>HLOOKUP('III Tool Overview'!$H$6,Targeting!$I$1:$BC$277,Targeting!BD191,FALSE)</f>
        <v>0</v>
      </c>
      <c r="H191" s="195"/>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v>191</v>
      </c>
    </row>
    <row r="192" spans="1:56" ht="13.5" thickBot="1" x14ac:dyDescent="0.25">
      <c r="A192" s="155"/>
      <c r="B192" s="33" t="s">
        <v>61</v>
      </c>
      <c r="F192">
        <f>G192*'III Tool Overview'!$H$8</f>
        <v>0</v>
      </c>
      <c r="G192" s="158">
        <f>HLOOKUP('III Tool Overview'!$H$6,Targeting!$I$1:$BC$277,Targeting!BD192,FALSE)</f>
        <v>0</v>
      </c>
      <c r="H192" s="195"/>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v>192</v>
      </c>
    </row>
    <row r="193" spans="1:56" x14ac:dyDescent="0.2">
      <c r="A193" s="157">
        <v>4</v>
      </c>
      <c r="B193" s="34" t="s">
        <v>20</v>
      </c>
      <c r="F193">
        <f>G193*'III Tool Overview'!$H$8</f>
        <v>0</v>
      </c>
      <c r="G193" s="158">
        <f>HLOOKUP('III Tool Overview'!$H$6,Targeting!$I$1:$BC$277,Targeting!BD193,FALSE)</f>
        <v>0</v>
      </c>
      <c r="H193" s="195"/>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v>193</v>
      </c>
    </row>
    <row r="194" spans="1:56" x14ac:dyDescent="0.2">
      <c r="A194" s="157">
        <v>4</v>
      </c>
      <c r="B194" s="34" t="s">
        <v>21</v>
      </c>
      <c r="F194">
        <f>G194*'III Tool Overview'!$H$8</f>
        <v>0</v>
      </c>
      <c r="G194" s="158">
        <f>HLOOKUP('III Tool Overview'!$H$6,Targeting!$I$1:$BC$277,Targeting!BD194,FALSE)</f>
        <v>0</v>
      </c>
      <c r="H194" s="195"/>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v>194</v>
      </c>
    </row>
    <row r="195" spans="1:56" x14ac:dyDescent="0.2">
      <c r="A195" s="157">
        <v>4</v>
      </c>
      <c r="B195" s="34" t="s">
        <v>22</v>
      </c>
      <c r="F195">
        <f>G195*'III Tool Overview'!$H$8</f>
        <v>0</v>
      </c>
      <c r="G195" s="158">
        <f>HLOOKUP('III Tool Overview'!$H$6,Targeting!$I$1:$BC$277,Targeting!BD195,FALSE)</f>
        <v>0</v>
      </c>
      <c r="BD195">
        <v>195</v>
      </c>
    </row>
    <row r="196" spans="1:56" x14ac:dyDescent="0.2">
      <c r="A196" s="157">
        <v>4</v>
      </c>
      <c r="B196" s="34" t="s">
        <v>23</v>
      </c>
      <c r="F196">
        <f>G196*'III Tool Overview'!$H$8</f>
        <v>0</v>
      </c>
      <c r="G196" s="158">
        <f>HLOOKUP('III Tool Overview'!$H$6,Targeting!$I$1:$BC$277,Targeting!BD196,FALSE)</f>
        <v>0</v>
      </c>
      <c r="BD196">
        <v>196</v>
      </c>
    </row>
    <row r="197" spans="1:56" x14ac:dyDescent="0.2">
      <c r="A197" s="157">
        <v>4</v>
      </c>
      <c r="B197" s="34" t="s">
        <v>24</v>
      </c>
      <c r="C197">
        <f>'III Tool Overview'!$H$8/160</f>
        <v>312.5</v>
      </c>
      <c r="D197">
        <v>0</v>
      </c>
      <c r="E197">
        <v>0</v>
      </c>
      <c r="F197">
        <f>G197*'III Tool Overview'!$H$8</f>
        <v>265.99502402489884</v>
      </c>
      <c r="G197" s="158">
        <f>HLOOKUP('III Tool Overview'!$H$6,Targeting!$I$1:$BC$277,Targeting!BD197,FALSE)</f>
        <v>5.3199004804979771E-3</v>
      </c>
      <c r="H197" s="195"/>
      <c r="I197" s="158">
        <f>Baseline_Data_2012!B193/Baseline_Data_2012!B$273</f>
        <v>5.3199004804979771E-3</v>
      </c>
      <c r="J197" s="158">
        <f>Baseline_Data_2012!C193/Baseline_Data_2012!C$273</f>
        <v>3.873261757791728E-3</v>
      </c>
      <c r="K197" s="158">
        <f>Baseline_Data_2012!D193/Baseline_Data_2012!D$273</f>
        <v>1.2840314832144536E-2</v>
      </c>
      <c r="L197" s="158">
        <f>Baseline_Data_2012!E193/Baseline_Data_2012!E$273</f>
        <v>6.3811590093333847E-3</v>
      </c>
      <c r="M197" s="158">
        <f>Baseline_Data_2012!F193/Baseline_Data_2012!F$273</f>
        <v>5.4544629036621158E-3</v>
      </c>
      <c r="N197" s="158">
        <f>Baseline_Data_2012!G193/Baseline_Data_2012!G$273</f>
        <v>4.7035568749593049E-3</v>
      </c>
      <c r="O197" s="158">
        <f>Baseline_Data_2012!H193/Baseline_Data_2012!H$273</f>
        <v>8.9996748037538231E-3</v>
      </c>
      <c r="P197" s="158">
        <f>Baseline_Data_2012!I193/Baseline_Data_2012!I$273</f>
        <v>3.5872407979470702E-3</v>
      </c>
      <c r="Q197" s="158">
        <f>Baseline_Data_2012!J193/Baseline_Data_2012!J$273</f>
        <v>8.3111504579322648E-3</v>
      </c>
      <c r="R197" s="158">
        <f>Baseline_Data_2012!K193/Baseline_Data_2012!K$273</f>
        <v>3.3176968240094984E-3</v>
      </c>
      <c r="S197" s="158">
        <f>Baseline_Data_2012!L193/Baseline_Data_2012!L$273</f>
        <v>4.9268031130588839E-3</v>
      </c>
      <c r="T197" s="158">
        <f>Baseline_Data_2012!M193/Baseline_Data_2012!M$273</f>
        <v>2.2343496344584955E-2</v>
      </c>
      <c r="U197" s="158">
        <f>Baseline_Data_2012!N193/Baseline_Data_2012!N$273</f>
        <v>1.9723337101003838E-2</v>
      </c>
      <c r="V197" s="158">
        <f>Baseline_Data_2012!O193/Baseline_Data_2012!O$273</f>
        <v>8.3205711072605378E-3</v>
      </c>
      <c r="W197" s="158">
        <f>Baseline_Data_2012!P193/Baseline_Data_2012!P$273</f>
        <v>5.0582598427636246E-4</v>
      </c>
      <c r="X197" s="158">
        <f>Baseline_Data_2012!Q193/Baseline_Data_2012!Q$273</f>
        <v>3.5427631260919559E-3</v>
      </c>
      <c r="Y197" s="158">
        <f>Baseline_Data_2012!R193/Baseline_Data_2012!R$273</f>
        <v>1.3736080620359617E-2</v>
      </c>
      <c r="Z197" s="158">
        <f>Baseline_Data_2012!S193/Baseline_Data_2012!S$273</f>
        <v>1.2677494697441286E-2</v>
      </c>
      <c r="AA197" s="158">
        <f>Baseline_Data_2012!T193/Baseline_Data_2012!T$273</f>
        <v>7.7033629905876224E-3</v>
      </c>
      <c r="AB197" s="158">
        <f>Baseline_Data_2012!U193/Baseline_Data_2012!U$273</f>
        <v>2.9123950109790921E-3</v>
      </c>
      <c r="AC197" s="158">
        <f>Baseline_Data_2012!V193/Baseline_Data_2012!V$273</f>
        <v>6.3811590093333847E-3</v>
      </c>
      <c r="AD197" s="158">
        <f>Baseline_Data_2012!W193/Baseline_Data_2012!W$273</f>
        <v>2.053314113337952E-3</v>
      </c>
      <c r="AE197" s="158">
        <f>Baseline_Data_2012!X193/Baseline_Data_2012!X$273</f>
        <v>3.6020956797894726E-3</v>
      </c>
      <c r="AF197" s="158">
        <f>Baseline_Data_2012!Y193/Baseline_Data_2012!Y$273</f>
        <v>6.343346754099673E-3</v>
      </c>
      <c r="AG197" s="158">
        <f>Baseline_Data_2012!Z193/Baseline_Data_2012!Z$273</f>
        <v>8.9304155602641551E-3</v>
      </c>
      <c r="AH197" s="158">
        <f>Baseline_Data_2012!AA193/Baseline_Data_2012!AA$273</f>
        <v>7.8029656303566734E-3</v>
      </c>
      <c r="AI197" s="158">
        <f>Baseline_Data_2012!AB193/Baseline_Data_2012!AB$273</f>
        <v>3.4509280391226867E-3</v>
      </c>
      <c r="AJ197" s="158">
        <f>Baseline_Data_2012!AC193/Baseline_Data_2012!AC$273</f>
        <v>5.0582598427636246E-4</v>
      </c>
      <c r="AK197" s="158">
        <f>Baseline_Data_2012!AD193/Baseline_Data_2012!AD$273</f>
        <v>3.2952620832866751E-3</v>
      </c>
      <c r="AL197" s="158">
        <f>Baseline_Data_2012!AE193/Baseline_Data_2012!AE$273</f>
        <v>5.4544629036621158E-3</v>
      </c>
      <c r="AM197" s="158">
        <f>Baseline_Data_2012!AF193/Baseline_Data_2012!AF$273</f>
        <v>2.8524567594406841E-3</v>
      </c>
      <c r="AN197" s="158">
        <f>Baseline_Data_2012!AG193/Baseline_Data_2012!AG$273</f>
        <v>8.1899019312510445E-3</v>
      </c>
      <c r="AO197" s="158">
        <f>Baseline_Data_2012!AH193/Baseline_Data_2012!AH$273</f>
        <v>3.6218503120774605E-3</v>
      </c>
      <c r="AP197" s="158">
        <f>Baseline_Data_2012!AI193/Baseline_Data_2012!AI$273</f>
        <v>6.5241039844771724E-3</v>
      </c>
      <c r="AQ197" s="158">
        <f>Baseline_Data_2012!AJ193/Baseline_Data_2012!AJ$273</f>
        <v>1.2720088957144982E-2</v>
      </c>
      <c r="AR197" s="158">
        <f>Baseline_Data_2012!AK193/Baseline_Data_2012!AK$273</f>
        <v>4.686302722297842E-3</v>
      </c>
      <c r="AS197" s="158">
        <f>Baseline_Data_2012!AL193/Baseline_Data_2012!AL$273</f>
        <v>2.9556524289098447E-3</v>
      </c>
      <c r="AT197" s="158">
        <f>Baseline_Data_2012!AM193/Baseline_Data_2012!AM$273</f>
        <v>2.2343496344584955E-2</v>
      </c>
      <c r="AU197" s="158">
        <f>Baseline_Data_2012!AN193/Baseline_Data_2012!AN$273</f>
        <v>1.5414984735813087E-2</v>
      </c>
      <c r="AV197" s="158">
        <f>Baseline_Data_2012!AO193/Baseline_Data_2012!AO$273</f>
        <v>3.5558231597387852E-3</v>
      </c>
      <c r="AW197" s="158">
        <f>Baseline_Data_2012!AP193/Baseline_Data_2012!AP$273</f>
        <v>1.2840314832144536E-2</v>
      </c>
      <c r="AX197" s="158">
        <f>Baseline_Data_2012!AQ193/Baseline_Data_2012!AQ$273</f>
        <v>1.9723337101003838E-2</v>
      </c>
      <c r="AY197" s="158">
        <f>Baseline_Data_2012!AR193/Baseline_Data_2012!AR$273</f>
        <v>3.0951650425043928E-3</v>
      </c>
      <c r="AZ197" s="158">
        <f>Baseline_Data_2012!AS193/Baseline_Data_2012!AS$273</f>
        <v>4.3824951891938378E-3</v>
      </c>
      <c r="BA197" s="158">
        <f>Baseline_Data_2012!AT193/Baseline_Data_2012!AT$273</f>
        <v>9.7838420673785637E-3</v>
      </c>
      <c r="BB197" s="158">
        <f>Baseline_Data_2012!AU193/Baseline_Data_2012!AU$273</f>
        <v>2.0804308117945533E-3</v>
      </c>
      <c r="BC197" s="158">
        <f>Baseline_Data_2012!AV193/Baseline_Data_2012!AV$273</f>
        <v>5.4307335634978318E-3</v>
      </c>
      <c r="BD197">
        <v>197</v>
      </c>
    </row>
    <row r="198" spans="1:56" x14ac:dyDescent="0.2">
      <c r="A198" s="157">
        <v>4</v>
      </c>
      <c r="B198" s="34" t="s">
        <v>25</v>
      </c>
      <c r="C198">
        <f>'III Tool Overview'!$H$8/160</f>
        <v>312.5</v>
      </c>
      <c r="D198">
        <v>0</v>
      </c>
      <c r="E198">
        <v>0</v>
      </c>
      <c r="F198">
        <f>G198*'III Tool Overview'!$H$8</f>
        <v>340.47927349804269</v>
      </c>
      <c r="G198" s="158">
        <f>HLOOKUP('III Tool Overview'!$H$6,Targeting!$I$1:$BC$277,Targeting!BD198,FALSE)</f>
        <v>6.809585469960854E-3</v>
      </c>
      <c r="H198" s="195"/>
      <c r="I198" s="158">
        <f>Baseline_Data_2012!B194/Baseline_Data_2012!B$273</f>
        <v>6.809585469960854E-3</v>
      </c>
      <c r="J198" s="158">
        <f>Baseline_Data_2012!C194/Baseline_Data_2012!C$273</f>
        <v>4.1808854353058726E-3</v>
      </c>
      <c r="K198" s="158">
        <f>Baseline_Data_2012!D194/Baseline_Data_2012!D$273</f>
        <v>1.1126663792516225E-2</v>
      </c>
      <c r="L198" s="158">
        <f>Baseline_Data_2012!E194/Baseline_Data_2012!E$273</f>
        <v>6.7853953266667219E-3</v>
      </c>
      <c r="M198" s="158">
        <f>Baseline_Data_2012!F194/Baseline_Data_2012!F$273</f>
        <v>5.7139085370204144E-3</v>
      </c>
      <c r="N198" s="158">
        <f>Baseline_Data_2012!G194/Baseline_Data_2012!G$273</f>
        <v>4.9866835994714191E-3</v>
      </c>
      <c r="O198" s="158">
        <f>Baseline_Data_2012!H194/Baseline_Data_2012!H$273</f>
        <v>1.2032251910094468E-2</v>
      </c>
      <c r="P198" s="158">
        <f>Baseline_Data_2012!I194/Baseline_Data_2012!I$273</f>
        <v>5.9069843280296196E-3</v>
      </c>
      <c r="Q198" s="158">
        <f>Baseline_Data_2012!J194/Baseline_Data_2012!J$273</f>
        <v>8.3992066567530627E-3</v>
      </c>
      <c r="R198" s="158">
        <f>Baseline_Data_2012!K194/Baseline_Data_2012!K$273</f>
        <v>3.7328240542409169E-3</v>
      </c>
      <c r="S198" s="158">
        <f>Baseline_Data_2012!L194/Baseline_Data_2012!L$273</f>
        <v>7.991716690773823E-3</v>
      </c>
      <c r="T198" s="158">
        <f>Baseline_Data_2012!M194/Baseline_Data_2012!M$273</f>
        <v>2.3670141440044687E-2</v>
      </c>
      <c r="U198" s="158">
        <f>Baseline_Data_2012!N194/Baseline_Data_2012!N$273</f>
        <v>2.1689328902068528E-2</v>
      </c>
      <c r="V198" s="158">
        <f>Baseline_Data_2012!O194/Baseline_Data_2012!O$273</f>
        <v>9.9643106674969853E-3</v>
      </c>
      <c r="W198" s="158">
        <f>Baseline_Data_2012!P194/Baseline_Data_2012!P$273</f>
        <v>8.0932157484217993E-4</v>
      </c>
      <c r="X198" s="158">
        <f>Baseline_Data_2012!Q194/Baseline_Data_2012!Q$273</f>
        <v>9.6660574181027421E-3</v>
      </c>
      <c r="Y198" s="158">
        <f>Baseline_Data_2012!R194/Baseline_Data_2012!R$273</f>
        <v>1.4413807946121855E-2</v>
      </c>
      <c r="Z198" s="158">
        <f>Baseline_Data_2012!S194/Baseline_Data_2012!S$273</f>
        <v>1.4053346835148093E-2</v>
      </c>
      <c r="AA198" s="158">
        <f>Baseline_Data_2012!T194/Baseline_Data_2012!T$273</f>
        <v>7.1269208620402492E-3</v>
      </c>
      <c r="AB198" s="158">
        <f>Baseline_Data_2012!U194/Baseline_Data_2012!U$273</f>
        <v>3.0067781826311922E-3</v>
      </c>
      <c r="AC198" s="158">
        <f>Baseline_Data_2012!V194/Baseline_Data_2012!V$273</f>
        <v>6.7853953266667219E-3</v>
      </c>
      <c r="AD198" s="158">
        <f>Baseline_Data_2012!W194/Baseline_Data_2012!W$273</f>
        <v>5.0470774388917594E-3</v>
      </c>
      <c r="AE198" s="158">
        <f>Baseline_Data_2012!X194/Baseline_Data_2012!X$273</f>
        <v>3.8797732910794526E-3</v>
      </c>
      <c r="AF198" s="158">
        <f>Baseline_Data_2012!Y194/Baseline_Data_2012!Y$273</f>
        <v>7.0973672173228405E-3</v>
      </c>
      <c r="AG198" s="158">
        <f>Baseline_Data_2012!Z194/Baseline_Data_2012!Z$273</f>
        <v>9.0329461637115062E-3</v>
      </c>
      <c r="AH198" s="158">
        <f>Baseline_Data_2012!AA194/Baseline_Data_2012!AA$273</f>
        <v>9.0808706715565252E-3</v>
      </c>
      <c r="AI198" s="158">
        <f>Baseline_Data_2012!AB194/Baseline_Data_2012!AB$273</f>
        <v>8.4390876593091156E-3</v>
      </c>
      <c r="AJ198" s="158">
        <f>Baseline_Data_2012!AC194/Baseline_Data_2012!AC$273</f>
        <v>8.0932157484217993E-4</v>
      </c>
      <c r="AK198" s="158">
        <f>Baseline_Data_2012!AD194/Baseline_Data_2012!AD$273</f>
        <v>4.0031701253845694E-3</v>
      </c>
      <c r="AL198" s="158">
        <f>Baseline_Data_2012!AE194/Baseline_Data_2012!AE$273</f>
        <v>5.7139085370204144E-3</v>
      </c>
      <c r="AM198" s="158">
        <f>Baseline_Data_2012!AF194/Baseline_Data_2012!AF$273</f>
        <v>6.4427490006566919E-3</v>
      </c>
      <c r="AN198" s="158">
        <f>Baseline_Data_2012!AG194/Baseline_Data_2012!AG$273</f>
        <v>8.4971329790471724E-3</v>
      </c>
      <c r="AO198" s="158">
        <f>Baseline_Data_2012!AH194/Baseline_Data_2012!AH$273</f>
        <v>4.991242479541377E-3</v>
      </c>
      <c r="AP198" s="158">
        <f>Baseline_Data_2012!AI194/Baseline_Data_2012!AI$273</f>
        <v>7.969484745265815E-3</v>
      </c>
      <c r="AQ198" s="158">
        <f>Baseline_Data_2012!AJ194/Baseline_Data_2012!AJ$273</f>
        <v>1.3262009906798497E-2</v>
      </c>
      <c r="AR198" s="158">
        <f>Baseline_Data_2012!AK194/Baseline_Data_2012!AK$273</f>
        <v>4.8092221379646711E-3</v>
      </c>
      <c r="AS198" s="158">
        <f>Baseline_Data_2012!AL194/Baseline_Data_2012!AL$273</f>
        <v>3.2893102760116143E-3</v>
      </c>
      <c r="AT198" s="158">
        <f>Baseline_Data_2012!AM194/Baseline_Data_2012!AM$273</f>
        <v>2.3670141440044687E-2</v>
      </c>
      <c r="AU198" s="158">
        <f>Baseline_Data_2012!AN194/Baseline_Data_2012!AN$273</f>
        <v>1.456556791881149E-2</v>
      </c>
      <c r="AV198" s="158">
        <f>Baseline_Data_2012!AO194/Baseline_Data_2012!AO$273</f>
        <v>4.4752226411096012E-3</v>
      </c>
      <c r="AW198" s="158">
        <f>Baseline_Data_2012!AP194/Baseline_Data_2012!AP$273</f>
        <v>1.1126663792516225E-2</v>
      </c>
      <c r="AX198" s="158">
        <f>Baseline_Data_2012!AQ194/Baseline_Data_2012!AQ$273</f>
        <v>2.1689328902068528E-2</v>
      </c>
      <c r="AY198" s="158">
        <f>Baseline_Data_2012!AR194/Baseline_Data_2012!AR$273</f>
        <v>3.6780207972617134E-3</v>
      </c>
      <c r="AZ198" s="158">
        <f>Baseline_Data_2012!AS194/Baseline_Data_2012!AS$273</f>
        <v>4.8464867030606259E-3</v>
      </c>
      <c r="BA198" s="158">
        <f>Baseline_Data_2012!AT194/Baseline_Data_2012!AT$273</f>
        <v>8.9636397383767684E-3</v>
      </c>
      <c r="BB198" s="158">
        <f>Baseline_Data_2012!AU194/Baseline_Data_2012!AU$273</f>
        <v>2.4595747447851493E-3</v>
      </c>
      <c r="BC198" s="158">
        <f>Baseline_Data_2012!AV194/Baseline_Data_2012!AV$273</f>
        <v>5.4679813931514517E-3</v>
      </c>
      <c r="BD198">
        <v>198</v>
      </c>
    </row>
    <row r="199" spans="1:56" x14ac:dyDescent="0.2">
      <c r="A199" s="157">
        <v>4</v>
      </c>
      <c r="B199" s="34" t="s">
        <v>26</v>
      </c>
      <c r="C199">
        <f>'III Tool Overview'!$H$8/160</f>
        <v>312.5</v>
      </c>
      <c r="D199">
        <v>0</v>
      </c>
      <c r="E199">
        <v>0</v>
      </c>
      <c r="F199">
        <f>G199*'III Tool Overview'!$H$8</f>
        <v>432.53060096516373</v>
      </c>
      <c r="G199" s="158">
        <f>HLOOKUP('III Tool Overview'!$H$6,Targeting!$I$1:$BC$277,Targeting!BD199,FALSE)</f>
        <v>8.6506120193032745E-3</v>
      </c>
      <c r="H199" s="195"/>
      <c r="I199" s="158">
        <f>Baseline_Data_2012!B195/Baseline_Data_2012!B$273</f>
        <v>8.6506120193032745E-3</v>
      </c>
      <c r="J199" s="158">
        <f>Baseline_Data_2012!C195/Baseline_Data_2012!C$273</f>
        <v>4.8822674200381232E-3</v>
      </c>
      <c r="K199" s="158">
        <f>Baseline_Data_2012!D195/Baseline_Data_2012!D$273</f>
        <v>1.3837128746745231E-2</v>
      </c>
      <c r="L199" s="158">
        <f>Baseline_Data_2012!E195/Baseline_Data_2012!E$273</f>
        <v>9.1155289558667429E-3</v>
      </c>
      <c r="M199" s="158">
        <f>Baseline_Data_2012!F195/Baseline_Data_2012!F$273</f>
        <v>6.8585216253658505E-3</v>
      </c>
      <c r="N199" s="158">
        <f>Baseline_Data_2012!G195/Baseline_Data_2012!G$273</f>
        <v>6.4741644338436625E-3</v>
      </c>
      <c r="O199" s="158">
        <f>Baseline_Data_2012!H195/Baseline_Data_2012!H$273</f>
        <v>1.5951164249565906E-2</v>
      </c>
      <c r="P199" s="158">
        <f>Baseline_Data_2012!I195/Baseline_Data_2012!I$273</f>
        <v>6.5184627617623017E-3</v>
      </c>
      <c r="Q199" s="158">
        <f>Baseline_Data_2012!J195/Baseline_Data_2012!J$273</f>
        <v>1.2067086015327083E-2</v>
      </c>
      <c r="R199" s="158">
        <f>Baseline_Data_2012!K195/Baseline_Data_2012!K$273</f>
        <v>4.6680226785062572E-3</v>
      </c>
      <c r="S199" s="158">
        <f>Baseline_Data_2012!L195/Baseline_Data_2012!L$273</f>
        <v>1.1397953368882392E-2</v>
      </c>
      <c r="T199" s="158">
        <f>Baseline_Data_2012!M195/Baseline_Data_2012!M$273</f>
        <v>2.8739322173222399E-2</v>
      </c>
      <c r="U199" s="158">
        <f>Baseline_Data_2012!N195/Baseline_Data_2012!N$273</f>
        <v>3.3561382616884981E-2</v>
      </c>
      <c r="V199" s="158">
        <f>Baseline_Data_2012!O195/Baseline_Data_2012!O$273</f>
        <v>1.2007283454256522E-2</v>
      </c>
      <c r="W199" s="158">
        <f>Baseline_Data_2012!P195/Baseline_Data_2012!P$273</f>
        <v>1.4871283937725058E-3</v>
      </c>
      <c r="X199" s="158">
        <f>Baseline_Data_2012!Q195/Baseline_Data_2012!Q$273</f>
        <v>1.2108814462451333E-2</v>
      </c>
      <c r="Y199" s="158">
        <f>Baseline_Data_2012!R195/Baseline_Data_2012!R$273</f>
        <v>1.99675413352699E-2</v>
      </c>
      <c r="Z199" s="158">
        <f>Baseline_Data_2012!S195/Baseline_Data_2012!S$273</f>
        <v>1.7490520300597778E-2</v>
      </c>
      <c r="AA199" s="158">
        <f>Baseline_Data_2012!T195/Baseline_Data_2012!T$273</f>
        <v>8.8221847582682054E-3</v>
      </c>
      <c r="AB199" s="158">
        <f>Baseline_Data_2012!U195/Baseline_Data_2012!U$273</f>
        <v>3.7942035004144285E-3</v>
      </c>
      <c r="AC199" s="158">
        <f>Baseline_Data_2012!V195/Baseline_Data_2012!V$273</f>
        <v>9.1155289558667429E-3</v>
      </c>
      <c r="AD199" s="158">
        <f>Baseline_Data_2012!W195/Baseline_Data_2012!W$273</f>
        <v>4.5496842999864853E-3</v>
      </c>
      <c r="AE199" s="158">
        <f>Baseline_Data_2012!X195/Baseline_Data_2012!X$273</f>
        <v>5.1293225418843659E-3</v>
      </c>
      <c r="AF199" s="158">
        <f>Baseline_Data_2012!Y195/Baseline_Data_2012!Y$273</f>
        <v>6.735916138126974E-3</v>
      </c>
      <c r="AG199" s="158">
        <f>Baseline_Data_2012!Z195/Baseline_Data_2012!Z$273</f>
        <v>1.0866193353350118E-2</v>
      </c>
      <c r="AH199" s="158">
        <f>Baseline_Data_2012!AA195/Baseline_Data_2012!AA$273</f>
        <v>9.080870671556527E-3</v>
      </c>
      <c r="AI199" s="158">
        <f>Baseline_Data_2012!AB195/Baseline_Data_2012!AB$273</f>
        <v>1.2956666183251541E-2</v>
      </c>
      <c r="AJ199" s="158">
        <f>Baseline_Data_2012!AC195/Baseline_Data_2012!AC$273</f>
        <v>1.4871283937725058E-3</v>
      </c>
      <c r="AK199" s="158">
        <f>Baseline_Data_2012!AD195/Baseline_Data_2012!AD$273</f>
        <v>5.562561925160775E-3</v>
      </c>
      <c r="AL199" s="158">
        <f>Baseline_Data_2012!AE195/Baseline_Data_2012!AE$273</f>
        <v>6.8585216253658505E-3</v>
      </c>
      <c r="AM199" s="158">
        <f>Baseline_Data_2012!AF195/Baseline_Data_2012!AF$273</f>
        <v>7.0646606397283471E-3</v>
      </c>
      <c r="AN199" s="158">
        <f>Baseline_Data_2012!AG195/Baseline_Data_2012!AG$273</f>
        <v>1.2682497653024125E-2</v>
      </c>
      <c r="AO199" s="158">
        <f>Baseline_Data_2012!AH195/Baseline_Data_2012!AH$273</f>
        <v>6.1097927172642386E-3</v>
      </c>
      <c r="AP199" s="158">
        <f>Baseline_Data_2012!AI195/Baseline_Data_2012!AI$273</f>
        <v>8.3911646369454369E-3</v>
      </c>
      <c r="AQ199" s="158">
        <f>Baseline_Data_2012!AJ195/Baseline_Data_2012!AJ$273</f>
        <v>1.7386630468050248E-2</v>
      </c>
      <c r="AR199" s="158">
        <f>Baseline_Data_2012!AK195/Baseline_Data_2012!AK$273</f>
        <v>5.3777244354237539E-3</v>
      </c>
      <c r="AS199" s="158">
        <f>Baseline_Data_2012!AL195/Baseline_Data_2012!AL$273</f>
        <v>4.3597958687964598E-3</v>
      </c>
      <c r="AT199" s="158">
        <f>Baseline_Data_2012!AM195/Baseline_Data_2012!AM$273</f>
        <v>2.8739322173222399E-2</v>
      </c>
      <c r="AU199" s="158">
        <f>Baseline_Data_2012!AN195/Baseline_Data_2012!AN$273</f>
        <v>1.994585125741025E-2</v>
      </c>
      <c r="AV199" s="158">
        <f>Baseline_Data_2012!AO195/Baseline_Data_2012!AO$273</f>
        <v>4.5860376779370765E-3</v>
      </c>
      <c r="AW199" s="158">
        <f>Baseline_Data_2012!AP195/Baseline_Data_2012!AP$273</f>
        <v>1.3837128746745231E-2</v>
      </c>
      <c r="AX199" s="158">
        <f>Baseline_Data_2012!AQ195/Baseline_Data_2012!AQ$273</f>
        <v>3.3561382616884981E-2</v>
      </c>
      <c r="AY199" s="158">
        <f>Baseline_Data_2012!AR195/Baseline_Data_2012!AR$273</f>
        <v>3.8267495070963406E-3</v>
      </c>
      <c r="AZ199" s="158">
        <f>Baseline_Data_2012!AS195/Baseline_Data_2012!AS$273</f>
        <v>6.1043486290090817E-3</v>
      </c>
      <c r="BA199" s="158">
        <f>Baseline_Data_2012!AT195/Baseline_Data_2012!AT$273</f>
        <v>1.068313533524839E-2</v>
      </c>
      <c r="BB199" s="158">
        <f>Baseline_Data_2012!AU195/Baseline_Data_2012!AU$273</f>
        <v>2.8173310712993529E-3</v>
      </c>
      <c r="BC199" s="158">
        <f>Baseline_Data_2012!AV195/Baseline_Data_2012!AV$273</f>
        <v>8.0932084271386068E-3</v>
      </c>
      <c r="BD199">
        <v>199</v>
      </c>
    </row>
    <row r="200" spans="1:56" x14ac:dyDescent="0.2">
      <c r="A200" s="157">
        <v>4</v>
      </c>
      <c r="B200" s="34" t="s">
        <v>27</v>
      </c>
      <c r="C200">
        <f>'III Tool Overview'!$H$8/160</f>
        <v>312.5</v>
      </c>
      <c r="D200">
        <v>0</v>
      </c>
      <c r="E200">
        <v>0</v>
      </c>
      <c r="F200">
        <f>G200*'III Tool Overview'!$H$8</f>
        <v>436.50873701657031</v>
      </c>
      <c r="G200" s="158">
        <f>HLOOKUP('III Tool Overview'!$H$6,Targeting!$I$1:$BC$277,Targeting!BD200,FALSE)</f>
        <v>8.7301747403314058E-3</v>
      </c>
      <c r="H200" s="195"/>
      <c r="I200" s="158">
        <f>Baseline_Data_2012!B196/Baseline_Data_2012!B$273</f>
        <v>8.7301747403314058E-3</v>
      </c>
      <c r="J200" s="158">
        <f>Baseline_Data_2012!C196/Baseline_Data_2012!C$273</f>
        <v>5.2972797267935683E-3</v>
      </c>
      <c r="K200" s="158">
        <f>Baseline_Data_2012!D196/Baseline_Data_2012!D$273</f>
        <v>1.4496039639447384E-2</v>
      </c>
      <c r="L200" s="158">
        <f>Baseline_Data_2012!E196/Baseline_Data_2012!E$273</f>
        <v>8.0240908990667336E-3</v>
      </c>
      <c r="M200" s="158">
        <f>Baseline_Data_2012!F196/Baseline_Data_2012!F$273</f>
        <v>7.5678765099831281E-3</v>
      </c>
      <c r="N200" s="158">
        <f>Baseline_Data_2012!G196/Baseline_Data_2012!G$273</f>
        <v>7.4288799263920371E-3</v>
      </c>
      <c r="O200" s="158">
        <f>Baseline_Data_2012!H196/Baseline_Data_2012!H$273</f>
        <v>1.5907636723276157E-2</v>
      </c>
      <c r="P200" s="158">
        <f>Baseline_Data_2012!I196/Baseline_Data_2012!I$273</f>
        <v>5.9215551653349213E-3</v>
      </c>
      <c r="Q200" s="158">
        <f>Baseline_Data_2012!J196/Baseline_Data_2012!J$273</f>
        <v>1.3162369657582704E-2</v>
      </c>
      <c r="R200" s="158">
        <f>Baseline_Data_2012!K196/Baseline_Data_2012!K$273</f>
        <v>5.2027065510443253E-3</v>
      </c>
      <c r="S200" s="158">
        <f>Baseline_Data_2012!L196/Baseline_Data_2012!L$273</f>
        <v>1.1110066917812684E-2</v>
      </c>
      <c r="T200" s="158">
        <f>Baseline_Data_2012!M196/Baseline_Data_2012!M$273</f>
        <v>3.0498872510358467E-2</v>
      </c>
      <c r="U200" s="158">
        <f>Baseline_Data_2012!N196/Baseline_Data_2012!N$273</f>
        <v>3.0631420642395026E-2</v>
      </c>
      <c r="V200" s="158">
        <f>Baseline_Data_2012!O196/Baseline_Data_2012!O$273</f>
        <v>1.2327220701994338E-2</v>
      </c>
      <c r="W200" s="158">
        <f>Baseline_Data_2012!P196/Baseline_Data_2012!P$273</f>
        <v>1.5579440315711967E-3</v>
      </c>
      <c r="X200" s="158">
        <f>Baseline_Data_2012!Q196/Baseline_Data_2012!Q$273</f>
        <v>1.0294788528443137E-2</v>
      </c>
      <c r="Y200" s="158">
        <f>Baseline_Data_2012!R196/Baseline_Data_2012!R$273</f>
        <v>2.2051552861988781E-2</v>
      </c>
      <c r="Z200" s="158">
        <f>Baseline_Data_2012!S196/Baseline_Data_2012!S$273</f>
        <v>1.7387331390269767E-2</v>
      </c>
      <c r="AA200" s="158">
        <f>Baseline_Data_2012!T196/Baseline_Data_2012!T$273</f>
        <v>9.2073529077975873E-3</v>
      </c>
      <c r="AB200" s="158">
        <f>Baseline_Data_2012!U196/Baseline_Data_2012!U$273</f>
        <v>4.4360090676487099E-3</v>
      </c>
      <c r="AC200" s="158">
        <f>Baseline_Data_2012!V196/Baseline_Data_2012!V$273</f>
        <v>8.0240908990667336E-3</v>
      </c>
      <c r="AD200" s="158">
        <f>Baseline_Data_2012!W196/Baseline_Data_2012!W$273</f>
        <v>4.0157181361617049E-3</v>
      </c>
      <c r="AE200" s="158">
        <f>Baseline_Data_2012!X196/Baseline_Data_2012!X$273</f>
        <v>5.0861282467948134E-3</v>
      </c>
      <c r="AF200" s="158">
        <f>Baseline_Data_2012!Y196/Baseline_Data_2012!Y$273</f>
        <v>5.8143355719653235E-3</v>
      </c>
      <c r="AG200" s="158">
        <f>Baseline_Data_2012!Z196/Baseline_Data_2012!Z$273</f>
        <v>1.247387321540456E-2</v>
      </c>
      <c r="AH200" s="158">
        <f>Baseline_Data_2012!AA196/Baseline_Data_2012!AA$273</f>
        <v>8.9724423650304787E-3</v>
      </c>
      <c r="AI200" s="158">
        <f>Baseline_Data_2012!AB196/Baseline_Data_2012!AB$273</f>
        <v>1.1480248159240871E-2</v>
      </c>
      <c r="AJ200" s="158">
        <f>Baseline_Data_2012!AC196/Baseline_Data_2012!AC$273</f>
        <v>1.5579440315711967E-3</v>
      </c>
      <c r="AK200" s="158">
        <f>Baseline_Data_2012!AD196/Baseline_Data_2012!AD$273</f>
        <v>6.8118700614264952E-3</v>
      </c>
      <c r="AL200" s="158">
        <f>Baseline_Data_2012!AE196/Baseline_Data_2012!AE$273</f>
        <v>7.5678765099831281E-3</v>
      </c>
      <c r="AM200" s="158">
        <f>Baseline_Data_2012!AF196/Baseline_Data_2012!AF$273</f>
        <v>5.9060307368003339E-3</v>
      </c>
      <c r="AN200" s="158">
        <f>Baseline_Data_2012!AG196/Baseline_Data_2012!AG$273</f>
        <v>1.3972868053767859E-2</v>
      </c>
      <c r="AO200" s="158">
        <f>Baseline_Data_2012!AH196/Baseline_Data_2012!AH$273</f>
        <v>5.0347558755168649E-3</v>
      </c>
      <c r="AP200" s="158">
        <f>Baseline_Data_2012!AI196/Baseline_Data_2012!AI$273</f>
        <v>1.0451826749115666E-2</v>
      </c>
      <c r="AQ200" s="158">
        <f>Baseline_Data_2012!AJ196/Baseline_Data_2012!AJ$273</f>
        <v>1.6922986988902239E-2</v>
      </c>
      <c r="AR200" s="158">
        <f>Baseline_Data_2012!AK196/Baseline_Data_2012!AK$273</f>
        <v>6.1951385496081647E-3</v>
      </c>
      <c r="AS200" s="158">
        <f>Baseline_Data_2012!AL196/Baseline_Data_2012!AL$273</f>
        <v>4.9086630272788707E-3</v>
      </c>
      <c r="AT200" s="158">
        <f>Baseline_Data_2012!AM196/Baseline_Data_2012!AM$273</f>
        <v>3.0498872510358467E-2</v>
      </c>
      <c r="AU200" s="158">
        <f>Baseline_Data_2012!AN196/Baseline_Data_2012!AN$273</f>
        <v>2.2135030053955274E-2</v>
      </c>
      <c r="AV200" s="158">
        <f>Baseline_Data_2012!AO196/Baseline_Data_2012!AO$273</f>
        <v>4.6286588459476452E-3</v>
      </c>
      <c r="AW200" s="158">
        <f>Baseline_Data_2012!AP196/Baseline_Data_2012!AP$273</f>
        <v>1.4496039639447384E-2</v>
      </c>
      <c r="AX200" s="158">
        <f>Baseline_Data_2012!AQ196/Baseline_Data_2012!AQ$273</f>
        <v>3.0631420642395026E-2</v>
      </c>
      <c r="AY200" s="158">
        <f>Baseline_Data_2012!AR196/Baseline_Data_2012!AR$273</f>
        <v>4.3050931954833832E-3</v>
      </c>
      <c r="AZ200" s="158">
        <f>Baseline_Data_2012!AS196/Baseline_Data_2012!AS$273</f>
        <v>7.2611493896084711E-3</v>
      </c>
      <c r="BA200" s="158">
        <f>Baseline_Data_2012!AT196/Baseline_Data_2012!AT$273</f>
        <v>1.0908690975723884E-2</v>
      </c>
      <c r="BB200" s="158">
        <f>Baseline_Data_2012!AU196/Baseline_Data_2012!AU$273</f>
        <v>2.4362428104472665E-3</v>
      </c>
      <c r="BC200" s="158">
        <f>Baseline_Data_2012!AV196/Baseline_Data_2012!AV$273</f>
        <v>8.7919777114405222E-3</v>
      </c>
      <c r="BD200">
        <v>200</v>
      </c>
    </row>
    <row r="201" spans="1:56" x14ac:dyDescent="0.2">
      <c r="A201" s="157">
        <v>4</v>
      </c>
      <c r="B201" s="34" t="s">
        <v>28</v>
      </c>
      <c r="C201">
        <f>'III Tool Overview'!$H$8/160</f>
        <v>312.5</v>
      </c>
      <c r="D201">
        <v>0</v>
      </c>
      <c r="E201">
        <v>0</v>
      </c>
      <c r="F201">
        <f>G201*'III Tool Overview'!$H$8</f>
        <v>425.84293911785238</v>
      </c>
      <c r="G201" s="158">
        <f>HLOOKUP('III Tool Overview'!$H$6,Targeting!$I$1:$BC$277,Targeting!BD201,FALSE)</f>
        <v>8.5168587823570476E-3</v>
      </c>
      <c r="H201" s="195"/>
      <c r="I201" s="158">
        <f>Baseline_Data_2012!B197/Baseline_Data_2012!B$273</f>
        <v>8.5168587823570476E-3</v>
      </c>
      <c r="J201" s="158">
        <f>Baseline_Data_2012!C197/Baseline_Data_2012!C$273</f>
        <v>6.0895505253368148E-3</v>
      </c>
      <c r="K201" s="158">
        <f>Baseline_Data_2012!D197/Baseline_Data_2012!D$273</f>
        <v>1.8371063222719572E-2</v>
      </c>
      <c r="L201" s="158">
        <f>Baseline_Data_2012!E197/Baseline_Data_2012!E$273</f>
        <v>8.2485864253000665E-3</v>
      </c>
      <c r="M201" s="158">
        <f>Baseline_Data_2012!F197/Baseline_Data_2012!F$273</f>
        <v>7.9796319916305928E-3</v>
      </c>
      <c r="N201" s="158">
        <f>Baseline_Data_2012!G197/Baseline_Data_2012!G$273</f>
        <v>7.9312015343974002E-3</v>
      </c>
      <c r="O201" s="158">
        <f>Baseline_Data_2012!H197/Baseline_Data_2012!H$273</f>
        <v>1.5648145701164202E-2</v>
      </c>
      <c r="P201" s="158">
        <f>Baseline_Data_2012!I197/Baseline_Data_2012!I$273</f>
        <v>5.2338282022943872E-3</v>
      </c>
      <c r="Q201" s="158">
        <f>Baseline_Data_2012!J197/Baseline_Data_2012!J$273</f>
        <v>1.2402715603909431E-2</v>
      </c>
      <c r="R201" s="158">
        <f>Baseline_Data_2012!K197/Baseline_Data_2012!K$273</f>
        <v>5.3729087154392062E-3</v>
      </c>
      <c r="S201" s="158">
        <f>Baseline_Data_2012!L197/Baseline_Data_2012!L$273</f>
        <v>1.0132819713161084E-2</v>
      </c>
      <c r="T201" s="158">
        <f>Baseline_Data_2012!M197/Baseline_Data_2012!M$273</f>
        <v>2.8411152070661309E-2</v>
      </c>
      <c r="U201" s="158">
        <f>Baseline_Data_2012!N197/Baseline_Data_2012!N$273</f>
        <v>3.487415778727334E-2</v>
      </c>
      <c r="V201" s="158">
        <f>Baseline_Data_2012!O197/Baseline_Data_2012!O$273</f>
        <v>1.1629250888728106E-2</v>
      </c>
      <c r="W201" s="158">
        <f>Baseline_Data_2012!P197/Baseline_Data_2012!P$273</f>
        <v>6.5757377955927125E-4</v>
      </c>
      <c r="X201" s="158">
        <f>Baseline_Data_2012!Q197/Baseline_Data_2012!Q$273</f>
        <v>7.5906980312748012E-3</v>
      </c>
      <c r="Y201" s="158">
        <f>Baseline_Data_2012!R197/Baseline_Data_2012!R$273</f>
        <v>2.4134354161340219E-2</v>
      </c>
      <c r="Z201" s="158">
        <f>Baseline_Data_2012!S197/Baseline_Data_2012!S$273</f>
        <v>1.8333229734943196E-2</v>
      </c>
      <c r="AA201" s="158">
        <f>Baseline_Data_2012!T197/Baseline_Data_2012!T$273</f>
        <v>9.4864033018443837E-3</v>
      </c>
      <c r="AB201" s="158">
        <f>Baseline_Data_2012!U197/Baseline_Data_2012!U$273</f>
        <v>5.240962688738764E-3</v>
      </c>
      <c r="AC201" s="158">
        <f>Baseline_Data_2012!V197/Baseline_Data_2012!V$273</f>
        <v>8.2485864253000665E-3</v>
      </c>
      <c r="AD201" s="158">
        <f>Baseline_Data_2012!W197/Baseline_Data_2012!W$273</f>
        <v>3.2126790032862762E-3</v>
      </c>
      <c r="AE201" s="158">
        <f>Baseline_Data_2012!X197/Baseline_Data_2012!X$273</f>
        <v>6.0464299858393302E-3</v>
      </c>
      <c r="AF201" s="158">
        <f>Baseline_Data_2012!Y197/Baseline_Data_2012!Y$273</f>
        <v>7.0327368919037118E-3</v>
      </c>
      <c r="AG201" s="158">
        <f>Baseline_Data_2012!Z197/Baseline_Data_2012!Z$273</f>
        <v>1.6341327577438593E-2</v>
      </c>
      <c r="AH201" s="158">
        <f>Baseline_Data_2012!AA197/Baseline_Data_2012!AA$273</f>
        <v>1.0471076458801215E-2</v>
      </c>
      <c r="AI201" s="158">
        <f>Baseline_Data_2012!AB197/Baseline_Data_2012!AB$273</f>
        <v>8.7779060486047975E-3</v>
      </c>
      <c r="AJ201" s="158">
        <f>Baseline_Data_2012!AC197/Baseline_Data_2012!AC$273</f>
        <v>6.5757377955927125E-4</v>
      </c>
      <c r="AK201" s="158">
        <f>Baseline_Data_2012!AD197/Baseline_Data_2012!AD$273</f>
        <v>7.0252395276362819E-3</v>
      </c>
      <c r="AL201" s="158">
        <f>Baseline_Data_2012!AE197/Baseline_Data_2012!AE$273</f>
        <v>7.9796319916305928E-3</v>
      </c>
      <c r="AM201" s="158">
        <f>Baseline_Data_2012!AF197/Baseline_Data_2012!AF$273</f>
        <v>4.2837054630576422E-3</v>
      </c>
      <c r="AN201" s="158">
        <f>Baseline_Data_2012!AG197/Baseline_Data_2012!AG$273</f>
        <v>1.2894925977500303E-2</v>
      </c>
      <c r="AO201" s="158">
        <f>Baseline_Data_2012!AH197/Baseline_Data_2012!AH$273</f>
        <v>5.5402791522909285E-3</v>
      </c>
      <c r="AP201" s="158">
        <f>Baseline_Data_2012!AI197/Baseline_Data_2012!AI$273</f>
        <v>1.0946438697532328E-2</v>
      </c>
      <c r="AQ201" s="158">
        <f>Baseline_Data_2012!AJ197/Baseline_Data_2012!AJ$273</f>
        <v>1.7553722760860077E-2</v>
      </c>
      <c r="AR201" s="158">
        <f>Baseline_Data_2012!AK197/Baseline_Data_2012!AK$273</f>
        <v>6.9810545635279496E-3</v>
      </c>
      <c r="AS201" s="158">
        <f>Baseline_Data_2012!AL197/Baseline_Data_2012!AL$273</f>
        <v>4.803838853647731E-3</v>
      </c>
      <c r="AT201" s="158">
        <f>Baseline_Data_2012!AM197/Baseline_Data_2012!AM$273</f>
        <v>2.8411152070661309E-2</v>
      </c>
      <c r="AU201" s="158">
        <f>Baseline_Data_2012!AN197/Baseline_Data_2012!AN$273</f>
        <v>2.0428474448888428E-2</v>
      </c>
      <c r="AV201" s="158">
        <f>Baseline_Data_2012!AO197/Baseline_Data_2012!AO$273</f>
        <v>4.8916923399557194E-3</v>
      </c>
      <c r="AW201" s="158">
        <f>Baseline_Data_2012!AP197/Baseline_Data_2012!AP$273</f>
        <v>1.8371063222719572E-2</v>
      </c>
      <c r="AX201" s="158">
        <f>Baseline_Data_2012!AQ197/Baseline_Data_2012!AQ$273</f>
        <v>3.487415778727334E-2</v>
      </c>
      <c r="AY201" s="158">
        <f>Baseline_Data_2012!AR197/Baseline_Data_2012!AR$273</f>
        <v>4.8728750945142216E-3</v>
      </c>
      <c r="AZ201" s="158">
        <f>Baseline_Data_2012!AS197/Baseline_Data_2012!AS$273</f>
        <v>7.6431478825316748E-3</v>
      </c>
      <c r="BA201" s="158">
        <f>Baseline_Data_2012!AT197/Baseline_Data_2012!AT$273</f>
        <v>1.182409536077053E-2</v>
      </c>
      <c r="BB201" s="158">
        <f>Baseline_Data_2012!AU197/Baseline_Data_2012!AU$273</f>
        <v>2.3759686467410691E-3</v>
      </c>
      <c r="BC201" s="158">
        <f>Baseline_Data_2012!AV197/Baseline_Data_2012!AV$273</f>
        <v>8.841889803176373E-3</v>
      </c>
      <c r="BD201">
        <v>201</v>
      </c>
    </row>
    <row r="202" spans="1:56" x14ac:dyDescent="0.2">
      <c r="A202" s="157">
        <v>4</v>
      </c>
      <c r="B202" s="34" t="s">
        <v>29</v>
      </c>
      <c r="C202">
        <f>'III Tool Overview'!$H$8/160</f>
        <v>312.5</v>
      </c>
      <c r="D202">
        <v>0</v>
      </c>
      <c r="E202">
        <v>0</v>
      </c>
      <c r="F202">
        <f>G202*'III Tool Overview'!$H$8</f>
        <v>526.94281312540681</v>
      </c>
      <c r="G202" s="158">
        <f>HLOOKUP('III Tool Overview'!$H$6,Targeting!$I$1:$BC$277,Targeting!BD202,FALSE)</f>
        <v>1.0538856262508136E-2</v>
      </c>
      <c r="H202" s="195"/>
      <c r="I202" s="158">
        <f>Baseline_Data_2012!B198/Baseline_Data_2012!B$273</f>
        <v>1.0538856262508136E-2</v>
      </c>
      <c r="J202" s="158">
        <f>Baseline_Data_2012!C198/Baseline_Data_2012!C$273</f>
        <v>7.812802435193323E-3</v>
      </c>
      <c r="K202" s="158">
        <f>Baseline_Data_2012!D198/Baseline_Data_2012!D$273</f>
        <v>2.8380233449957049E-2</v>
      </c>
      <c r="L202" s="158">
        <f>Baseline_Data_2012!E198/Baseline_Data_2012!E$273</f>
        <v>1.1852064454100097E-2</v>
      </c>
      <c r="M202" s="158">
        <f>Baseline_Data_2012!F198/Baseline_Data_2012!F$273</f>
        <v>1.0400107135785073E-2</v>
      </c>
      <c r="N202" s="158">
        <f>Baseline_Data_2012!G198/Baseline_Data_2012!G$273</f>
        <v>1.0171251468763132E-2</v>
      </c>
      <c r="O202" s="158">
        <f>Baseline_Data_2012!H198/Baseline_Data_2012!H$273</f>
        <v>1.7684612109720242E-2</v>
      </c>
      <c r="P202" s="158">
        <f>Baseline_Data_2012!I198/Baseline_Data_2012!I$273</f>
        <v>6.4327763037453321E-3</v>
      </c>
      <c r="Q202" s="158">
        <f>Baseline_Data_2012!J198/Baseline_Data_2012!J$273</f>
        <v>1.5792879258510164E-2</v>
      </c>
      <c r="R202" s="158">
        <f>Baseline_Data_2012!K198/Baseline_Data_2012!K$273</f>
        <v>7.0458714532718233E-3</v>
      </c>
      <c r="S202" s="158">
        <f>Baseline_Data_2012!L198/Baseline_Data_2012!L$273</f>
        <v>1.0883870420543625E-2</v>
      </c>
      <c r="T202" s="158">
        <f>Baseline_Data_2012!M198/Baseline_Data_2012!M$273</f>
        <v>4.2662113332941898E-2</v>
      </c>
      <c r="U202" s="158">
        <f>Baseline_Data_2012!N198/Baseline_Data_2012!N$273</f>
        <v>3.404970961263331E-2</v>
      </c>
      <c r="V202" s="158">
        <f>Baseline_Data_2012!O198/Baseline_Data_2012!O$273</f>
        <v>1.5784855776943968E-2</v>
      </c>
      <c r="W202" s="158">
        <f>Baseline_Data_2012!P198/Baseline_Data_2012!P$273</f>
        <v>1.3809049370744695E-3</v>
      </c>
      <c r="X202" s="158">
        <f>Baseline_Data_2012!Q198/Baseline_Data_2012!Q$273</f>
        <v>6.7235958217097018E-3</v>
      </c>
      <c r="Y202" s="158">
        <f>Baseline_Data_2012!R198/Baseline_Data_2012!R$273</f>
        <v>2.7941729459283072E-2</v>
      </c>
      <c r="Z202" s="158">
        <f>Baseline_Data_2012!S198/Baseline_Data_2012!S$273</f>
        <v>2.5391842577142578E-2</v>
      </c>
      <c r="AA202" s="158">
        <f>Baseline_Data_2012!T198/Baseline_Data_2012!T$273</f>
        <v>1.2977808466796085E-2</v>
      </c>
      <c r="AB202" s="158">
        <f>Baseline_Data_2012!U198/Baseline_Data_2012!U$273</f>
        <v>6.3452457970683369E-3</v>
      </c>
      <c r="AC202" s="158">
        <f>Baseline_Data_2012!V198/Baseline_Data_2012!V$273</f>
        <v>1.1852064454100097E-2</v>
      </c>
      <c r="AD202" s="158">
        <f>Baseline_Data_2012!W198/Baseline_Data_2012!W$273</f>
        <v>4.000566454409338E-3</v>
      </c>
      <c r="AE202" s="158">
        <f>Baseline_Data_2012!X198/Baseline_Data_2012!X$273</f>
        <v>7.530462552844671E-3</v>
      </c>
      <c r="AF202" s="158">
        <f>Baseline_Data_2012!Y198/Baseline_Data_2012!Y$273</f>
        <v>9.5688787356654498E-3</v>
      </c>
      <c r="AG202" s="158">
        <f>Baseline_Data_2012!Z198/Baseline_Data_2012!Z$273</f>
        <v>2.0140086435162893E-2</v>
      </c>
      <c r="AH202" s="158">
        <f>Baseline_Data_2012!AA198/Baseline_Data_2012!AA$273</f>
        <v>1.3894312993409302E-2</v>
      </c>
      <c r="AI202" s="158">
        <f>Baseline_Data_2012!AB198/Baseline_Data_2012!AB$273</f>
        <v>7.849292685349965E-3</v>
      </c>
      <c r="AJ202" s="158">
        <f>Baseline_Data_2012!AC198/Baseline_Data_2012!AC$273</f>
        <v>1.3809049370744695E-3</v>
      </c>
      <c r="AK202" s="158">
        <f>Baseline_Data_2012!AD198/Baseline_Data_2012!AD$273</f>
        <v>8.4315836028180831E-3</v>
      </c>
      <c r="AL202" s="158">
        <f>Baseline_Data_2012!AE198/Baseline_Data_2012!AE$273</f>
        <v>1.0400107135785073E-2</v>
      </c>
      <c r="AM202" s="158">
        <f>Baseline_Data_2012!AF198/Baseline_Data_2012!AF$273</f>
        <v>4.7721981913010575E-3</v>
      </c>
      <c r="AN202" s="158">
        <f>Baseline_Data_2012!AG198/Baseline_Data_2012!AG$273</f>
        <v>1.6118657471875381E-2</v>
      </c>
      <c r="AO202" s="158">
        <f>Baseline_Data_2012!AH198/Baseline_Data_2012!AH$273</f>
        <v>7.6865134184937204E-3</v>
      </c>
      <c r="AP202" s="158">
        <f>Baseline_Data_2012!AI198/Baseline_Data_2012!AI$273</f>
        <v>1.2359994560835716E-2</v>
      </c>
      <c r="AQ202" s="158">
        <f>Baseline_Data_2012!AJ198/Baseline_Data_2012!AJ$273</f>
        <v>2.3287547475388505E-2</v>
      </c>
      <c r="AR202" s="158">
        <f>Baseline_Data_2012!AK198/Baseline_Data_2012!AK$273</f>
        <v>8.7687638151323893E-3</v>
      </c>
      <c r="AS202" s="158">
        <f>Baseline_Data_2012!AL198/Baseline_Data_2012!AL$273</f>
        <v>6.228001764360452E-3</v>
      </c>
      <c r="AT202" s="158">
        <f>Baseline_Data_2012!AM198/Baseline_Data_2012!AM$273</f>
        <v>4.2662113332941898E-2</v>
      </c>
      <c r="AU202" s="158">
        <f>Baseline_Data_2012!AN198/Baseline_Data_2012!AN$273</f>
        <v>2.7995040844883343E-2</v>
      </c>
      <c r="AV202" s="158">
        <f>Baseline_Data_2012!AO198/Baseline_Data_2012!AO$273</f>
        <v>6.4510182153137714E-3</v>
      </c>
      <c r="AW202" s="158">
        <f>Baseline_Data_2012!AP198/Baseline_Data_2012!AP$273</f>
        <v>2.8380233449957049E-2</v>
      </c>
      <c r="AX202" s="158">
        <f>Baseline_Data_2012!AQ198/Baseline_Data_2012!AQ$273</f>
        <v>3.404970961263331E-2</v>
      </c>
      <c r="AY202" s="158">
        <f>Baseline_Data_2012!AR198/Baseline_Data_2012!AR$273</f>
        <v>6.7932843140680833E-3</v>
      </c>
      <c r="AZ202" s="158">
        <f>Baseline_Data_2012!AS198/Baseline_Data_2012!AS$273</f>
        <v>9.8617264841097882E-3</v>
      </c>
      <c r="BA202" s="158">
        <f>Baseline_Data_2012!AT198/Baseline_Data_2012!AT$273</f>
        <v>1.7269652966536025E-2</v>
      </c>
      <c r="BB202" s="158">
        <f>Baseline_Data_2012!AU198/Baseline_Data_2012!AU$273</f>
        <v>3.4628479213141116E-3</v>
      </c>
      <c r="BC202" s="158">
        <f>Baseline_Data_2012!AV198/Baseline_Data_2012!AV$273</f>
        <v>1.2153966815976285E-2</v>
      </c>
      <c r="BD202">
        <v>202</v>
      </c>
    </row>
    <row r="203" spans="1:56" x14ac:dyDescent="0.2">
      <c r="A203" s="157">
        <v>4</v>
      </c>
      <c r="B203" s="34" t="s">
        <v>30</v>
      </c>
      <c r="C203">
        <f>'III Tool Overview'!$H$8/160</f>
        <v>312.5</v>
      </c>
      <c r="D203">
        <v>0</v>
      </c>
      <c r="E203">
        <v>0</v>
      </c>
      <c r="F203">
        <f>G203*'III Tool Overview'!$H$8</f>
        <v>528.53588128581043</v>
      </c>
      <c r="G203" s="158">
        <f>HLOOKUP('III Tool Overview'!$H$6,Targeting!$I$1:$BC$277,Targeting!BD203,FALSE)</f>
        <v>1.0570717625716208E-2</v>
      </c>
      <c r="H203" s="195"/>
      <c r="I203" s="158">
        <f>Baseline_Data_2012!B199/Baseline_Data_2012!B$273</f>
        <v>1.0570717625716208E-2</v>
      </c>
      <c r="J203" s="158">
        <f>Baseline_Data_2012!C199/Baseline_Data_2012!C$273</f>
        <v>7.6245926761323952E-3</v>
      </c>
      <c r="K203" s="158">
        <f>Baseline_Data_2012!D199/Baseline_Data_2012!D$273</f>
        <v>2.9223784208196622E-2</v>
      </c>
      <c r="L203" s="158">
        <f>Baseline_Data_2012!E199/Baseline_Data_2012!E$273</f>
        <v>1.3634313503200109E-2</v>
      </c>
      <c r="M203" s="158">
        <f>Baseline_Data_2012!F199/Baseline_Data_2012!F$273</f>
        <v>1.1310608693794256E-2</v>
      </c>
      <c r="N203" s="158">
        <f>Baseline_Data_2012!G199/Baseline_Data_2012!G$273</f>
        <v>9.834543772730445E-3</v>
      </c>
      <c r="O203" s="158">
        <f>Baseline_Data_2012!H199/Baseline_Data_2012!H$273</f>
        <v>1.76243432271652E-2</v>
      </c>
      <c r="P203" s="158">
        <f>Baseline_Data_2012!I199/Baseline_Data_2012!I$273</f>
        <v>6.1674380448618719E-3</v>
      </c>
      <c r="Q203" s="158">
        <f>Baseline_Data_2012!J199/Baseline_Data_2012!J$273</f>
        <v>1.6610108519104723E-2</v>
      </c>
      <c r="R203" s="158">
        <f>Baseline_Data_2012!K199/Baseline_Data_2012!K$273</f>
        <v>6.7031424119927642E-3</v>
      </c>
      <c r="S203" s="158">
        <f>Baseline_Data_2012!L199/Baseline_Data_2012!L$273</f>
        <v>1.0243050288206237E-2</v>
      </c>
      <c r="T203" s="158">
        <f>Baseline_Data_2012!M199/Baseline_Data_2012!M$273</f>
        <v>4.5915884988122081E-2</v>
      </c>
      <c r="U203" s="158">
        <f>Baseline_Data_2012!N199/Baseline_Data_2012!N$273</f>
        <v>3.7214322221443892E-2</v>
      </c>
      <c r="V203" s="158">
        <f>Baseline_Data_2012!O199/Baseline_Data_2012!O$273</f>
        <v>1.6870219486567428E-2</v>
      </c>
      <c r="W203" s="158">
        <f>Baseline_Data_2012!P199/Baseline_Data_2012!P$273</f>
        <v>1.3353805984895968E-3</v>
      </c>
      <c r="X203" s="158">
        <f>Baseline_Data_2012!Q199/Baseline_Data_2012!Q$273</f>
        <v>6.370412954509793E-3</v>
      </c>
      <c r="Y203" s="158">
        <f>Baseline_Data_2012!R199/Baseline_Data_2012!R$273</f>
        <v>2.8036127193942811E-2</v>
      </c>
      <c r="Z203" s="158">
        <f>Baseline_Data_2012!S199/Baseline_Data_2012!S$273</f>
        <v>2.6666962683338704E-2</v>
      </c>
      <c r="AA203" s="158">
        <f>Baseline_Data_2012!T199/Baseline_Data_2012!T$273</f>
        <v>1.5516774023897921E-2</v>
      </c>
      <c r="AB203" s="158">
        <f>Baseline_Data_2012!U199/Baseline_Data_2012!U$273</f>
        <v>5.8247900219581834E-3</v>
      </c>
      <c r="AC203" s="158">
        <f>Baseline_Data_2012!V199/Baseline_Data_2012!V$273</f>
        <v>1.3634313503200109E-2</v>
      </c>
      <c r="AD203" s="158">
        <f>Baseline_Data_2012!W199/Baseline_Data_2012!W$273</f>
        <v>4.1630551794088547E-3</v>
      </c>
      <c r="AE203" s="158">
        <f>Baseline_Data_2012!X199/Baseline_Data_2012!X$273</f>
        <v>7.0252435656365112E-3</v>
      </c>
      <c r="AF203" s="158">
        <f>Baseline_Data_2012!Y199/Baseline_Data_2012!Y$273</f>
        <v>1.0570648779661943E-2</v>
      </c>
      <c r="AG203" s="158">
        <f>Baseline_Data_2012!Z199/Baseline_Data_2012!Z$273</f>
        <v>1.8824618792933397E-2</v>
      </c>
      <c r="AH203" s="158">
        <f>Baseline_Data_2012!AA199/Baseline_Data_2012!AA$273</f>
        <v>1.338315097692936E-2</v>
      </c>
      <c r="AI203" s="158">
        <f>Baseline_Data_2012!AB199/Baseline_Data_2012!AB$273</f>
        <v>7.3063144973761155E-3</v>
      </c>
      <c r="AJ203" s="158">
        <f>Baseline_Data_2012!AC199/Baseline_Data_2012!AC$273</f>
        <v>1.3353805984895968E-3</v>
      </c>
      <c r="AK203" s="158">
        <f>Baseline_Data_2012!AD199/Baseline_Data_2012!AD$273</f>
        <v>7.830858820615294E-3</v>
      </c>
      <c r="AL203" s="158">
        <f>Baseline_Data_2012!AE199/Baseline_Data_2012!AE$273</f>
        <v>1.1310608693794256E-2</v>
      </c>
      <c r="AM203" s="158">
        <f>Baseline_Data_2012!AF199/Baseline_Data_2012!AF$273</f>
        <v>4.3284319850456715E-3</v>
      </c>
      <c r="AN203" s="158">
        <f>Baseline_Data_2012!AG199/Baseline_Data_2012!AG$273</f>
        <v>1.6327135682879895E-2</v>
      </c>
      <c r="AO203" s="158">
        <f>Baseline_Data_2012!AH199/Baseline_Data_2012!AH$273</f>
        <v>8.6310100723146245E-3</v>
      </c>
      <c r="AP203" s="158">
        <f>Baseline_Data_2012!AI199/Baseline_Data_2012!AI$273</f>
        <v>1.2141198390624592E-2</v>
      </c>
      <c r="AQ203" s="158">
        <f>Baseline_Data_2012!AJ199/Baseline_Data_2012!AJ$273</f>
        <v>2.3645817436548332E-2</v>
      </c>
      <c r="AR203" s="158">
        <f>Baseline_Data_2012!AK199/Baseline_Data_2012!AK$273</f>
        <v>8.7948841909615879E-3</v>
      </c>
      <c r="AS203" s="158">
        <f>Baseline_Data_2012!AL199/Baseline_Data_2012!AL$273</f>
        <v>5.732241813208405E-3</v>
      </c>
      <c r="AT203" s="158">
        <f>Baseline_Data_2012!AM199/Baseline_Data_2012!AM$273</f>
        <v>4.5915884988122081E-2</v>
      </c>
      <c r="AU203" s="158">
        <f>Baseline_Data_2012!AN199/Baseline_Data_2012!AN$273</f>
        <v>3.049792471588918E-2</v>
      </c>
      <c r="AV203" s="158">
        <f>Baseline_Data_2012!AO199/Baseline_Data_2012!AO$273</f>
        <v>6.5612243783125246E-3</v>
      </c>
      <c r="AW203" s="158">
        <f>Baseline_Data_2012!AP199/Baseline_Data_2012!AP$273</f>
        <v>2.9223784208196622E-2</v>
      </c>
      <c r="AX203" s="158">
        <f>Baseline_Data_2012!AQ199/Baseline_Data_2012!AQ$273</f>
        <v>3.7214322221443892E-2</v>
      </c>
      <c r="AY203" s="158">
        <f>Baseline_Data_2012!AR199/Baseline_Data_2012!AR$273</f>
        <v>6.7410282808829432E-3</v>
      </c>
      <c r="AZ203" s="158">
        <f>Baseline_Data_2012!AS199/Baseline_Data_2012!AS$273</f>
        <v>9.0802503658916831E-3</v>
      </c>
      <c r="BA203" s="158">
        <f>Baseline_Data_2012!AT199/Baseline_Data_2012!AT$273</f>
        <v>1.7980006769332223E-2</v>
      </c>
      <c r="BB203" s="158">
        <f>Baseline_Data_2012!AU199/Baseline_Data_2012!AU$273</f>
        <v>3.8497691657506678E-3</v>
      </c>
      <c r="BC203" s="158">
        <f>Baseline_Data_2012!AV199/Baseline_Data_2012!AV$273</f>
        <v>1.1496170144293352E-2</v>
      </c>
      <c r="BD203">
        <v>203</v>
      </c>
    </row>
    <row r="204" spans="1:56" x14ac:dyDescent="0.2">
      <c r="A204" s="157">
        <v>4</v>
      </c>
      <c r="B204" s="34" t="s">
        <v>31</v>
      </c>
      <c r="C204">
        <f>'III Tool Overview'!$H$8/160</f>
        <v>312.5</v>
      </c>
      <c r="D204">
        <v>0</v>
      </c>
      <c r="E204">
        <v>0</v>
      </c>
      <c r="F204">
        <f>G204*'III Tool Overview'!$H$8</f>
        <v>500.93076090477342</v>
      </c>
      <c r="G204" s="158">
        <f>HLOOKUP('III Tool Overview'!$H$6,Targeting!$I$1:$BC$277,Targeting!BD204,FALSE)</f>
        <v>1.0018615218095469E-2</v>
      </c>
      <c r="H204" s="195"/>
      <c r="I204" s="158">
        <f>Baseline_Data_2012!B200/Baseline_Data_2012!B$273</f>
        <v>1.0018615218095469E-2</v>
      </c>
      <c r="J204" s="158">
        <f>Baseline_Data_2012!C200/Baseline_Data_2012!C$273</f>
        <v>7.765540252011603E-3</v>
      </c>
      <c r="K204" s="158">
        <f>Baseline_Data_2012!D200/Baseline_Data_2012!D$273</f>
        <v>2.8224556700582368E-2</v>
      </c>
      <c r="L204" s="158">
        <f>Baseline_Data_2012!E200/Baseline_Data_2012!E$273</f>
        <v>1.2906688132000103E-2</v>
      </c>
      <c r="M204" s="158">
        <f>Baseline_Data_2012!F200/Baseline_Data_2012!F$273</f>
        <v>1.0698927459382454E-2</v>
      </c>
      <c r="N204" s="158">
        <f>Baseline_Data_2012!G200/Baseline_Data_2012!G$273</f>
        <v>8.9577642387574478E-3</v>
      </c>
      <c r="O204" s="158">
        <f>Baseline_Data_2012!H200/Baseline_Data_2012!H$273</f>
        <v>1.6206589513727717E-2</v>
      </c>
      <c r="P204" s="158">
        <f>Baseline_Data_2012!I200/Baseline_Data_2012!I$273</f>
        <v>6.2310198803759119E-3</v>
      </c>
      <c r="Q204" s="158">
        <f>Baseline_Data_2012!J200/Baseline_Data_2012!J$273</f>
        <v>1.6061450664913598E-2</v>
      </c>
      <c r="R204" s="158">
        <f>Baseline_Data_2012!K200/Baseline_Data_2012!K$273</f>
        <v>5.9439577333455455E-3</v>
      </c>
      <c r="S204" s="158">
        <f>Baseline_Data_2012!L200/Baseline_Data_2012!L$273</f>
        <v>9.6135609637097857E-3</v>
      </c>
      <c r="T204" s="158">
        <f>Baseline_Data_2012!M200/Baseline_Data_2012!M$273</f>
        <v>4.0469657754129501E-2</v>
      </c>
      <c r="U204" s="158">
        <f>Baseline_Data_2012!N200/Baseline_Data_2012!N$273</f>
        <v>3.5007337877022884E-2</v>
      </c>
      <c r="V204" s="158">
        <f>Baseline_Data_2012!O200/Baseline_Data_2012!O$273</f>
        <v>1.5720427794180928E-2</v>
      </c>
      <c r="W204" s="158">
        <f>Baseline_Data_2012!P200/Baseline_Data_2012!P$273</f>
        <v>1.2139823622632699E-3</v>
      </c>
      <c r="X204" s="158">
        <f>Baseline_Data_2012!Q200/Baseline_Data_2012!Q$273</f>
        <v>5.8455591580517255E-3</v>
      </c>
      <c r="Y204" s="158">
        <f>Baseline_Data_2012!R200/Baseline_Data_2012!R$273</f>
        <v>2.5516433814948211E-2</v>
      </c>
      <c r="Z204" s="158">
        <f>Baseline_Data_2012!S200/Baseline_Data_2012!S$273</f>
        <v>2.4971716299378534E-2</v>
      </c>
      <c r="AA204" s="158">
        <f>Baseline_Data_2012!T200/Baseline_Data_2012!T$273</f>
        <v>1.4982254959244903E-2</v>
      </c>
      <c r="AB204" s="158">
        <f>Baseline_Data_2012!U200/Baseline_Data_2012!U$273</f>
        <v>5.6791702714092283E-3</v>
      </c>
      <c r="AC204" s="158">
        <f>Baseline_Data_2012!V200/Baseline_Data_2012!V$273</f>
        <v>1.2906688132000103E-2</v>
      </c>
      <c r="AD204" s="158">
        <f>Baseline_Data_2012!W200/Baseline_Data_2012!W$273</f>
        <v>4.3448753604372536E-3</v>
      </c>
      <c r="AE204" s="158">
        <f>Baseline_Data_2012!X200/Baseline_Data_2012!X$273</f>
        <v>7.0807790878945082E-3</v>
      </c>
      <c r="AF204" s="158">
        <f>Baseline_Data_2012!Y200/Baseline_Data_2012!Y$273</f>
        <v>1.1547284808217666E-2</v>
      </c>
      <c r="AG204" s="158">
        <f>Baseline_Data_2012!Z200/Baseline_Data_2012!Z$273</f>
        <v>1.754503686191047E-2</v>
      </c>
      <c r="AH204" s="158">
        <f>Baseline_Data_2012!AA200/Baseline_Data_2012!AA$273</f>
        <v>1.4126659364536548E-2</v>
      </c>
      <c r="AI204" s="158">
        <f>Baseline_Data_2012!AB200/Baseline_Data_2012!AB$273</f>
        <v>6.8024307389363834E-3</v>
      </c>
      <c r="AJ204" s="158">
        <f>Baseline_Data_2012!AC200/Baseline_Data_2012!AC$273</f>
        <v>1.2139823622632699E-3</v>
      </c>
      <c r="AK204" s="158">
        <f>Baseline_Data_2012!AD200/Baseline_Data_2012!AD$273</f>
        <v>6.9813691700978215E-3</v>
      </c>
      <c r="AL204" s="158">
        <f>Baseline_Data_2012!AE200/Baseline_Data_2012!AE$273</f>
        <v>1.0698927459382454E-2</v>
      </c>
      <c r="AM204" s="158">
        <f>Baseline_Data_2012!AF200/Baseline_Data_2012!AF$273</f>
        <v>4.0710262870737443E-3</v>
      </c>
      <c r="AN204" s="158">
        <f>Baseline_Data_2012!AG200/Baseline_Data_2012!AG$273</f>
        <v>1.5795187068695742E-2</v>
      </c>
      <c r="AO204" s="158">
        <f>Baseline_Data_2012!AH200/Baseline_Data_2012!AH$273</f>
        <v>9.2913898465308686E-3</v>
      </c>
      <c r="AP204" s="158">
        <f>Baseline_Data_2012!AI200/Baseline_Data_2012!AI$273</f>
        <v>1.1552437787147384E-2</v>
      </c>
      <c r="AQ204" s="158">
        <f>Baseline_Data_2012!AJ200/Baseline_Data_2012!AJ$273</f>
        <v>2.2435527315655485E-2</v>
      </c>
      <c r="AR204" s="158">
        <f>Baseline_Data_2012!AK200/Baseline_Data_2012!AK$273</f>
        <v>8.6473808921613948E-3</v>
      </c>
      <c r="AS204" s="158">
        <f>Baseline_Data_2012!AL200/Baseline_Data_2012!AL$273</f>
        <v>5.0415700697077417E-3</v>
      </c>
      <c r="AT204" s="158">
        <f>Baseline_Data_2012!AM200/Baseline_Data_2012!AM$273</f>
        <v>4.0469657754129501E-2</v>
      </c>
      <c r="AU204" s="158">
        <f>Baseline_Data_2012!AN200/Baseline_Data_2012!AN$273</f>
        <v>2.7463190087874383E-2</v>
      </c>
      <c r="AV204" s="158">
        <f>Baseline_Data_2012!AO200/Baseline_Data_2012!AO$273</f>
        <v>7.1092108241626794E-3</v>
      </c>
      <c r="AW204" s="158">
        <f>Baseline_Data_2012!AP200/Baseline_Data_2012!AP$273</f>
        <v>2.8224556700582368E-2</v>
      </c>
      <c r="AX204" s="158">
        <f>Baseline_Data_2012!AQ200/Baseline_Data_2012!AQ$273</f>
        <v>3.5007337877022884E-2</v>
      </c>
      <c r="AY204" s="158">
        <f>Baseline_Data_2012!AR200/Baseline_Data_2012!AR$273</f>
        <v>7.3681006791046126E-3</v>
      </c>
      <c r="AZ204" s="158">
        <f>Baseline_Data_2012!AS200/Baseline_Data_2012!AS$273</f>
        <v>8.1954884654772079E-3</v>
      </c>
      <c r="BA204" s="158">
        <f>Baseline_Data_2012!AT200/Baseline_Data_2012!AT$273</f>
        <v>1.6415763756164509E-2</v>
      </c>
      <c r="BB204" s="158">
        <f>Baseline_Data_2012!AU200/Baseline_Data_2012!AU$273</f>
        <v>4.3747376883530318E-3</v>
      </c>
      <c r="BC204" s="158">
        <f>Baseline_Data_2012!AV200/Baseline_Data_2012!AV$273</f>
        <v>1.095980139728122E-2</v>
      </c>
      <c r="BD204">
        <v>204</v>
      </c>
    </row>
    <row r="205" spans="1:56" x14ac:dyDescent="0.2">
      <c r="A205" s="157">
        <v>4</v>
      </c>
      <c r="B205" s="34" t="s">
        <v>32</v>
      </c>
      <c r="C205">
        <f>'III Tool Overview'!$H$8/160</f>
        <v>312.5</v>
      </c>
      <c r="D205">
        <v>0</v>
      </c>
      <c r="E205">
        <v>0</v>
      </c>
      <c r="F205">
        <f>G205*'III Tool Overview'!$H$8</f>
        <v>450.58134291675862</v>
      </c>
      <c r="G205" s="158">
        <f>HLOOKUP('III Tool Overview'!$H$6,Targeting!$I$1:$BC$277,Targeting!BD205,FALSE)</f>
        <v>9.011626858335172E-3</v>
      </c>
      <c r="H205" s="195"/>
      <c r="I205" s="158">
        <f>Baseline_Data_2012!B201/Baseline_Data_2012!B$273</f>
        <v>9.011626858335172E-3</v>
      </c>
      <c r="J205" s="158">
        <f>Baseline_Data_2012!C201/Baseline_Data_2012!C$273</f>
        <v>6.9802609006845862E-3</v>
      </c>
      <c r="K205" s="158">
        <f>Baseline_Data_2012!D201/Baseline_Data_2012!D$273</f>
        <v>2.683432712477123E-2</v>
      </c>
      <c r="L205" s="158">
        <f>Baseline_Data_2012!E201/Baseline_Data_2012!E$273</f>
        <v>1.2716119582400102E-2</v>
      </c>
      <c r="M205" s="158">
        <f>Baseline_Data_2012!F201/Baseline_Data_2012!F$273</f>
        <v>9.3546938484295739E-3</v>
      </c>
      <c r="N205" s="158">
        <f>Baseline_Data_2012!G201/Baseline_Data_2012!G$273</f>
        <v>7.7302728911952528E-3</v>
      </c>
      <c r="O205" s="158">
        <f>Baseline_Data_2012!H201/Baseline_Data_2012!H$273</f>
        <v>1.5348475424015552E-2</v>
      </c>
      <c r="P205" s="158">
        <f>Baseline_Data_2012!I201/Baseline_Data_2012!I$273</f>
        <v>5.3776324318359076E-3</v>
      </c>
      <c r="Q205" s="158">
        <f>Baseline_Data_2012!J201/Baseline_Data_2012!J$273</f>
        <v>1.5041353469343426E-2</v>
      </c>
      <c r="R205" s="158">
        <f>Baseline_Data_2012!K201/Baseline_Data_2012!K$273</f>
        <v>5.1249947335450024E-3</v>
      </c>
      <c r="S205" s="158">
        <f>Baseline_Data_2012!L201/Baseline_Data_2012!L$273</f>
        <v>8.1749680274605663E-3</v>
      </c>
      <c r="T205" s="158">
        <f>Baseline_Data_2012!M201/Baseline_Data_2012!M$273</f>
        <v>3.8374954971824658E-2</v>
      </c>
      <c r="U205" s="158">
        <f>Baseline_Data_2012!N201/Baseline_Data_2012!N$273</f>
        <v>3.0136751737611003E-2</v>
      </c>
      <c r="V205" s="158">
        <f>Baseline_Data_2012!O201/Baseline_Data_2012!O$273</f>
        <v>1.4577244100026535E-2</v>
      </c>
      <c r="W205" s="158">
        <f>Baseline_Data_2012!P201/Baseline_Data_2012!P$273</f>
        <v>1.3960797166027601E-3</v>
      </c>
      <c r="X205" s="158">
        <f>Baseline_Data_2012!Q201/Baseline_Data_2012!Q$273</f>
        <v>5.6684210017471284E-3</v>
      </c>
      <c r="Y205" s="158">
        <f>Baseline_Data_2012!R201/Baseline_Data_2012!R$273</f>
        <v>2.367204730698098E-2</v>
      </c>
      <c r="Z205" s="158">
        <f>Baseline_Data_2012!S201/Baseline_Data_2012!S$273</f>
        <v>2.2613112634738294E-2</v>
      </c>
      <c r="AA205" s="158">
        <f>Baseline_Data_2012!T201/Baseline_Data_2012!T$273</f>
        <v>1.4384851298750351E-2</v>
      </c>
      <c r="AB205" s="158">
        <f>Baseline_Data_2012!U201/Baseline_Data_2012!U$273</f>
        <v>4.9834314632308903E-3</v>
      </c>
      <c r="AC205" s="158">
        <f>Baseline_Data_2012!V201/Baseline_Data_2012!V$273</f>
        <v>1.2716119582400102E-2</v>
      </c>
      <c r="AD205" s="158">
        <f>Baseline_Data_2012!W201/Baseline_Data_2012!W$273</f>
        <v>4.0502012739429515E-3</v>
      </c>
      <c r="AE205" s="158">
        <f>Baseline_Data_2012!X201/Baseline_Data_2012!X$273</f>
        <v>6.2847699355298966E-3</v>
      </c>
      <c r="AF205" s="158">
        <f>Baseline_Data_2012!Y201/Baseline_Data_2012!Y$273</f>
        <v>1.0168504532609587E-2</v>
      </c>
      <c r="AG205" s="158">
        <f>Baseline_Data_2012!Z201/Baseline_Data_2012!Z$273</f>
        <v>1.551493091365295E-2</v>
      </c>
      <c r="AH205" s="158">
        <f>Baseline_Data_2012!AA201/Baseline_Data_2012!AA$273</f>
        <v>1.1756726379038639E-2</v>
      </c>
      <c r="AI205" s="158">
        <f>Baseline_Data_2012!AB201/Baseline_Data_2012!AB$273</f>
        <v>5.7946632220569191E-3</v>
      </c>
      <c r="AJ205" s="158">
        <f>Baseline_Data_2012!AC201/Baseline_Data_2012!AC$273</f>
        <v>1.3960797166027601E-3</v>
      </c>
      <c r="AK205" s="158">
        <f>Baseline_Data_2012!AD201/Baseline_Data_2012!AD$273</f>
        <v>5.4678418350209155E-3</v>
      </c>
      <c r="AL205" s="158">
        <f>Baseline_Data_2012!AE201/Baseline_Data_2012!AE$273</f>
        <v>9.3546938484295739E-3</v>
      </c>
      <c r="AM205" s="158">
        <f>Baseline_Data_2012!AF201/Baseline_Data_2012!AF$273</f>
        <v>3.5215290169350907E-3</v>
      </c>
      <c r="AN205" s="158">
        <f>Baseline_Data_2012!AG201/Baseline_Data_2012!AG$273</f>
        <v>1.4673354842743026E-2</v>
      </c>
      <c r="AO205" s="158">
        <f>Baseline_Data_2012!AH201/Baseline_Data_2012!AH$273</f>
        <v>7.7095499222454471E-3</v>
      </c>
      <c r="AP205" s="158">
        <f>Baseline_Data_2012!AI201/Baseline_Data_2012!AI$273</f>
        <v>1.0327179233965086E-2</v>
      </c>
      <c r="AQ205" s="158">
        <f>Baseline_Data_2012!AJ201/Baseline_Data_2012!AJ$273</f>
        <v>2.2110374745863377E-2</v>
      </c>
      <c r="AR205" s="158">
        <f>Baseline_Data_2012!AK201/Baseline_Data_2012!AK$273</f>
        <v>7.8268937925853131E-3</v>
      </c>
      <c r="AS205" s="158">
        <f>Baseline_Data_2012!AL201/Baseline_Data_2012!AL$273</f>
        <v>4.3575714831491138E-3</v>
      </c>
      <c r="AT205" s="158">
        <f>Baseline_Data_2012!AM201/Baseline_Data_2012!AM$273</f>
        <v>3.8374954971824658E-2</v>
      </c>
      <c r="AU205" s="158">
        <f>Baseline_Data_2012!AN201/Baseline_Data_2012!AN$273</f>
        <v>2.5853159121103173E-2</v>
      </c>
      <c r="AV205" s="158">
        <f>Baseline_Data_2012!AO201/Baseline_Data_2012!AO$273</f>
        <v>6.3639492578064687E-3</v>
      </c>
      <c r="AW205" s="158">
        <f>Baseline_Data_2012!AP201/Baseline_Data_2012!AP$273</f>
        <v>2.683432712477123E-2</v>
      </c>
      <c r="AX205" s="158">
        <f>Baseline_Data_2012!AQ201/Baseline_Data_2012!AQ$273</f>
        <v>3.0136751737611003E-2</v>
      </c>
      <c r="AY205" s="158">
        <f>Baseline_Data_2012!AR201/Baseline_Data_2012!AR$273</f>
        <v>6.6566146888146415E-3</v>
      </c>
      <c r="AZ205" s="158">
        <f>Baseline_Data_2012!AS201/Baseline_Data_2012!AS$273</f>
        <v>7.0971633477213041E-3</v>
      </c>
      <c r="BA205" s="158">
        <f>Baseline_Data_2012!AT201/Baseline_Data_2012!AT$273</f>
        <v>1.5712733188448687E-2</v>
      </c>
      <c r="BB205" s="158">
        <f>Baseline_Data_2012!AU201/Baseline_Data_2012!AU$273</f>
        <v>3.5231220850203086E-3</v>
      </c>
      <c r="BC205" s="158">
        <f>Baseline_Data_2012!AV201/Baseline_Data_2012!AV$273</f>
        <v>8.5729604730772346E-3</v>
      </c>
      <c r="BD205">
        <v>205</v>
      </c>
    </row>
    <row r="206" spans="1:56" x14ac:dyDescent="0.2">
      <c r="A206" s="157">
        <v>4</v>
      </c>
      <c r="B206" s="34" t="s">
        <v>33</v>
      </c>
      <c r="C206">
        <f>'III Tool Overview'!$H$8/160</f>
        <v>312.5</v>
      </c>
      <c r="D206">
        <v>0</v>
      </c>
      <c r="E206">
        <v>0</v>
      </c>
      <c r="F206">
        <f>G206*'III Tool Overview'!$H$8</f>
        <v>434.16095155563386</v>
      </c>
      <c r="G206" s="158">
        <f>HLOOKUP('III Tool Overview'!$H$6,Targeting!$I$1:$BC$277,Targeting!BD206,FALSE)</f>
        <v>8.6832190311126774E-3</v>
      </c>
      <c r="H206" s="195"/>
      <c r="I206" s="158">
        <f>Baseline_Data_2012!B202/Baseline_Data_2012!B$273</f>
        <v>8.6832190311126774E-3</v>
      </c>
      <c r="J206" s="158">
        <f>Baseline_Data_2012!C202/Baseline_Data_2012!C$273</f>
        <v>6.7956866941760998E-3</v>
      </c>
      <c r="K206" s="158">
        <f>Baseline_Data_2012!D202/Baseline_Data_2012!D$273</f>
        <v>2.697914270558489E-2</v>
      </c>
      <c r="L206" s="158">
        <f>Baseline_Data_2012!E202/Baseline_Data_2012!E$273</f>
        <v>1.3374447299200107E-2</v>
      </c>
      <c r="M206" s="158">
        <f>Baseline_Data_2012!F202/Baseline_Data_2012!F$273</f>
        <v>9.5598085138610765E-3</v>
      </c>
      <c r="N206" s="158">
        <f>Baseline_Data_2012!G202/Baseline_Data_2012!G$273</f>
        <v>7.3795610776060542E-3</v>
      </c>
      <c r="O206" s="158">
        <f>Baseline_Data_2012!H202/Baseline_Data_2012!H$273</f>
        <v>1.4955292714013656E-2</v>
      </c>
      <c r="P206" s="158">
        <f>Baseline_Data_2012!I202/Baseline_Data_2012!I$273</f>
        <v>4.7457879414151364E-3</v>
      </c>
      <c r="Q206" s="158">
        <f>Baseline_Data_2012!J202/Baseline_Data_2012!J$273</f>
        <v>1.4964134956531342E-2</v>
      </c>
      <c r="R206" s="158">
        <f>Baseline_Data_2012!K202/Baseline_Data_2012!K$273</f>
        <v>4.6527459964337409E-3</v>
      </c>
      <c r="S206" s="158">
        <f>Baseline_Data_2012!L202/Baseline_Data_2012!L$273</f>
        <v>7.4716186222231994E-3</v>
      </c>
      <c r="T206" s="158">
        <f>Baseline_Data_2012!M202/Baseline_Data_2012!M$273</f>
        <v>3.7537073858902724E-2</v>
      </c>
      <c r="U206" s="158">
        <f>Baseline_Data_2012!N202/Baseline_Data_2012!N$273</f>
        <v>3.1811015723033839E-2</v>
      </c>
      <c r="V206" s="158">
        <f>Baseline_Data_2012!O202/Baseline_Data_2012!O$273</f>
        <v>1.4828348032846576E-2</v>
      </c>
      <c r="W206" s="158">
        <f>Baseline_Data_2012!P202/Baseline_Data_2012!P$273</f>
        <v>2.0637700158475584E-3</v>
      </c>
      <c r="X206" s="158">
        <f>Baseline_Data_2012!Q202/Baseline_Data_2012!Q$273</f>
        <v>5.0451571184531733E-3</v>
      </c>
      <c r="Y206" s="158">
        <f>Baseline_Data_2012!R202/Baseline_Data_2012!R$273</f>
        <v>2.3606695029139625E-2</v>
      </c>
      <c r="Z206" s="158">
        <f>Baseline_Data_2012!S202/Baseline_Data_2012!S$273</f>
        <v>2.3070092094762341E-2</v>
      </c>
      <c r="AA206" s="158">
        <f>Baseline_Data_2012!T202/Baseline_Data_2012!T$273</f>
        <v>1.4887928065482605E-2</v>
      </c>
      <c r="AB206" s="158">
        <f>Baseline_Data_2012!U202/Baseline_Data_2012!U$273</f>
        <v>4.9996114355141067E-3</v>
      </c>
      <c r="AC206" s="158">
        <f>Baseline_Data_2012!V202/Baseline_Data_2012!V$273</f>
        <v>1.3374447299200107E-2</v>
      </c>
      <c r="AD206" s="158">
        <f>Baseline_Data_2012!W202/Baseline_Data_2012!W$273</f>
        <v>3.5548980221759342E-3</v>
      </c>
      <c r="AE206" s="158">
        <f>Baseline_Data_2012!X202/Baseline_Data_2012!X$273</f>
        <v>5.8404857574659279E-3</v>
      </c>
      <c r="AF206" s="158">
        <f>Baseline_Data_2012!Y202/Baseline_Data_2012!Y$273</f>
        <v>9.6514619292565572E-3</v>
      </c>
      <c r="AG206" s="158">
        <f>Baseline_Data_2012!Z202/Baseline_Data_2012!Z$273</f>
        <v>1.3423306603327016E-2</v>
      </c>
      <c r="AH206" s="158">
        <f>Baseline_Data_2012!AA202/Baseline_Data_2012!AA$273</f>
        <v>1.0316178878049715E-2</v>
      </c>
      <c r="AI206" s="158">
        <f>Baseline_Data_2012!AB202/Baseline_Data_2012!AB$273</f>
        <v>5.2560288595868603E-3</v>
      </c>
      <c r="AJ206" s="158">
        <f>Baseline_Data_2012!AC202/Baseline_Data_2012!AC$273</f>
        <v>2.0637700158475584E-3</v>
      </c>
      <c r="AK206" s="158">
        <f>Baseline_Data_2012!AD202/Baseline_Data_2012!AD$273</f>
        <v>5.6652584439439903E-3</v>
      </c>
      <c r="AL206" s="158">
        <f>Baseline_Data_2012!AE202/Baseline_Data_2012!AE$273</f>
        <v>9.5598085138610765E-3</v>
      </c>
      <c r="AM206" s="158">
        <f>Baseline_Data_2012!AF202/Baseline_Data_2012!AF$273</f>
        <v>3.0286244889037406E-3</v>
      </c>
      <c r="AN206" s="158">
        <f>Baseline_Data_2012!AG202/Baseline_Data_2012!AG$273</f>
        <v>1.440474712666984E-2</v>
      </c>
      <c r="AO206" s="158">
        <f>Baseline_Data_2012!AH202/Baseline_Data_2012!AH$273</f>
        <v>7.0030971405257453E-3</v>
      </c>
      <c r="AP206" s="158">
        <f>Baseline_Data_2012!AI202/Baseline_Data_2012!AI$273</f>
        <v>1.0518128618876613E-2</v>
      </c>
      <c r="AQ206" s="158">
        <f>Baseline_Data_2012!AJ202/Baseline_Data_2012!AJ$273</f>
        <v>2.1514261701244507E-2</v>
      </c>
      <c r="AR206" s="158">
        <f>Baseline_Data_2012!AK202/Baseline_Data_2012!AK$273</f>
        <v>7.6609525814350958E-3</v>
      </c>
      <c r="AS206" s="158">
        <f>Baseline_Data_2012!AL202/Baseline_Data_2012!AL$273</f>
        <v>3.8604212909674764E-3</v>
      </c>
      <c r="AT206" s="158">
        <f>Baseline_Data_2012!AM202/Baseline_Data_2012!AM$273</f>
        <v>3.7537073858902724E-2</v>
      </c>
      <c r="AU206" s="158">
        <f>Baseline_Data_2012!AN202/Baseline_Data_2012!AN$273</f>
        <v>2.7289445738942236E-2</v>
      </c>
      <c r="AV206" s="158">
        <f>Baseline_Data_2012!AO202/Baseline_Data_2012!AO$273</f>
        <v>5.6113812055055895E-3</v>
      </c>
      <c r="AW206" s="158">
        <f>Baseline_Data_2012!AP202/Baseline_Data_2012!AP$273</f>
        <v>2.697914270558489E-2</v>
      </c>
      <c r="AX206" s="158">
        <f>Baseline_Data_2012!AQ202/Baseline_Data_2012!AQ$273</f>
        <v>3.1811015723033839E-2</v>
      </c>
      <c r="AY206" s="158">
        <f>Baseline_Data_2012!AR202/Baseline_Data_2012!AR$273</f>
        <v>6.7892646192076866E-3</v>
      </c>
      <c r="AZ206" s="158">
        <f>Baseline_Data_2012!AS202/Baseline_Data_2012!AS$273</f>
        <v>6.2619786227610863E-3</v>
      </c>
      <c r="BA206" s="158">
        <f>Baseline_Data_2012!AT202/Baseline_Data_2012!AT$273</f>
        <v>1.3427883843372256E-2</v>
      </c>
      <c r="BB206" s="158">
        <f>Baseline_Data_2012!AU202/Baseline_Data_2012!AU$273</f>
        <v>3.6631136910476054E-3</v>
      </c>
      <c r="BC206" s="158">
        <f>Baseline_Data_2012!AV202/Baseline_Data_2012!AV$273</f>
        <v>7.9024995393120693E-3</v>
      </c>
      <c r="BD206">
        <v>206</v>
      </c>
    </row>
    <row r="207" spans="1:56" x14ac:dyDescent="0.2">
      <c r="A207" s="157">
        <v>4</v>
      </c>
      <c r="B207" s="34" t="s">
        <v>34</v>
      </c>
      <c r="C207">
        <f>'III Tool Overview'!$H$8/160</f>
        <v>312.5</v>
      </c>
      <c r="D207">
        <v>0</v>
      </c>
      <c r="E207">
        <v>0</v>
      </c>
      <c r="F207">
        <f>G207*'III Tool Overview'!$H$8</f>
        <v>237.03312547941943</v>
      </c>
      <c r="G207" s="158">
        <f>HLOOKUP('III Tool Overview'!$H$6,Targeting!$I$1:$BC$277,Targeting!BD207,FALSE)</f>
        <v>4.7406625095883885E-3</v>
      </c>
      <c r="H207" s="195"/>
      <c r="I207" s="158">
        <f>Baseline_Data_2012!B203/Baseline_Data_2012!B$273</f>
        <v>4.7406625095883885E-3</v>
      </c>
      <c r="J207" s="158">
        <f>Baseline_Data_2012!C203/Baseline_Data_2012!C$273</f>
        <v>4.0753145823407911E-3</v>
      </c>
      <c r="K207" s="158">
        <f>Baseline_Data_2012!D203/Baseline_Data_2012!D$273</f>
        <v>1.5947815837104324E-2</v>
      </c>
      <c r="L207" s="158">
        <f>Baseline_Data_2012!E203/Baseline_Data_2012!E$273</f>
        <v>7.6552252595000611E-3</v>
      </c>
      <c r="M207" s="158">
        <f>Baseline_Data_2012!F203/Baseline_Data_2012!F$273</f>
        <v>5.5559519308287439E-3</v>
      </c>
      <c r="N207" s="158">
        <f>Baseline_Data_2012!G203/Baseline_Data_2012!G$273</f>
        <v>4.16926934644451E-3</v>
      </c>
      <c r="O207" s="158">
        <f>Baseline_Data_2012!H203/Baseline_Data_2012!H$273</f>
        <v>7.495942267782464E-3</v>
      </c>
      <c r="P207" s="158">
        <f>Baseline_Data_2012!I203/Baseline_Data_2012!I$273</f>
        <v>2.4954628606535783E-3</v>
      </c>
      <c r="Q207" s="158">
        <f>Baseline_Data_2012!J203/Baseline_Data_2012!J$273</f>
        <v>8.5245174012288129E-3</v>
      </c>
      <c r="R207" s="158">
        <f>Baseline_Data_2012!K203/Baseline_Data_2012!K$273</f>
        <v>2.3363360517424242E-3</v>
      </c>
      <c r="S207" s="158">
        <f>Baseline_Data_2012!L203/Baseline_Data_2012!L$273</f>
        <v>3.9626352977051547E-3</v>
      </c>
      <c r="T207" s="158">
        <f>Baseline_Data_2012!M203/Baseline_Data_2012!M$273</f>
        <v>2.1470703518624606E-2</v>
      </c>
      <c r="U207" s="158">
        <f>Baseline_Data_2012!N203/Baseline_Data_2012!N$273</f>
        <v>1.5601096227803675E-2</v>
      </c>
      <c r="V207" s="158">
        <f>Baseline_Data_2012!O203/Baseline_Data_2012!O$273</f>
        <v>8.3343377702440932E-3</v>
      </c>
      <c r="W207" s="158">
        <f>Baseline_Data_2012!P203/Baseline_Data_2012!P$273</f>
        <v>4.5524338584872621E-4</v>
      </c>
      <c r="X207" s="158">
        <f>Baseline_Data_2012!Q203/Baseline_Data_2012!Q$273</f>
        <v>2.4766538520365057E-3</v>
      </c>
      <c r="Y207" s="158">
        <f>Baseline_Data_2012!R203/Baseline_Data_2012!R$273</f>
        <v>1.1427571916981998E-2</v>
      </c>
      <c r="Z207" s="158">
        <f>Baseline_Data_2012!S203/Baseline_Data_2012!S$273</f>
        <v>1.3257932318036346E-2</v>
      </c>
      <c r="AA207" s="158">
        <f>Baseline_Data_2012!T203/Baseline_Data_2012!T$273</f>
        <v>9.3344321952273466E-3</v>
      </c>
      <c r="AB207" s="158">
        <f>Baseline_Data_2012!U203/Baseline_Data_2012!U$273</f>
        <v>2.7404828054699093E-3</v>
      </c>
      <c r="AC207" s="158">
        <f>Baseline_Data_2012!V203/Baseline_Data_2012!V$273</f>
        <v>7.6552252595000611E-3</v>
      </c>
      <c r="AD207" s="158">
        <f>Baseline_Data_2012!W203/Baseline_Data_2012!W$273</f>
        <v>1.9200838082740388E-3</v>
      </c>
      <c r="AE207" s="158">
        <f>Baseline_Data_2012!X203/Baseline_Data_2012!X$273</f>
        <v>3.4420453899487191E-3</v>
      </c>
      <c r="AF207" s="158">
        <f>Baseline_Data_2012!Y203/Baseline_Data_2012!Y$273</f>
        <v>5.0537323904124272E-3</v>
      </c>
      <c r="AG207" s="158">
        <f>Baseline_Data_2012!Z203/Baseline_Data_2012!Z$273</f>
        <v>7.7359340301025323E-3</v>
      </c>
      <c r="AH207" s="158">
        <f>Baseline_Data_2012!AA203/Baseline_Data_2012!AA$273</f>
        <v>5.1987500539721256E-3</v>
      </c>
      <c r="AI207" s="158">
        <f>Baseline_Data_2012!AB203/Baseline_Data_2012!AB$273</f>
        <v>2.575526538289291E-3</v>
      </c>
      <c r="AJ207" s="158">
        <f>Baseline_Data_2012!AC203/Baseline_Data_2012!AC$273</f>
        <v>4.5524338584872621E-4</v>
      </c>
      <c r="AK207" s="158">
        <f>Baseline_Data_2012!AD203/Baseline_Data_2012!AD$273</f>
        <v>3.1033292690559079E-3</v>
      </c>
      <c r="AL207" s="158">
        <f>Baseline_Data_2012!AE203/Baseline_Data_2012!AE$273</f>
        <v>5.5559519308287439E-3</v>
      </c>
      <c r="AM207" s="158">
        <f>Baseline_Data_2012!AF203/Baseline_Data_2012!AF$273</f>
        <v>1.4250873970165657E-3</v>
      </c>
      <c r="AN207" s="158">
        <f>Baseline_Data_2012!AG203/Baseline_Data_2012!AG$273</f>
        <v>7.9199775106873031E-3</v>
      </c>
      <c r="AO207" s="158">
        <f>Baseline_Data_2012!AH203/Baseline_Data_2012!AH$273</f>
        <v>4.2617531940699433E-3</v>
      </c>
      <c r="AP207" s="158">
        <f>Baseline_Data_2012!AI203/Baseline_Data_2012!AI$273</f>
        <v>5.8975513152362243E-3</v>
      </c>
      <c r="AQ207" s="158">
        <f>Baseline_Data_2012!AJ203/Baseline_Data_2012!AJ$273</f>
        <v>1.1933550912161755E-2</v>
      </c>
      <c r="AR207" s="158">
        <f>Baseline_Data_2012!AK203/Baseline_Data_2012!AK$273</f>
        <v>4.8053809062250825E-3</v>
      </c>
      <c r="AS207" s="158">
        <f>Baseline_Data_2012!AL203/Baseline_Data_2012!AL$273</f>
        <v>1.8872521976693855E-3</v>
      </c>
      <c r="AT207" s="158">
        <f>Baseline_Data_2012!AM203/Baseline_Data_2012!AM$273</f>
        <v>2.1470703518624606E-2</v>
      </c>
      <c r="AU207" s="158">
        <f>Baseline_Data_2012!AN203/Baseline_Data_2012!AN$273</f>
        <v>1.5253305966667895E-2</v>
      </c>
      <c r="AV207" s="158">
        <f>Baseline_Data_2012!AO203/Baseline_Data_2012!AO$273</f>
        <v>3.4386149477097241E-3</v>
      </c>
      <c r="AW207" s="158">
        <f>Baseline_Data_2012!AP203/Baseline_Data_2012!AP$273</f>
        <v>1.5947815837104324E-2</v>
      </c>
      <c r="AX207" s="158">
        <f>Baseline_Data_2012!AQ203/Baseline_Data_2012!AQ$273</f>
        <v>1.5601096227803675E-2</v>
      </c>
      <c r="AY207" s="158">
        <f>Baseline_Data_2012!AR203/Baseline_Data_2012!AR$273</f>
        <v>3.8739809217059849E-3</v>
      </c>
      <c r="AZ207" s="158">
        <f>Baseline_Data_2012!AS203/Baseline_Data_2012!AS$273</f>
        <v>3.260652693337837E-3</v>
      </c>
      <c r="BA207" s="158">
        <f>Baseline_Data_2012!AT203/Baseline_Data_2012!AT$273</f>
        <v>7.9640181499058289E-3</v>
      </c>
      <c r="BB207" s="158">
        <f>Baseline_Data_2012!AU203/Baseline_Data_2012!AU$273</f>
        <v>1.8592635175500385E-3</v>
      </c>
      <c r="BC207" s="158">
        <f>Baseline_Data_2012!AV203/Baseline_Data_2012!AV$273</f>
        <v>4.2183167082724925E-3</v>
      </c>
      <c r="BD207">
        <v>207</v>
      </c>
    </row>
    <row r="208" spans="1:56" x14ac:dyDescent="0.2">
      <c r="A208" s="157">
        <v>4</v>
      </c>
      <c r="B208" s="34" t="s">
        <v>35</v>
      </c>
      <c r="C208">
        <f>'III Tool Overview'!$H$8/160</f>
        <v>312.5</v>
      </c>
      <c r="F208">
        <f>G208*'III Tool Overview'!$H$8</f>
        <v>171.91986518512076</v>
      </c>
      <c r="G208" s="158">
        <f>HLOOKUP('III Tool Overview'!$H$6,Targeting!$I$1:$BC$277,Targeting!BD208,FALSE)</f>
        <v>3.4383973037024149E-3</v>
      </c>
      <c r="H208" s="195"/>
      <c r="I208" s="158">
        <f>Baseline_Data_2012!B204/Baseline_Data_2012!B$273</f>
        <v>3.4383973037024149E-3</v>
      </c>
      <c r="J208" s="158">
        <f>Baseline_Data_2012!C204/Baseline_Data_2012!C$273</f>
        <v>2.7602233609678234E-3</v>
      </c>
      <c r="K208" s="158">
        <f>Baseline_Data_2012!D204/Baseline_Data_2012!D$273</f>
        <v>1.1675756203101351E-2</v>
      </c>
      <c r="L208" s="158">
        <f>Baseline_Data_2012!E204/Baseline_Data_2012!E$273</f>
        <v>5.8740589862500466E-3</v>
      </c>
      <c r="M208" s="158">
        <f>Baseline_Data_2012!F204/Baseline_Data_2012!F$273</f>
        <v>3.9718074165586608E-3</v>
      </c>
      <c r="N208" s="158">
        <f>Baseline_Data_2012!G204/Baseline_Data_2012!G$273</f>
        <v>3.0299126082868918E-3</v>
      </c>
      <c r="O208" s="158">
        <f>Baseline_Data_2012!H204/Baseline_Data_2012!H$273</f>
        <v>5.5318224345157025E-3</v>
      </c>
      <c r="P208" s="158">
        <f>Baseline_Data_2012!I204/Baseline_Data_2012!I$273</f>
        <v>1.7342194002999362E-3</v>
      </c>
      <c r="Q208" s="158">
        <f>Baseline_Data_2012!J204/Baseline_Data_2012!J$273</f>
        <v>5.8498103620470672E-3</v>
      </c>
      <c r="R208" s="158">
        <f>Baseline_Data_2012!K204/Baseline_Data_2012!K$273</f>
        <v>1.722362878230156E-3</v>
      </c>
      <c r="S208" s="158">
        <f>Baseline_Data_2012!L204/Baseline_Data_2012!L$273</f>
        <v>2.9722387604974058E-3</v>
      </c>
      <c r="T208" s="158">
        <f>Baseline_Data_2012!M204/Baseline_Data_2012!M$273</f>
        <v>1.6862357397553956E-2</v>
      </c>
      <c r="U208" s="158">
        <f>Baseline_Data_2012!N204/Baseline_Data_2012!N$273</f>
        <v>1.0511714226660402E-2</v>
      </c>
      <c r="V208" s="158">
        <f>Baseline_Data_2012!O204/Baseline_Data_2012!O$273</f>
        <v>6.2899883171861999E-3</v>
      </c>
      <c r="W208" s="158">
        <f>Baseline_Data_2012!P204/Baseline_Data_2012!P$273</f>
        <v>4.1730643702799901E-4</v>
      </c>
      <c r="X208" s="158">
        <f>Baseline_Data_2012!Q204/Baseline_Data_2012!Q$273</f>
        <v>1.9230971135846377E-3</v>
      </c>
      <c r="Y208" s="158">
        <f>Baseline_Data_2012!R204/Baseline_Data_2012!R$273</f>
        <v>8.2234949617042818E-3</v>
      </c>
      <c r="Z208" s="158">
        <f>Baseline_Data_2012!S204/Baseline_Data_2012!S$273</f>
        <v>1.0364957510626051E-2</v>
      </c>
      <c r="AA208" s="158">
        <f>Baseline_Data_2012!T204/Baseline_Data_2012!T$273</f>
        <v>6.4653225099574677E-3</v>
      </c>
      <c r="AB208" s="158">
        <f>Baseline_Data_2012!U204/Baseline_Data_2012!U$273</f>
        <v>1.7393470204458467E-3</v>
      </c>
      <c r="AC208" s="158">
        <f>Baseline_Data_2012!V204/Baseline_Data_2012!V$273</f>
        <v>5.8740589862500466E-3</v>
      </c>
      <c r="AD208" s="158">
        <f>Baseline_Data_2012!W204/Baseline_Data_2012!W$273</f>
        <v>1.2852805900283361E-3</v>
      </c>
      <c r="AE208" s="158">
        <f>Baseline_Data_2012!X204/Baseline_Data_2012!X$273</f>
        <v>2.1057218856156868E-3</v>
      </c>
      <c r="AF208" s="158">
        <f>Baseline_Data_2012!Y204/Baseline_Data_2012!Y$273</f>
        <v>3.5277385957941101E-3</v>
      </c>
      <c r="AG208" s="158">
        <f>Baseline_Data_2012!Z204/Baseline_Data_2012!Z$273</f>
        <v>5.4059260667615114E-3</v>
      </c>
      <c r="AH208" s="158">
        <f>Baseline_Data_2012!AA204/Baseline_Data_2012!AA$273</f>
        <v>4.5307542369812945E-3</v>
      </c>
      <c r="AI208" s="158">
        <f>Baseline_Data_2012!AB204/Baseline_Data_2012!AB$273</f>
        <v>2.1339042787372271E-3</v>
      </c>
      <c r="AJ208" s="158">
        <f>Baseline_Data_2012!AC204/Baseline_Data_2012!AC$273</f>
        <v>4.1730643702799901E-4</v>
      </c>
      <c r="AK208" s="158">
        <f>Baseline_Data_2012!AD204/Baseline_Data_2012!AD$273</f>
        <v>2.280760065209764E-3</v>
      </c>
      <c r="AL208" s="158">
        <f>Baseline_Data_2012!AE204/Baseline_Data_2012!AE$273</f>
        <v>3.9718074165586608E-3</v>
      </c>
      <c r="AM208" s="158">
        <f>Baseline_Data_2012!AF204/Baseline_Data_2012!AF$273</f>
        <v>1.0074877274344498E-3</v>
      </c>
      <c r="AN208" s="158">
        <f>Baseline_Data_2012!AG204/Baseline_Data_2012!AG$273</f>
        <v>5.4149472174067383E-3</v>
      </c>
      <c r="AO208" s="158">
        <f>Baseline_Data_2012!AH204/Baseline_Data_2012!AH$273</f>
        <v>2.9755484012650513E-3</v>
      </c>
      <c r="AP208" s="158">
        <f>Baseline_Data_2012!AI204/Baseline_Data_2012!AI$273</f>
        <v>3.9781121856568118E-3</v>
      </c>
      <c r="AQ208" s="158">
        <f>Baseline_Data_2012!AJ204/Baseline_Data_2012!AJ$273</f>
        <v>9.0658858869119112E-3</v>
      </c>
      <c r="AR208" s="158">
        <f>Baseline_Data_2012!AK204/Baseline_Data_2012!AK$273</f>
        <v>3.1920635755979562E-3</v>
      </c>
      <c r="AS208" s="158">
        <f>Baseline_Data_2012!AL204/Baseline_Data_2012!AL$273</f>
        <v>1.4138751270937496E-3</v>
      </c>
      <c r="AT208" s="158">
        <f>Baseline_Data_2012!AM204/Baseline_Data_2012!AM$273</f>
        <v>1.6862357397553956E-2</v>
      </c>
      <c r="AU208" s="158">
        <f>Baseline_Data_2012!AN204/Baseline_Data_2012!AN$273</f>
        <v>1.1532281160371123E-2</v>
      </c>
      <c r="AV208" s="158">
        <f>Baseline_Data_2012!AO204/Baseline_Data_2012!AO$273</f>
        <v>2.3061096262860701E-3</v>
      </c>
      <c r="AW208" s="158">
        <f>Baseline_Data_2012!AP204/Baseline_Data_2012!AP$273</f>
        <v>1.1675756203101351E-2</v>
      </c>
      <c r="AX208" s="158">
        <f>Baseline_Data_2012!AQ204/Baseline_Data_2012!AQ$273</f>
        <v>1.0511714226660402E-2</v>
      </c>
      <c r="AY208" s="158">
        <f>Baseline_Data_2012!AR204/Baseline_Data_2012!AR$273</f>
        <v>2.9996972895700038E-3</v>
      </c>
      <c r="AZ208" s="158">
        <f>Baseline_Data_2012!AS204/Baseline_Data_2012!AS$273</f>
        <v>2.2238223412896214E-3</v>
      </c>
      <c r="BA208" s="158">
        <f>Baseline_Data_2012!AT204/Baseline_Data_2012!AT$273</f>
        <v>5.9867446782050707E-3</v>
      </c>
      <c r="BB208" s="158">
        <f>Baseline_Data_2012!AU204/Baseline_Data_2012!AU$273</f>
        <v>1.1811791758553187E-3</v>
      </c>
      <c r="BC208" s="158">
        <f>Baseline_Data_2012!AV204/Baseline_Data_2012!AV$273</f>
        <v>3.0785331208717129E-3</v>
      </c>
      <c r="BD208">
        <v>208</v>
      </c>
    </row>
    <row r="209" spans="1:56" x14ac:dyDescent="0.2">
      <c r="A209" s="157">
        <v>4</v>
      </c>
      <c r="B209" s="34" t="s">
        <v>36</v>
      </c>
      <c r="C209">
        <f>'III Tool Overview'!$H$8/160</f>
        <v>312.5</v>
      </c>
      <c r="F209">
        <f>G209*'III Tool Overview'!$H$8</f>
        <v>34.418736383977929</v>
      </c>
      <c r="G209" s="158">
        <f>HLOOKUP('III Tool Overview'!$H$6,Targeting!$I$1:$BC$277,Targeting!BD209,FALSE)</f>
        <v>6.883747276795586E-4</v>
      </c>
      <c r="H209" s="195"/>
      <c r="I209" s="158">
        <f>Baseline_Data_2012!B205/Baseline_Data_2012!B$273</f>
        <v>6.883747276795586E-4</v>
      </c>
      <c r="J209" s="158">
        <f>Baseline_Data_2012!C205/Baseline_Data_2012!C$273</f>
        <v>5.7609525061739792E-4</v>
      </c>
      <c r="K209" s="158">
        <f>Baseline_Data_2012!D205/Baseline_Data_2012!D$273</f>
        <v>2.2663638397337816E-3</v>
      </c>
      <c r="L209" s="158">
        <f>Baseline_Data_2012!E205/Baseline_Data_2012!E$273</f>
        <v>1.3022184222666771E-3</v>
      </c>
      <c r="M209" s="158">
        <f>Baseline_Data_2012!F205/Baseline_Data_2012!F$273</f>
        <v>7.5513940815109533E-4</v>
      </c>
      <c r="N209" s="158">
        <f>Baseline_Data_2012!G205/Baseline_Data_2012!G$273</f>
        <v>6.1009242572287689E-4</v>
      </c>
      <c r="O209" s="158">
        <f>Baseline_Data_2012!H205/Baseline_Data_2012!H$273</f>
        <v>1.0561404181072781E-3</v>
      </c>
      <c r="P209" s="158">
        <f>Baseline_Data_2012!I205/Baseline_Data_2012!I$273</f>
        <v>3.5317722695689358E-4</v>
      </c>
      <c r="Q209" s="158">
        <f>Baseline_Data_2012!J205/Baseline_Data_2012!J$273</f>
        <v>1.1995963700894899E-3</v>
      </c>
      <c r="R209" s="158">
        <f>Baseline_Data_2012!K205/Baseline_Data_2012!K$273</f>
        <v>3.2180662887539577E-4</v>
      </c>
      <c r="S209" s="158">
        <f>Baseline_Data_2012!L205/Baseline_Data_2012!L$273</f>
        <v>5.8248745493404868E-4</v>
      </c>
      <c r="T209" s="158">
        <f>Baseline_Data_2012!M205/Baseline_Data_2012!M$273</f>
        <v>2.7510429874270229E-3</v>
      </c>
      <c r="U209" s="158">
        <f>Baseline_Data_2012!N205/Baseline_Data_2012!N$273</f>
        <v>2.1055137998499274E-3</v>
      </c>
      <c r="V209" s="158">
        <f>Baseline_Data_2012!O205/Baseline_Data_2012!O$273</f>
        <v>1.3386703085208713E-3</v>
      </c>
      <c r="W209" s="158">
        <f>Baseline_Data_2012!P205/Baseline_Data_2012!P$273</f>
        <v>1.21398236226327E-4</v>
      </c>
      <c r="X209" s="158">
        <f>Baseline_Data_2012!Q205/Baseline_Data_2012!Q$273</f>
        <v>3.3350084983273037E-4</v>
      </c>
      <c r="Y209" s="158">
        <f>Baseline_Data_2012!R205/Baseline_Data_2012!R$273</f>
        <v>1.5793467144994977E-3</v>
      </c>
      <c r="Z209" s="158">
        <f>Baseline_Data_2012!S205/Baseline_Data_2012!S$273</f>
        <v>2.0441231760215408E-3</v>
      </c>
      <c r="AA209" s="158">
        <f>Baseline_Data_2012!T205/Baseline_Data_2012!T$273</f>
        <v>1.3415380446193407E-3</v>
      </c>
      <c r="AB209" s="158">
        <f>Baseline_Data_2012!U205/Baseline_Data_2012!U$273</f>
        <v>4.0719596912763226E-4</v>
      </c>
      <c r="AC209" s="158">
        <f>Baseline_Data_2012!V205/Baseline_Data_2012!V$273</f>
        <v>1.3022184222666771E-3</v>
      </c>
      <c r="AD209" s="158">
        <f>Baseline_Data_2012!W205/Baseline_Data_2012!W$273</f>
        <v>3.166179014460048E-4</v>
      </c>
      <c r="AE209" s="158">
        <f>Baseline_Data_2012!X205/Baseline_Data_2012!X$273</f>
        <v>4.1497376353891559E-4</v>
      </c>
      <c r="AF209" s="158">
        <f>Baseline_Data_2012!Y205/Baseline_Data_2012!Y$273</f>
        <v>8.1146964137350519E-4</v>
      </c>
      <c r="AG209" s="158">
        <f>Baseline_Data_2012!Z205/Baseline_Data_2012!Z$273</f>
        <v>1.0786219482661183E-3</v>
      </c>
      <c r="AH209" s="158">
        <f>Baseline_Data_2012!AA205/Baseline_Data_2012!AA$273</f>
        <v>8.4806425461444741E-4</v>
      </c>
      <c r="AI209" s="158">
        <f>Baseline_Data_2012!AB205/Baseline_Data_2012!AB$273</f>
        <v>4.4210490683026303E-4</v>
      </c>
      <c r="AJ209" s="158">
        <f>Baseline_Data_2012!AC205/Baseline_Data_2012!AC$273</f>
        <v>1.21398236226327E-4</v>
      </c>
      <c r="AK209" s="158">
        <f>Baseline_Data_2012!AD205/Baseline_Data_2012!AD$273</f>
        <v>4.3670946822377114E-4</v>
      </c>
      <c r="AL209" s="158">
        <f>Baseline_Data_2012!AE205/Baseline_Data_2012!AE$273</f>
        <v>7.5513940815109533E-4</v>
      </c>
      <c r="AM209" s="158">
        <f>Baseline_Data_2012!AF205/Baseline_Data_2012!AF$273</f>
        <v>2.1267917598389742E-4</v>
      </c>
      <c r="AN209" s="158">
        <f>Baseline_Data_2012!AG205/Baseline_Data_2012!AG$273</f>
        <v>1.105153969072354E-3</v>
      </c>
      <c r="AO209" s="158">
        <f>Baseline_Data_2012!AH205/Baseline_Data_2012!AH$273</f>
        <v>5.7079337073729589E-4</v>
      </c>
      <c r="AP209" s="158">
        <f>Baseline_Data_2012!AI205/Baseline_Data_2012!AI$273</f>
        <v>7.5318924048435652E-4</v>
      </c>
      <c r="AQ209" s="158">
        <f>Baseline_Data_2012!AJ205/Baseline_Data_2012!AJ$273</f>
        <v>1.8003818216266745E-3</v>
      </c>
      <c r="AR209" s="158">
        <f>Baseline_Data_2012!AK205/Baseline_Data_2012!AK$273</f>
        <v>6.2996200529249677E-4</v>
      </c>
      <c r="AS209" s="158">
        <f>Baseline_Data_2012!AL205/Baseline_Data_2012!AL$273</f>
        <v>2.3133610732389376E-4</v>
      </c>
      <c r="AT209" s="158">
        <f>Baseline_Data_2012!AM205/Baseline_Data_2012!AM$273</f>
        <v>2.7510429874270229E-3</v>
      </c>
      <c r="AU209" s="158">
        <f>Baseline_Data_2012!AN205/Baseline_Data_2012!AN$273</f>
        <v>2.5019186246228878E-3</v>
      </c>
      <c r="AV209" s="158">
        <f>Baseline_Data_2012!AO205/Baseline_Data_2012!AO$273</f>
        <v>4.3230041839290023E-4</v>
      </c>
      <c r="AW209" s="158">
        <f>Baseline_Data_2012!AP205/Baseline_Data_2012!AP$273</f>
        <v>2.2663638397337816E-3</v>
      </c>
      <c r="AX209" s="158">
        <f>Baseline_Data_2012!AQ205/Baseline_Data_2012!AQ$273</f>
        <v>2.1055137998499274E-3</v>
      </c>
      <c r="AY209" s="158">
        <f>Baseline_Data_2012!AR205/Baseline_Data_2012!AR$273</f>
        <v>7.0545644799937775E-4</v>
      </c>
      <c r="AZ209" s="158">
        <f>Baseline_Data_2012!AS205/Baseline_Data_2012!AS$273</f>
        <v>4.493726031559164E-4</v>
      </c>
      <c r="BA209" s="158">
        <f>Baseline_Data_2012!AT205/Baseline_Data_2012!AT$273</f>
        <v>1.2097984352776486E-3</v>
      </c>
      <c r="BB209" s="158">
        <f>Baseline_Data_2012!AU205/Baseline_Data_2012!AU$273</f>
        <v>2.7998321205459408E-4</v>
      </c>
      <c r="BC209" s="158">
        <f>Baseline_Data_2012!AV205/Baseline_Data_2012!AV$273</f>
        <v>5.3040909426755223E-4</v>
      </c>
      <c r="BD209">
        <v>209</v>
      </c>
    </row>
    <row r="210" spans="1:56" x14ac:dyDescent="0.2">
      <c r="A210" s="157">
        <v>4</v>
      </c>
      <c r="B210" s="34" t="s">
        <v>37</v>
      </c>
      <c r="C210">
        <f>'III Tool Overview'!$H$8/160</f>
        <v>312.5</v>
      </c>
      <c r="F210">
        <f>G210*'III Tool Overview'!$H$8</f>
        <v>23.135259306052266</v>
      </c>
      <c r="G210" s="158">
        <f>HLOOKUP('III Tool Overview'!$H$6,Targeting!$I$1:$BC$277,Targeting!BD210,FALSE)</f>
        <v>4.6270518612104533E-4</v>
      </c>
      <c r="H210" s="195"/>
      <c r="I210" s="158">
        <f>Baseline_Data_2012!B206/Baseline_Data_2012!B$273</f>
        <v>4.6270518612104533E-4</v>
      </c>
      <c r="J210" s="158">
        <f>Baseline_Data_2012!C206/Baseline_Data_2012!C$273</f>
        <v>3.3726741371096206E-4</v>
      </c>
      <c r="K210" s="158">
        <f>Baseline_Data_2012!D206/Baseline_Data_2012!D$273</f>
        <v>1.5519403077197248E-3</v>
      </c>
      <c r="L210" s="158">
        <f>Baseline_Data_2012!E206/Baseline_Data_2012!E$273</f>
        <v>9.1386281740000737E-4</v>
      </c>
      <c r="M210" s="158">
        <f>Baseline_Data_2012!F206/Baseline_Data_2012!F$273</f>
        <v>4.8592640977224887E-4</v>
      </c>
      <c r="N210" s="158">
        <f>Baseline_Data_2012!G206/Baseline_Data_2012!G$273</f>
        <v>3.8602654481866656E-4</v>
      </c>
      <c r="O210" s="158">
        <f>Baseline_Data_2012!H206/Baseline_Data_2012!H$273</f>
        <v>6.9357047384762381E-4</v>
      </c>
      <c r="P210" s="158">
        <f>Baseline_Data_2012!I206/Baseline_Data_2012!I$273</f>
        <v>2.4621403492025351E-4</v>
      </c>
      <c r="Q210" s="158">
        <f>Baseline_Data_2012!J206/Baseline_Data_2012!J$273</f>
        <v>8.1756793828233437E-4</v>
      </c>
      <c r="R210" s="158">
        <f>Baseline_Data_2012!K206/Baseline_Data_2012!K$273</f>
        <v>2.0789571689989447E-4</v>
      </c>
      <c r="S210" s="158">
        <f>Baseline_Data_2012!L206/Baseline_Data_2012!L$273</f>
        <v>4.165820463000953E-4</v>
      </c>
      <c r="T210" s="158">
        <f>Baseline_Data_2012!M206/Baseline_Data_2012!M$273</f>
        <v>2.010914671012646E-3</v>
      </c>
      <c r="U210" s="158">
        <f>Baseline_Data_2012!N206/Baseline_Data_2012!N$273</f>
        <v>1.331800897495436E-3</v>
      </c>
      <c r="V210" s="158">
        <f>Baseline_Data_2012!O206/Baseline_Data_2012!O$273</f>
        <v>9.1300508906935621E-4</v>
      </c>
      <c r="W210" s="158">
        <f>Baseline_Data_2012!P206/Baseline_Data_2012!P$273</f>
        <v>5.0582598427636246E-5</v>
      </c>
      <c r="X210" s="158">
        <f>Baseline_Data_2012!Q206/Baseline_Data_2012!Q$273</f>
        <v>2.8538925182407422E-4</v>
      </c>
      <c r="Y210" s="158">
        <f>Baseline_Data_2012!R206/Baseline_Data_2012!R$273</f>
        <v>1.0056989423364619E-3</v>
      </c>
      <c r="Z210" s="158">
        <f>Baseline_Data_2012!S206/Baseline_Data_2012!S$273</f>
        <v>1.41270531996681E-3</v>
      </c>
      <c r="AA210" s="158">
        <f>Baseline_Data_2012!T206/Baseline_Data_2012!T$273</f>
        <v>8.38461277887088E-4</v>
      </c>
      <c r="AB210" s="158">
        <f>Baseline_Data_2012!U206/Baseline_Data_2012!U$273</f>
        <v>1.9955299149301185E-4</v>
      </c>
      <c r="AC210" s="158">
        <f>Baseline_Data_2012!V206/Baseline_Data_2012!V$273</f>
        <v>9.1386281740000737E-4</v>
      </c>
      <c r="AD210" s="158">
        <f>Baseline_Data_2012!W206/Baseline_Data_2012!W$273</f>
        <v>2.2466286736267665E-4</v>
      </c>
      <c r="AE210" s="158">
        <f>Baseline_Data_2012!X206/Baseline_Data_2012!X$273</f>
        <v>2.1751412884381821E-4</v>
      </c>
      <c r="AF210" s="158">
        <f>Baseline_Data_2012!Y206/Baseline_Data_2012!Y$273</f>
        <v>5.3379861364687804E-4</v>
      </c>
      <c r="AG210" s="158">
        <f>Baseline_Data_2012!Z206/Baseline_Data_2012!Z$273</f>
        <v>7.5872646551038744E-4</v>
      </c>
      <c r="AH210" s="158">
        <f>Baseline_Data_2012!AA206/Baseline_Data_2012!AA$273</f>
        <v>5.924832463744769E-4</v>
      </c>
      <c r="AI210" s="158">
        <f>Baseline_Data_2012!AB206/Baseline_Data_2012!AB$273</f>
        <v>3.5860692770183996E-4</v>
      </c>
      <c r="AJ210" s="158">
        <f>Baseline_Data_2012!AC206/Baseline_Data_2012!AC$273</f>
        <v>5.0582598427636246E-5</v>
      </c>
      <c r="AK210" s="158">
        <f>Baseline_Data_2012!AD206/Baseline_Data_2012!AD$273</f>
        <v>2.5424866300699007E-4</v>
      </c>
      <c r="AL210" s="158">
        <f>Baseline_Data_2012!AE206/Baseline_Data_2012!AE$273</f>
        <v>4.8592640977224887E-4</v>
      </c>
      <c r="AM210" s="158">
        <f>Baseline_Data_2012!AF206/Baseline_Data_2012!AF$273</f>
        <v>1.5365233744187154E-4</v>
      </c>
      <c r="AN210" s="158">
        <f>Baseline_Data_2012!AG206/Baseline_Data_2012!AG$273</f>
        <v>7.786112554147562E-4</v>
      </c>
      <c r="AO210" s="158">
        <f>Baseline_Data_2012!AH206/Baseline_Data_2012!AH$273</f>
        <v>4.4537240586676894E-4</v>
      </c>
      <c r="AP210" s="158">
        <f>Baseline_Data_2012!AI206/Baseline_Data_2012!AI$273</f>
        <v>4.7737346227881751E-4</v>
      </c>
      <c r="AQ210" s="158">
        <f>Baseline_Data_2012!AJ206/Baseline_Data_2012!AJ$273</f>
        <v>1.077820555421989E-3</v>
      </c>
      <c r="AR210" s="158">
        <f>Baseline_Data_2012!AK206/Baseline_Data_2012!AK$273</f>
        <v>3.7797720317549806E-4</v>
      </c>
      <c r="AS210" s="158">
        <f>Baseline_Data_2012!AL206/Baseline_Data_2012!AL$273</f>
        <v>1.3679971731172565E-4</v>
      </c>
      <c r="AT210" s="158">
        <f>Baseline_Data_2012!AM206/Baseline_Data_2012!AM$273</f>
        <v>2.010914671012646E-3</v>
      </c>
      <c r="AU210" s="158">
        <f>Baseline_Data_2012!AN206/Baseline_Data_2012!AN$273</f>
        <v>1.6756677208122428E-3</v>
      </c>
      <c r="AV210" s="158">
        <f>Baseline_Data_2012!AO206/Baseline_Data_2012!AO$273</f>
        <v>3.0078367138886296E-4</v>
      </c>
      <c r="AW210" s="158">
        <f>Baseline_Data_2012!AP206/Baseline_Data_2012!AP$273</f>
        <v>1.5519403077197248E-3</v>
      </c>
      <c r="AX210" s="158">
        <f>Baseline_Data_2012!AQ206/Baseline_Data_2012!AQ$273</f>
        <v>1.331800897495436E-3</v>
      </c>
      <c r="AY210" s="158">
        <f>Baseline_Data_2012!AR206/Baseline_Data_2012!AR$273</f>
        <v>4.3412704492269401E-4</v>
      </c>
      <c r="AZ210" s="158">
        <f>Baseline_Data_2012!AS206/Baseline_Data_2012!AS$273</f>
        <v>3.0064107679313786E-4</v>
      </c>
      <c r="BA210" s="158">
        <f>Baseline_Data_2012!AT206/Baseline_Data_2012!AT$273</f>
        <v>8.9343467980552733E-4</v>
      </c>
      <c r="BB210" s="158">
        <f>Baseline_Data_2012!AU206/Baseline_Data_2012!AU$273</f>
        <v>1.7887816325710176E-4</v>
      </c>
      <c r="BC210" s="158">
        <f>Baseline_Data_2012!AV206/Baseline_Data_2012!AV$273</f>
        <v>2.920229844843827E-4</v>
      </c>
      <c r="BD210">
        <v>210</v>
      </c>
    </row>
    <row r="211" spans="1:56" x14ac:dyDescent="0.2">
      <c r="A211" s="157">
        <v>4</v>
      </c>
      <c r="B211" s="34" t="s">
        <v>208</v>
      </c>
      <c r="C211">
        <f>'III Tool Overview'!$H$8/160</f>
        <v>312.5</v>
      </c>
      <c r="F211">
        <f>G211*'III Tool Overview'!$H$8</f>
        <v>11.164576355011285</v>
      </c>
      <c r="G211" s="158">
        <f>HLOOKUP('III Tool Overview'!$H$6,Targeting!$I$1:$BC$277,Targeting!BD211,FALSE)</f>
        <v>2.2329152710022569E-4</v>
      </c>
      <c r="H211" s="195"/>
      <c r="I211" s="158">
        <f>Baseline_Data_2012!B207/Baseline_Data_2012!B$273</f>
        <v>2.2329152710022569E-4</v>
      </c>
      <c r="J211" s="158">
        <f>Baseline_Data_2012!C207/Baseline_Data_2012!C$273</f>
        <v>1.7115062785332403E-4</v>
      </c>
      <c r="K211" s="158">
        <f>Baseline_Data_2012!D207/Baseline_Data_2012!D$273</f>
        <v>7.7234976433952079E-4</v>
      </c>
      <c r="L211" s="158">
        <f>Baseline_Data_2012!E207/Baseline_Data_2012!E$273</f>
        <v>4.7497767286667055E-4</v>
      </c>
      <c r="M211" s="158">
        <f>Baseline_Data_2012!F207/Baseline_Data_2012!F$273</f>
        <v>2.325853795517925E-4</v>
      </c>
      <c r="N211" s="158">
        <f>Baseline_Data_2012!G207/Baseline_Data_2012!G$273</f>
        <v>1.91795523056593E-4</v>
      </c>
      <c r="O211" s="158">
        <f>Baseline_Data_2012!H207/Baseline_Data_2012!H$273</f>
        <v>3.5683005068298432E-4</v>
      </c>
      <c r="P211" s="158">
        <f>Baseline_Data_2012!I207/Baseline_Data_2012!I$273</f>
        <v>1.1259283372277902E-4</v>
      </c>
      <c r="Q211" s="158">
        <f>Baseline_Data_2012!J207/Baseline_Data_2012!J$273</f>
        <v>3.8067372105606625E-4</v>
      </c>
      <c r="R211" s="158">
        <f>Baseline_Data_2012!K207/Baseline_Data_2012!K$273</f>
        <v>9.0663787082541838E-5</v>
      </c>
      <c r="S211" s="158">
        <f>Baseline_Data_2012!L207/Baseline_Data_2012!L$273</f>
        <v>2.0115681080575456E-4</v>
      </c>
      <c r="T211" s="158">
        <f>Baseline_Data_2012!M207/Baseline_Data_2012!M$273</f>
        <v>1.005457335506323E-3</v>
      </c>
      <c r="U211" s="158">
        <f>Baseline_Data_2012!N207/Baseline_Data_2012!N$273</f>
        <v>6.0882326742648502E-4</v>
      </c>
      <c r="V211" s="158">
        <f>Baseline_Data_2012!O207/Baseline_Data_2012!O$273</f>
        <v>4.3282388420296376E-4</v>
      </c>
      <c r="W211" s="158">
        <f>Baseline_Data_2012!P207/Baseline_Data_2012!P$273</f>
        <v>3.0349559056581749E-5</v>
      </c>
      <c r="X211" s="158">
        <f>Baseline_Data_2012!Q207/Baseline_Data_2012!Q$273</f>
        <v>1.2574622206807867E-4</v>
      </c>
      <c r="Y211" s="158">
        <f>Baseline_Data_2012!R207/Baseline_Data_2012!R$273</f>
        <v>5.3855117850749163E-4</v>
      </c>
      <c r="Z211" s="158">
        <f>Baseline_Data_2012!S207/Baseline_Data_2012!S$273</f>
        <v>5.8719403734272633E-4</v>
      </c>
      <c r="AA211" s="158">
        <f>Baseline_Data_2012!T207/Baseline_Data_2012!T$273</f>
        <v>3.6420661758220386E-4</v>
      </c>
      <c r="AB211" s="158">
        <f>Baseline_Data_2012!U207/Baseline_Data_2012!U$273</f>
        <v>8.8989847557694463E-5</v>
      </c>
      <c r="AC211" s="158">
        <f>Baseline_Data_2012!V207/Baseline_Data_2012!V$273</f>
        <v>4.7497767286667055E-4</v>
      </c>
      <c r="AD211" s="158">
        <f>Baseline_Data_2012!W207/Baseline_Data_2012!W$273</f>
        <v>1.3375277684847726E-4</v>
      </c>
      <c r="AE211" s="158">
        <f>Baseline_Data_2012!X207/Baseline_Data_2012!X$273</f>
        <v>1.0335777753571505E-4</v>
      </c>
      <c r="AF211" s="158">
        <f>Baseline_Data_2012!Y207/Baseline_Data_2012!Y$273</f>
        <v>2.5612758592025088E-4</v>
      </c>
      <c r="AG211" s="158">
        <f>Baseline_Data_2012!Z207/Baseline_Data_2012!Z$273</f>
        <v>3.875656810309817E-4</v>
      </c>
      <c r="AH211" s="158">
        <f>Baseline_Data_2012!AA207/Baseline_Data_2012!AA$273</f>
        <v>3.2141248005935677E-4</v>
      </c>
      <c r="AI211" s="158">
        <f>Baseline_Data_2012!AB207/Baseline_Data_2012!AB$273</f>
        <v>1.7230507831703481E-4</v>
      </c>
      <c r="AJ211" s="158">
        <f>Baseline_Data_2012!AC207/Baseline_Data_2012!AC$273</f>
        <v>3.0349559056581749E-5</v>
      </c>
      <c r="AK211" s="158">
        <f>Baseline_Data_2012!AD207/Baseline_Data_2012!AD$273</f>
        <v>1.3759339409790051E-4</v>
      </c>
      <c r="AL211" s="158">
        <f>Baseline_Data_2012!AE207/Baseline_Data_2012!AE$273</f>
        <v>2.325853795517925E-4</v>
      </c>
      <c r="AM211" s="158">
        <f>Baseline_Data_2012!AF207/Baseline_Data_2012!AF$273</f>
        <v>7.3327155096021852E-5</v>
      </c>
      <c r="AN211" s="158">
        <f>Baseline_Data_2012!AG207/Baseline_Data_2012!AG$273</f>
        <v>3.713106663364621E-4</v>
      </c>
      <c r="AO211" s="158">
        <f>Baseline_Data_2012!AH207/Baseline_Data_2012!AH$273</f>
        <v>2.0988814529353478E-4</v>
      </c>
      <c r="AP211" s="158">
        <f>Baseline_Data_2012!AI207/Baseline_Data_2012!AI$273</f>
        <v>2.0951390844459213E-4</v>
      </c>
      <c r="AQ211" s="158">
        <f>Baseline_Data_2012!AJ207/Baseline_Data_2012!AJ$273</f>
        <v>5.5998498130863117E-4</v>
      </c>
      <c r="AR211" s="158">
        <f>Baseline_Data_2012!AK207/Baseline_Data_2012!AK$273</f>
        <v>2.0742651393777334E-4</v>
      </c>
      <c r="AS211" s="158">
        <f>Baseline_Data_2012!AL207/Baseline_Data_2012!AL$273</f>
        <v>6.2282798125663701E-5</v>
      </c>
      <c r="AT211" s="158">
        <f>Baseline_Data_2012!AM207/Baseline_Data_2012!AM$273</f>
        <v>1.005457335506323E-3</v>
      </c>
      <c r="AU211" s="158">
        <f>Baseline_Data_2012!AN207/Baseline_Data_2012!AN$273</f>
        <v>8.0887646891743064E-4</v>
      </c>
      <c r="AV211" s="158">
        <f>Baseline_Data_2012!AO207/Baseline_Data_2012!AO$273</f>
        <v>1.1812152277214459E-4</v>
      </c>
      <c r="AW211" s="158">
        <f>Baseline_Data_2012!AP207/Baseline_Data_2012!AP$273</f>
        <v>7.7234976433952079E-4</v>
      </c>
      <c r="AX211" s="158">
        <f>Baseline_Data_2012!AQ207/Baseline_Data_2012!AQ$273</f>
        <v>6.0882326742648502E-4</v>
      </c>
      <c r="AY211" s="158">
        <f>Baseline_Data_2012!AR207/Baseline_Data_2012!AR$273</f>
        <v>2.0902413274055638E-4</v>
      </c>
      <c r="AZ211" s="158">
        <f>Baseline_Data_2012!AS207/Baseline_Data_2012!AS$273</f>
        <v>1.2775656751674568E-4</v>
      </c>
      <c r="BA211" s="158">
        <f>Baseline_Data_2012!AT207/Baseline_Data_2012!AT$273</f>
        <v>4.218183406294949E-4</v>
      </c>
      <c r="BB211" s="158">
        <f>Baseline_Data_2012!AU207/Baseline_Data_2012!AU$273</f>
        <v>5.8329835844707097E-5</v>
      </c>
      <c r="BC211" s="158">
        <f>Baseline_Data_2012!AV207/Baseline_Data_2012!AV$273</f>
        <v>1.4005183949761211E-4</v>
      </c>
      <c r="BD211">
        <v>211</v>
      </c>
    </row>
    <row r="212" spans="1:56" x14ac:dyDescent="0.2">
      <c r="A212" s="157">
        <v>4</v>
      </c>
      <c r="B212" s="34" t="s">
        <v>209</v>
      </c>
      <c r="C212">
        <f>'III Tool Overview'!$H$8/160</f>
        <v>312.5</v>
      </c>
      <c r="F212">
        <f>G212*'III Tool Overview'!$H$8</f>
        <v>4.5021053388258503</v>
      </c>
      <c r="G212" s="158">
        <f>HLOOKUP('III Tool Overview'!$H$6,Targeting!$I$1:$BC$277,Targeting!BD212,FALSE)</f>
        <v>9.0042106776517007E-5</v>
      </c>
      <c r="H212" s="195"/>
      <c r="I212" s="158">
        <f>Baseline_Data_2012!B208/Baseline_Data_2012!B$273</f>
        <v>9.0042106776517007E-5</v>
      </c>
      <c r="J212" s="158">
        <f>Baseline_Data_2012!C208/Baseline_Data_2012!C$273</f>
        <v>5.0897735734158449E-5</v>
      </c>
      <c r="K212" s="158">
        <f>Baseline_Data_2012!D208/Baseline_Data_2012!D$273</f>
        <v>2.8480397560019831E-4</v>
      </c>
      <c r="L212" s="158">
        <f>Baseline_Data_2012!E208/Baseline_Data_2012!E$273</f>
        <v>1.7180043486666807E-4</v>
      </c>
      <c r="M212" s="158">
        <f>Baseline_Data_2012!F208/Baseline_Data_2012!F$273</f>
        <v>1.0194687240196679E-4</v>
      </c>
      <c r="N212" s="158">
        <f>Baseline_Data_2012!G208/Baseline_Data_2012!G$273</f>
        <v>7.7327083899007343E-5</v>
      </c>
      <c r="O212" s="158">
        <f>Baseline_Data_2012!H208/Baseline_Data_2012!H$273</f>
        <v>1.4923723299341973E-4</v>
      </c>
      <c r="P212" s="158">
        <f>Baseline_Data_2012!I208/Baseline_Data_2012!I$273</f>
        <v>4.8183109725483368E-5</v>
      </c>
      <c r="Q212" s="158">
        <f>Baseline_Data_2012!J208/Baseline_Data_2012!J$273</f>
        <v>1.6527471163288283E-4</v>
      </c>
      <c r="R212" s="158">
        <f>Baseline_Data_2012!K208/Baseline_Data_2012!K$273</f>
        <v>3.7527501612920256E-5</v>
      </c>
      <c r="S212" s="158">
        <f>Baseline_Data_2012!L208/Baseline_Data_2012!L$273</f>
        <v>8.1693725667983771E-5</v>
      </c>
      <c r="T212" s="158">
        <f>Baseline_Data_2012!M208/Baseline_Data_2012!M$273</f>
        <v>4.3290524167633349E-4</v>
      </c>
      <c r="U212" s="158">
        <f>Baseline_Data_2012!N208/Baseline_Data_2012!N$273</f>
        <v>1.6488963492800634E-4</v>
      </c>
      <c r="V212" s="158">
        <f>Baseline_Data_2012!O208/Baseline_Data_2012!O$273</f>
        <v>1.7401062011213303E-4</v>
      </c>
      <c r="W212" s="158">
        <f>Baseline_Data_2012!P208/Baseline_Data_2012!P$273</f>
        <v>0</v>
      </c>
      <c r="X212" s="158">
        <f>Baseline_Data_2012!Q208/Baseline_Data_2012!Q$273</f>
        <v>5.6859161282957312E-5</v>
      </c>
      <c r="Y212" s="158">
        <f>Baseline_Data_2012!R208/Baseline_Data_2012!R$273</f>
        <v>2.1542047140299666E-4</v>
      </c>
      <c r="Z212" s="158">
        <f>Baseline_Data_2012!S208/Baseline_Data_2012!S$273</f>
        <v>2.7762730635869483E-4</v>
      </c>
      <c r="AA212" s="158">
        <f>Baseline_Data_2012!T208/Baseline_Data_2012!T$273</f>
        <v>1.5721148960382901E-4</v>
      </c>
      <c r="AB212" s="158">
        <f>Baseline_Data_2012!U208/Baseline_Data_2012!U$273</f>
        <v>4.5843254802448666E-5</v>
      </c>
      <c r="AC212" s="158">
        <f>Baseline_Data_2012!V208/Baseline_Data_2012!V$273</f>
        <v>1.7180043486666807E-4</v>
      </c>
      <c r="AD212" s="158">
        <f>Baseline_Data_2012!W208/Baseline_Data_2012!W$273</f>
        <v>4.8067404179921518E-5</v>
      </c>
      <c r="AE212" s="158">
        <f>Baseline_Data_2012!X208/Baseline_Data_2012!X$273</f>
        <v>3.2395721317164416E-5</v>
      </c>
      <c r="AF212" s="158">
        <f>Baseline_Data_2012!Y208/Baseline_Data_2012!Y$273</f>
        <v>9.8142346006825117E-5</v>
      </c>
      <c r="AG212" s="158">
        <f>Baseline_Data_2012!Z208/Baseline_Data_2012!Z$273</f>
        <v>1.4969468103313052E-4</v>
      </c>
      <c r="AH212" s="158">
        <f>Baseline_Data_2012!AA208/Baseline_Data_2012!AA$273</f>
        <v>1.5877002027028469E-4</v>
      </c>
      <c r="AI212" s="158">
        <f>Baseline_Data_2012!AB208/Baseline_Data_2012!AB$273</f>
        <v>7.4327680842642472E-5</v>
      </c>
      <c r="AJ212" s="158">
        <f>Baseline_Data_2012!AC208/Baseline_Data_2012!AC$273</f>
        <v>0</v>
      </c>
      <c r="AK212" s="158">
        <f>Baseline_Data_2012!AD208/Baseline_Data_2012!AD$273</f>
        <v>4.8855625440558867E-5</v>
      </c>
      <c r="AL212" s="158">
        <f>Baseline_Data_2012!AE208/Baseline_Data_2012!AE$273</f>
        <v>1.0194687240196679E-4</v>
      </c>
      <c r="AM212" s="158">
        <f>Baseline_Data_2012!AF208/Baseline_Data_2012!AF$273</f>
        <v>3.1947515705735668E-5</v>
      </c>
      <c r="AN212" s="158">
        <f>Baseline_Data_2012!AG208/Baseline_Data_2012!AG$273</f>
        <v>1.6151575084139249E-4</v>
      </c>
      <c r="AO212" s="158">
        <f>Baseline_Data_2012!AH208/Baseline_Data_2012!AH$273</f>
        <v>1.0494407264676739E-4</v>
      </c>
      <c r="AP212" s="158">
        <f>Baseline_Data_2012!AI208/Baseline_Data_2012!AI$273</f>
        <v>7.9562243713136255E-5</v>
      </c>
      <c r="AQ212" s="158">
        <f>Baseline_Data_2012!AJ208/Baseline_Data_2012!AJ$273</f>
        <v>2.4687509928660083E-4</v>
      </c>
      <c r="AR212" s="158">
        <f>Baseline_Data_2012!AK208/Baseline_Data_2012!AK$273</f>
        <v>4.7631273570896099E-5</v>
      </c>
      <c r="AS212" s="158">
        <f>Baseline_Data_2012!AL208/Baseline_Data_2012!AL$273</f>
        <v>2.558043494446902E-5</v>
      </c>
      <c r="AT212" s="158">
        <f>Baseline_Data_2012!AM208/Baseline_Data_2012!AM$273</f>
        <v>4.3290524167633349E-4</v>
      </c>
      <c r="AU212" s="158">
        <f>Baseline_Data_2012!AN208/Baseline_Data_2012!AN$273</f>
        <v>3.0308736424829738E-4</v>
      </c>
      <c r="AV212" s="158">
        <f>Baseline_Data_2012!AO208/Baseline_Data_2012!AO$273</f>
        <v>3.8967925038233263E-5</v>
      </c>
      <c r="AW212" s="158">
        <f>Baseline_Data_2012!AP208/Baseline_Data_2012!AP$273</f>
        <v>2.8480397560019831E-4</v>
      </c>
      <c r="AX212" s="158">
        <f>Baseline_Data_2012!AQ208/Baseline_Data_2012!AQ$273</f>
        <v>1.6488963492800634E-4</v>
      </c>
      <c r="AY212" s="158">
        <f>Baseline_Data_2012!AR208/Baseline_Data_2012!AR$273</f>
        <v>7.8384049777708648E-5</v>
      </c>
      <c r="AZ212" s="158">
        <f>Baseline_Data_2012!AS208/Baseline_Data_2012!AS$273</f>
        <v>5.4026409148872545E-5</v>
      </c>
      <c r="BA212" s="158">
        <f>Baseline_Data_2012!AT208/Baseline_Data_2012!AT$273</f>
        <v>1.7868693596110547E-4</v>
      </c>
      <c r="BB212" s="158">
        <f>Baseline_Data_2012!AU208/Baseline_Data_2012!AU$273</f>
        <v>2.5276262199373073E-5</v>
      </c>
      <c r="BC212" s="158">
        <f>Baseline_Data_2012!AV208/Baseline_Data_2012!AV$273</f>
        <v>5.2146961515068342E-5</v>
      </c>
      <c r="BD212">
        <v>212</v>
      </c>
    </row>
    <row r="213" spans="1:56" x14ac:dyDescent="0.2">
      <c r="A213" s="162"/>
      <c r="B213" s="161" t="s">
        <v>176</v>
      </c>
      <c r="F213">
        <f>G213*'III Tool Overview'!$H$8</f>
        <v>0</v>
      </c>
      <c r="G213" s="158">
        <f>HLOOKUP('III Tool Overview'!$H$6,Targeting!$I$1:$BC$277,Targeting!BD213,FALSE)</f>
        <v>0</v>
      </c>
      <c r="H213" s="195"/>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v>213</v>
      </c>
    </row>
    <row r="214" spans="1:56" x14ac:dyDescent="0.2">
      <c r="A214" s="157">
        <v>4</v>
      </c>
      <c r="B214" s="34" t="s">
        <v>39</v>
      </c>
      <c r="F214">
        <f>G214*'III Tool Overview'!$H$8</f>
        <v>0</v>
      </c>
      <c r="G214" s="158">
        <f>HLOOKUP('III Tool Overview'!$H$6,Targeting!$I$1:$BC$277,Targeting!BD214,FALSE)</f>
        <v>0</v>
      </c>
      <c r="H214" s="195"/>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v>214</v>
      </c>
    </row>
    <row r="215" spans="1:56" x14ac:dyDescent="0.2">
      <c r="A215" s="157">
        <v>4</v>
      </c>
      <c r="B215" s="34" t="s">
        <v>40</v>
      </c>
      <c r="F215">
        <f>G215*'III Tool Overview'!$H$8</f>
        <v>0</v>
      </c>
      <c r="G215" s="158">
        <f>HLOOKUP('III Tool Overview'!$H$6,Targeting!$I$1:$BC$277,Targeting!BD215,FALSE)</f>
        <v>0</v>
      </c>
      <c r="H215" s="195"/>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v>215</v>
      </c>
    </row>
    <row r="216" spans="1:56" x14ac:dyDescent="0.2">
      <c r="A216" s="157">
        <v>4</v>
      </c>
      <c r="B216" s="34" t="s">
        <v>41</v>
      </c>
      <c r="F216">
        <f>G216*'III Tool Overview'!$H$8</f>
        <v>0</v>
      </c>
      <c r="G216" s="158">
        <f>HLOOKUP('III Tool Overview'!$H$6,Targeting!$I$1:$BC$277,Targeting!BD216,FALSE)</f>
        <v>0</v>
      </c>
      <c r="H216" s="195"/>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v>216</v>
      </c>
    </row>
    <row r="217" spans="1:56" x14ac:dyDescent="0.2">
      <c r="A217" s="157">
        <v>4</v>
      </c>
      <c r="B217" s="34" t="s">
        <v>42</v>
      </c>
      <c r="F217">
        <f>G217*'III Tool Overview'!$H$8</f>
        <v>0</v>
      </c>
      <c r="G217" s="158">
        <f>HLOOKUP('III Tool Overview'!$H$6,Targeting!$I$1:$BC$277,Targeting!BD217,FALSE)</f>
        <v>0</v>
      </c>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v>217</v>
      </c>
    </row>
    <row r="218" spans="1:56" x14ac:dyDescent="0.2">
      <c r="A218" s="157">
        <v>4</v>
      </c>
      <c r="B218" s="34" t="s">
        <v>43</v>
      </c>
      <c r="C218">
        <f>'III Tool Overview'!$H$8/160</f>
        <v>312.5</v>
      </c>
      <c r="D218">
        <v>0</v>
      </c>
      <c r="E218">
        <v>0</v>
      </c>
      <c r="F218">
        <f>G218*'III Tool Overview'!$H$8</f>
        <v>149.01686534204953</v>
      </c>
      <c r="G218" s="158">
        <f>HLOOKUP('III Tool Overview'!$H$6,Targeting!$I$1:$BC$277,Targeting!BD218,FALSE)</f>
        <v>2.9803373068409906E-3</v>
      </c>
      <c r="H218" s="195"/>
      <c r="I218" s="158">
        <f>Baseline_Data_2012!B213/Baseline_Data_2012!B$273</f>
        <v>2.9803373068409906E-3</v>
      </c>
      <c r="J218" s="158">
        <f>Baseline_Data_2012!C213/Baseline_Data_2012!C$273</f>
        <v>1.7935829984629006E-3</v>
      </c>
      <c r="K218" s="158">
        <f>Baseline_Data_2012!D213/Baseline_Data_2012!D$273</f>
        <v>5.4116266044784674E-3</v>
      </c>
      <c r="L218" s="158">
        <f>Baseline_Data_2012!E213/Baseline_Data_2012!E$273</f>
        <v>3.8600053458153032E-3</v>
      </c>
      <c r="M218" s="158">
        <f>Baseline_Data_2012!F213/Baseline_Data_2012!F$273</f>
        <v>2.7043669382602301E-3</v>
      </c>
      <c r="N218" s="158">
        <f>Baseline_Data_2012!G213/Baseline_Data_2012!G$273</f>
        <v>3.7897051760318631E-3</v>
      </c>
      <c r="O218" s="158">
        <f>Baseline_Data_2012!H213/Baseline_Data_2012!H$273</f>
        <v>4.6124660886874263E-3</v>
      </c>
      <c r="P218" s="158">
        <f>Baseline_Data_2012!I213/Baseline_Data_2012!I$273</f>
        <v>1.854911743017234E-3</v>
      </c>
      <c r="Q218" s="158">
        <f>Baseline_Data_2012!J213/Baseline_Data_2012!J$273</f>
        <v>4.9523298838908235E-3</v>
      </c>
      <c r="R218" s="158">
        <f>Baseline_Data_2012!K213/Baseline_Data_2012!K$273</f>
        <v>1.8790318949194935E-3</v>
      </c>
      <c r="S218" s="158">
        <f>Baseline_Data_2012!L213/Baseline_Data_2012!L$273</f>
        <v>2.7097580625544508E-3</v>
      </c>
      <c r="T218" s="158">
        <f>Baseline_Data_2012!M213/Baseline_Data_2012!M$273</f>
        <v>6.9696474393051919E-3</v>
      </c>
      <c r="U218" s="158">
        <f>Baseline_Data_2012!N213/Baseline_Data_2012!N$273</f>
        <v>7.0002096760917116E-3</v>
      </c>
      <c r="V218" s="158">
        <f>Baseline_Data_2012!O213/Baseline_Data_2012!O$273</f>
        <v>4.4383567426387943E-3</v>
      </c>
      <c r="W218" s="158">
        <f>Baseline_Data_2012!P213/Baseline_Data_2012!P$273</f>
        <v>2.9904550859271157E-4</v>
      </c>
      <c r="X218" s="158">
        <f>Baseline_Data_2012!Q213/Baseline_Data_2012!Q$273</f>
        <v>2.4919581116014076E-3</v>
      </c>
      <c r="Y218" s="158">
        <f>Baseline_Data_2012!R213/Baseline_Data_2012!R$273</f>
        <v>6.466134803522431E-3</v>
      </c>
      <c r="Z218" s="158">
        <f>Baseline_Data_2012!S213/Baseline_Data_2012!S$273</f>
        <v>4.5446004247318072E-3</v>
      </c>
      <c r="AA218" s="158">
        <f>Baseline_Data_2012!T213/Baseline_Data_2012!T$273</f>
        <v>4.1319137239652515E-3</v>
      </c>
      <c r="AB218" s="158">
        <f>Baseline_Data_2012!U213/Baseline_Data_2012!U$273</f>
        <v>2.6410127485924037E-3</v>
      </c>
      <c r="AC218" s="158">
        <f>Baseline_Data_2012!V213/Baseline_Data_2012!V$273</f>
        <v>3.8600053458153032E-3</v>
      </c>
      <c r="AD218" s="158">
        <f>Baseline_Data_2012!W213/Baseline_Data_2012!W$273</f>
        <v>2.1294050041445068E-3</v>
      </c>
      <c r="AE218" s="158">
        <f>Baseline_Data_2012!X213/Baseline_Data_2012!X$273</f>
        <v>1.6709658608802956E-3</v>
      </c>
      <c r="AF218" s="158">
        <f>Baseline_Data_2012!Y213/Baseline_Data_2012!Y$273</f>
        <v>4.7787270915961855E-3</v>
      </c>
      <c r="AG218" s="158">
        <f>Baseline_Data_2012!Z213/Baseline_Data_2012!Z$273</f>
        <v>7.0445294531619037E-3</v>
      </c>
      <c r="AH218" s="158">
        <f>Baseline_Data_2012!AA213/Baseline_Data_2012!AA$273</f>
        <v>3.7361296477261127E-3</v>
      </c>
      <c r="AI218" s="158">
        <f>Baseline_Data_2012!AB213/Baseline_Data_2012!AB$273</f>
        <v>2.1845493351791523E-3</v>
      </c>
      <c r="AJ218" s="158">
        <f>Baseline_Data_2012!AC213/Baseline_Data_2012!AC$273</f>
        <v>2.9904550859271157E-4</v>
      </c>
      <c r="AK218" s="158">
        <f>Baseline_Data_2012!AD213/Baseline_Data_2012!AD$273</f>
        <v>3.6667746063492445E-3</v>
      </c>
      <c r="AL218" s="158">
        <f>Baseline_Data_2012!AE213/Baseline_Data_2012!AE$273</f>
        <v>2.7043669382602301E-3</v>
      </c>
      <c r="AM218" s="158">
        <f>Baseline_Data_2012!AF213/Baseline_Data_2012!AF$273</f>
        <v>1.4832427166096855E-3</v>
      </c>
      <c r="AN218" s="158">
        <f>Baseline_Data_2012!AG213/Baseline_Data_2012!AG$273</f>
        <v>5.4647226371633195E-3</v>
      </c>
      <c r="AO218" s="158">
        <f>Baseline_Data_2012!AH213/Baseline_Data_2012!AH$273</f>
        <v>1.9850739321049492E-3</v>
      </c>
      <c r="AP218" s="158">
        <f>Baseline_Data_2012!AI213/Baseline_Data_2012!AI$273</f>
        <v>3.3561834260342573E-3</v>
      </c>
      <c r="AQ218" s="158">
        <f>Baseline_Data_2012!AJ213/Baseline_Data_2012!AJ$273</f>
        <v>4.9922414755960084E-3</v>
      </c>
      <c r="AR218" s="158">
        <f>Baseline_Data_2012!AK213/Baseline_Data_2012!AK$273</f>
        <v>1.979384877499977E-3</v>
      </c>
      <c r="AS218" s="158">
        <f>Baseline_Data_2012!AL213/Baseline_Data_2012!AL$273</f>
        <v>1.4654252644709729E-3</v>
      </c>
      <c r="AT218" s="158">
        <f>Baseline_Data_2012!AM213/Baseline_Data_2012!AM$273</f>
        <v>6.9696474393051919E-3</v>
      </c>
      <c r="AU218" s="158">
        <f>Baseline_Data_2012!AN213/Baseline_Data_2012!AN$273</f>
        <v>6.2547965615572191E-3</v>
      </c>
      <c r="AV218" s="158">
        <f>Baseline_Data_2012!AO213/Baseline_Data_2012!AO$273</f>
        <v>1.7418754109468886E-3</v>
      </c>
      <c r="AW218" s="158">
        <f>Baseline_Data_2012!AP213/Baseline_Data_2012!AP$273</f>
        <v>5.4116266044784674E-3</v>
      </c>
      <c r="AX218" s="158">
        <f>Baseline_Data_2012!AQ213/Baseline_Data_2012!AQ$273</f>
        <v>7.0002096760917116E-3</v>
      </c>
      <c r="AY218" s="158">
        <f>Baseline_Data_2012!AR213/Baseline_Data_2012!AR$273</f>
        <v>1.6506521133902753E-3</v>
      </c>
      <c r="AZ218" s="158">
        <f>Baseline_Data_2012!AS213/Baseline_Data_2012!AS$273</f>
        <v>2.6147626382938827E-3</v>
      </c>
      <c r="BA218" s="158">
        <f>Baseline_Data_2012!AT213/Baseline_Data_2012!AT$273</f>
        <v>4.2709106988736353E-3</v>
      </c>
      <c r="BB218" s="158">
        <f>Baseline_Data_2012!AU213/Baseline_Data_2012!AU$273</f>
        <v>1.026074839631893E-3</v>
      </c>
      <c r="BC218" s="158">
        <f>Baseline_Data_2012!AV213/Baseline_Data_2012!AV$273</f>
        <v>1.7648045042756525E-3</v>
      </c>
      <c r="BD218">
        <v>218</v>
      </c>
    </row>
    <row r="219" spans="1:56" x14ac:dyDescent="0.2">
      <c r="A219" s="157">
        <v>4</v>
      </c>
      <c r="B219" s="34" t="s">
        <v>44</v>
      </c>
      <c r="C219">
        <f>'III Tool Overview'!$H$8/160</f>
        <v>312.5</v>
      </c>
      <c r="D219">
        <v>0</v>
      </c>
      <c r="E219">
        <v>0</v>
      </c>
      <c r="F219">
        <f>G219*'III Tool Overview'!$H$8</f>
        <v>195.95040662938848</v>
      </c>
      <c r="G219" s="158">
        <f>HLOOKUP('III Tool Overview'!$H$6,Targeting!$I$1:$BC$277,Targeting!BD219,FALSE)</f>
        <v>3.9190081325877696E-3</v>
      </c>
      <c r="H219" s="195"/>
      <c r="I219" s="158">
        <f>Baseline_Data_2012!B214/Baseline_Data_2012!B$273</f>
        <v>3.9190081325877696E-3</v>
      </c>
      <c r="J219" s="158">
        <f>Baseline_Data_2012!C214/Baseline_Data_2012!C$273</f>
        <v>2.0991563982010243E-3</v>
      </c>
      <c r="K219" s="158">
        <f>Baseline_Data_2012!D214/Baseline_Data_2012!D$273</f>
        <v>4.6312022744208524E-3</v>
      </c>
      <c r="L219" s="158">
        <f>Baseline_Data_2012!E214/Baseline_Data_2012!E$273</f>
        <v>3.773824262888757E-3</v>
      </c>
      <c r="M219" s="158">
        <f>Baseline_Data_2012!F214/Baseline_Data_2012!F$273</f>
        <v>3.2235634351337195E-3</v>
      </c>
      <c r="N219" s="158">
        <f>Baseline_Data_2012!G214/Baseline_Data_2012!G$273</f>
        <v>4.1270909370450517E-3</v>
      </c>
      <c r="O219" s="158">
        <f>Baseline_Data_2012!H214/Baseline_Data_2012!H$273</f>
        <v>5.9893782516755312E-3</v>
      </c>
      <c r="P219" s="158">
        <f>Baseline_Data_2012!I214/Baseline_Data_2012!I$273</f>
        <v>3.2766722315950708E-3</v>
      </c>
      <c r="Q219" s="158">
        <f>Baseline_Data_2012!J214/Baseline_Data_2012!J$273</f>
        <v>4.7727691316100905E-3</v>
      </c>
      <c r="R219" s="158">
        <f>Baseline_Data_2012!K214/Baseline_Data_2012!K$273</f>
        <v>2.146721028508357E-3</v>
      </c>
      <c r="S219" s="158">
        <f>Baseline_Data_2012!L214/Baseline_Data_2012!L$273</f>
        <v>4.6631697138853571E-3</v>
      </c>
      <c r="T219" s="158">
        <f>Baseline_Data_2012!M214/Baseline_Data_2012!M$273</f>
        <v>6.786837014667679E-3</v>
      </c>
      <c r="U219" s="158">
        <f>Baseline_Data_2012!N214/Baseline_Data_2012!N$273</f>
        <v>8.2681721834592676E-3</v>
      </c>
      <c r="V219" s="158">
        <f>Baseline_Data_2012!O214/Baseline_Data_2012!O$273</f>
        <v>5.1095306609760544E-3</v>
      </c>
      <c r="W219" s="158">
        <f>Baseline_Data_2012!P214/Baseline_Data_2012!P$273</f>
        <v>2.5418868230380484E-4</v>
      </c>
      <c r="X219" s="158">
        <f>Baseline_Data_2012!Q214/Baseline_Data_2012!Q$273</f>
        <v>5.7324054509335165E-3</v>
      </c>
      <c r="Y219" s="158">
        <f>Baseline_Data_2012!R214/Baseline_Data_2012!R$273</f>
        <v>6.5369881148521188E-3</v>
      </c>
      <c r="Z219" s="158">
        <f>Baseline_Data_2012!S214/Baseline_Data_2012!S$273</f>
        <v>4.284081929046544E-3</v>
      </c>
      <c r="AA219" s="158">
        <f>Baseline_Data_2012!T214/Baseline_Data_2012!T$273</f>
        <v>3.9419406791852398E-3</v>
      </c>
      <c r="AB219" s="158">
        <f>Baseline_Data_2012!U214/Baseline_Data_2012!U$273</f>
        <v>2.7027908245828691E-3</v>
      </c>
      <c r="AC219" s="158">
        <f>Baseline_Data_2012!V214/Baseline_Data_2012!V$273</f>
        <v>3.773824262888757E-3</v>
      </c>
      <c r="AD219" s="158">
        <f>Baseline_Data_2012!W214/Baseline_Data_2012!W$273</f>
        <v>4.5506342486856923E-3</v>
      </c>
      <c r="AE219" s="158">
        <f>Baseline_Data_2012!X214/Baseline_Data_2012!X$273</f>
        <v>2.3246219276709347E-3</v>
      </c>
      <c r="AF219" s="158">
        <f>Baseline_Data_2012!Y214/Baseline_Data_2012!Y$273</f>
        <v>5.2095959277237104E-3</v>
      </c>
      <c r="AG219" s="158">
        <f>Baseline_Data_2012!Z214/Baseline_Data_2012!Z$273</f>
        <v>7.1377783388234927E-3</v>
      </c>
      <c r="AH219" s="158">
        <f>Baseline_Data_2012!AA214/Baseline_Data_2012!AA$273</f>
        <v>3.6617788089653948E-3</v>
      </c>
      <c r="AI219" s="158">
        <f>Baseline_Data_2012!AB214/Baseline_Data_2012!AB$273</f>
        <v>5.5000728742543798E-3</v>
      </c>
      <c r="AJ219" s="158">
        <f>Baseline_Data_2012!AC214/Baseline_Data_2012!AC$273</f>
        <v>2.5418868230380484E-4</v>
      </c>
      <c r="AK219" s="158">
        <f>Baseline_Data_2012!AD214/Baseline_Data_2012!AD$273</f>
        <v>3.8704843067019802E-3</v>
      </c>
      <c r="AL219" s="158">
        <f>Baseline_Data_2012!AE214/Baseline_Data_2012!AE$273</f>
        <v>3.2235634351337195E-3</v>
      </c>
      <c r="AM219" s="158">
        <f>Baseline_Data_2012!AF214/Baseline_Data_2012!AF$273</f>
        <v>3.7520490133780347E-3</v>
      </c>
      <c r="AN219" s="158">
        <f>Baseline_Data_2012!AG214/Baseline_Data_2012!AG$273</f>
        <v>5.282778016650288E-3</v>
      </c>
      <c r="AO219" s="158">
        <f>Baseline_Data_2012!AH214/Baseline_Data_2012!AH$273</f>
        <v>2.1660659670909889E-3</v>
      </c>
      <c r="AP219" s="158">
        <f>Baseline_Data_2012!AI214/Baseline_Data_2012!AI$273</f>
        <v>4.5446573574478852E-3</v>
      </c>
      <c r="AQ219" s="158">
        <f>Baseline_Data_2012!AJ214/Baseline_Data_2012!AJ$273</f>
        <v>4.9090374510027419E-3</v>
      </c>
      <c r="AR219" s="158">
        <f>Baseline_Data_2012!AK214/Baseline_Data_2012!AK$273</f>
        <v>2.0615615059882434E-3</v>
      </c>
      <c r="AS219" s="158">
        <f>Baseline_Data_2012!AL214/Baseline_Data_2012!AL$273</f>
        <v>1.8690177963252737E-3</v>
      </c>
      <c r="AT219" s="158">
        <f>Baseline_Data_2012!AM214/Baseline_Data_2012!AM$273</f>
        <v>6.786837014667679E-3</v>
      </c>
      <c r="AU219" s="158">
        <f>Baseline_Data_2012!AN214/Baseline_Data_2012!AN$273</f>
        <v>6.0000557561410706E-3</v>
      </c>
      <c r="AV219" s="158">
        <f>Baseline_Data_2012!AO214/Baseline_Data_2012!AO$273</f>
        <v>1.9411432094378544E-3</v>
      </c>
      <c r="AW219" s="158">
        <f>Baseline_Data_2012!AP214/Baseline_Data_2012!AP$273</f>
        <v>4.6312022744208524E-3</v>
      </c>
      <c r="AX219" s="158">
        <f>Baseline_Data_2012!AQ214/Baseline_Data_2012!AQ$273</f>
        <v>8.2681721834592676E-3</v>
      </c>
      <c r="AY219" s="158">
        <f>Baseline_Data_2012!AR214/Baseline_Data_2012!AR$273</f>
        <v>1.8832943575593747E-3</v>
      </c>
      <c r="AZ219" s="158">
        <f>Baseline_Data_2012!AS214/Baseline_Data_2012!AS$273</f>
        <v>2.8435803711596959E-3</v>
      </c>
      <c r="BA219" s="158">
        <f>Baseline_Data_2012!AT214/Baseline_Data_2012!AT$273</f>
        <v>4.8964481244662388E-3</v>
      </c>
      <c r="BB219" s="158">
        <f>Baseline_Data_2012!AU214/Baseline_Data_2012!AU$273</f>
        <v>1.3064557551127009E-3</v>
      </c>
      <c r="BC219" s="158">
        <f>Baseline_Data_2012!AV214/Baseline_Data_2012!AV$273</f>
        <v>2.0499710857592186E-3</v>
      </c>
      <c r="BD219">
        <v>219</v>
      </c>
    </row>
    <row r="220" spans="1:56" x14ac:dyDescent="0.2">
      <c r="A220" s="157">
        <v>4</v>
      </c>
      <c r="B220" s="34" t="s">
        <v>45</v>
      </c>
      <c r="C220">
        <f>'III Tool Overview'!$H$8/160</f>
        <v>312.5</v>
      </c>
      <c r="D220">
        <v>0</v>
      </c>
      <c r="E220">
        <v>0</v>
      </c>
      <c r="F220">
        <f>G220*'III Tool Overview'!$H$8</f>
        <v>219.67916191676764</v>
      </c>
      <c r="G220" s="158">
        <f>HLOOKUP('III Tool Overview'!$H$6,Targeting!$I$1:$BC$277,Targeting!BD220,FALSE)</f>
        <v>4.3935832383353527E-3</v>
      </c>
      <c r="H220" s="195"/>
      <c r="I220" s="158">
        <f>Baseline_Data_2012!B215/Baseline_Data_2012!B$273</f>
        <v>4.3935832383353527E-3</v>
      </c>
      <c r="J220" s="158">
        <f>Baseline_Data_2012!C215/Baseline_Data_2012!C$273</f>
        <v>2.3766819979631855E-3</v>
      </c>
      <c r="K220" s="158">
        <f>Baseline_Data_2012!D215/Baseline_Data_2012!D$273</f>
        <v>5.4210396172313562E-3</v>
      </c>
      <c r="L220" s="158">
        <f>Baseline_Data_2012!E215/Baseline_Data_2012!E$273</f>
        <v>4.3551685854371263E-3</v>
      </c>
      <c r="M220" s="158">
        <f>Baseline_Data_2012!F215/Baseline_Data_2012!F$273</f>
        <v>3.3875968962671517E-3</v>
      </c>
      <c r="N220" s="158">
        <f>Baseline_Data_2012!G215/Baseline_Data_2012!G$273</f>
        <v>5.0163247257619843E-3</v>
      </c>
      <c r="O220" s="158">
        <f>Baseline_Data_2012!H215/Baseline_Data_2012!H$273</f>
        <v>6.9890830727982103E-3</v>
      </c>
      <c r="P220" s="158">
        <f>Baseline_Data_2012!I215/Baseline_Data_2012!I$273</f>
        <v>2.8672169852986384E-3</v>
      </c>
      <c r="Q220" s="158">
        <f>Baseline_Data_2012!J215/Baseline_Data_2012!J$273</f>
        <v>6.5872194494098401E-3</v>
      </c>
      <c r="R220" s="158">
        <f>Baseline_Data_2012!K215/Baseline_Data_2012!K$273</f>
        <v>2.5275964883617725E-3</v>
      </c>
      <c r="S220" s="158">
        <f>Baseline_Data_2012!L215/Baseline_Data_2012!L$273</f>
        <v>5.7844346291001086E-3</v>
      </c>
      <c r="T220" s="158">
        <f>Baseline_Data_2012!M215/Baseline_Data_2012!M$273</f>
        <v>9.1176699287959743E-3</v>
      </c>
      <c r="U220" s="158">
        <f>Baseline_Data_2012!N215/Baseline_Data_2012!N$273</f>
        <v>1.0817305140979458E-2</v>
      </c>
      <c r="V220" s="158">
        <f>Baseline_Data_2012!O215/Baseline_Data_2012!O$273</f>
        <v>5.7788446357549773E-3</v>
      </c>
      <c r="W220" s="158">
        <f>Baseline_Data_2012!P215/Baseline_Data_2012!P$273</f>
        <v>2.7910914135319753E-4</v>
      </c>
      <c r="X220" s="158">
        <f>Baseline_Data_2012!Q215/Baseline_Data_2012!Q$273</f>
        <v>5.4708851183529117E-3</v>
      </c>
      <c r="Y220" s="158">
        <f>Baseline_Data_2012!R215/Baseline_Data_2012!R$273</f>
        <v>8.3884159456844125E-3</v>
      </c>
      <c r="Z220" s="158">
        <f>Baseline_Data_2012!S215/Baseline_Data_2012!S$273</f>
        <v>5.1556931923885966E-3</v>
      </c>
      <c r="AA220" s="158">
        <f>Baseline_Data_2012!T215/Baseline_Data_2012!T$273</f>
        <v>4.3588259718969329E-3</v>
      </c>
      <c r="AB220" s="158">
        <f>Baseline_Data_2012!U215/Baseline_Data_2012!U$273</f>
        <v>3.7298513379243597E-3</v>
      </c>
      <c r="AC220" s="158">
        <f>Baseline_Data_2012!V215/Baseline_Data_2012!V$273</f>
        <v>4.3551685854371263E-3</v>
      </c>
      <c r="AD220" s="158">
        <f>Baseline_Data_2012!W215/Baseline_Data_2012!W$273</f>
        <v>3.5003709668414E-3</v>
      </c>
      <c r="AE220" s="158">
        <f>Baseline_Data_2012!X215/Baseline_Data_2012!X$273</f>
        <v>2.6744660197560656E-3</v>
      </c>
      <c r="AF220" s="158">
        <f>Baseline_Data_2012!Y215/Baseline_Data_2012!Y$273</f>
        <v>4.3870281496620721E-3</v>
      </c>
      <c r="AG220" s="158">
        <f>Baseline_Data_2012!Z215/Baseline_Data_2012!Z$273</f>
        <v>8.4065283285826992E-3</v>
      </c>
      <c r="AH220" s="158">
        <f>Baseline_Data_2012!AA215/Baseline_Data_2012!AA$273</f>
        <v>3.6648767605804251E-3</v>
      </c>
      <c r="AI220" s="158">
        <f>Baseline_Data_2012!AB215/Baseline_Data_2012!AB$273</f>
        <v>7.1059719998982501E-3</v>
      </c>
      <c r="AJ220" s="158">
        <f>Baseline_Data_2012!AC215/Baseline_Data_2012!AC$273</f>
        <v>2.7910914135319753E-4</v>
      </c>
      <c r="AK220" s="158">
        <f>Baseline_Data_2012!AD215/Baseline_Data_2012!AD$273</f>
        <v>5.359888124631851E-3</v>
      </c>
      <c r="AL220" s="158">
        <f>Baseline_Data_2012!AE215/Baseline_Data_2012!AE$273</f>
        <v>3.3875968962671517E-3</v>
      </c>
      <c r="AM220" s="158">
        <f>Baseline_Data_2012!AF215/Baseline_Data_2012!AF$273</f>
        <v>2.9383469929094683E-3</v>
      </c>
      <c r="AN220" s="158">
        <f>Baseline_Data_2012!AG215/Baseline_Data_2012!AG$273</f>
        <v>7.7273263536601659E-3</v>
      </c>
      <c r="AO220" s="158">
        <f>Baseline_Data_2012!AH215/Baseline_Data_2012!AH$273</f>
        <v>2.1524429106941898E-3</v>
      </c>
      <c r="AP220" s="158">
        <f>Baseline_Data_2012!AI215/Baseline_Data_2012!AI$273</f>
        <v>4.8822285914879061E-3</v>
      </c>
      <c r="AQ220" s="158">
        <f>Baseline_Data_2012!AJ215/Baseline_Data_2012!AJ$273</f>
        <v>6.8273524624586157E-3</v>
      </c>
      <c r="AR220" s="158">
        <f>Baseline_Data_2012!AK215/Baseline_Data_2012!AK$273</f>
        <v>2.3676396729662786E-3</v>
      </c>
      <c r="AS220" s="158">
        <f>Baseline_Data_2012!AL215/Baseline_Data_2012!AL$273</f>
        <v>2.1917316660421057E-3</v>
      </c>
      <c r="AT220" s="158">
        <f>Baseline_Data_2012!AM215/Baseline_Data_2012!AM$273</f>
        <v>9.1176699287959743E-3</v>
      </c>
      <c r="AU220" s="158">
        <f>Baseline_Data_2012!AN215/Baseline_Data_2012!AN$273</f>
        <v>8.1357844729782452E-3</v>
      </c>
      <c r="AV220" s="158">
        <f>Baseline_Data_2012!AO215/Baseline_Data_2012!AO$273</f>
        <v>2.2686753379919703E-3</v>
      </c>
      <c r="AW220" s="158">
        <f>Baseline_Data_2012!AP215/Baseline_Data_2012!AP$273</f>
        <v>5.4210396172313562E-3</v>
      </c>
      <c r="AX220" s="158">
        <f>Baseline_Data_2012!AQ215/Baseline_Data_2012!AQ$273</f>
        <v>1.0817305140979458E-2</v>
      </c>
      <c r="AY220" s="158">
        <f>Baseline_Data_2012!AR215/Baseline_Data_2012!AR$273</f>
        <v>2.0291573519193658E-3</v>
      </c>
      <c r="AZ220" s="158">
        <f>Baseline_Data_2012!AS215/Baseline_Data_2012!AS$273</f>
        <v>3.4145846227202938E-3</v>
      </c>
      <c r="BA220" s="158">
        <f>Baseline_Data_2012!AT215/Baseline_Data_2012!AT$273</f>
        <v>4.86529108794247E-3</v>
      </c>
      <c r="BB220" s="158">
        <f>Baseline_Data_2012!AU215/Baseline_Data_2012!AU$273</f>
        <v>1.3571629419549748E-3</v>
      </c>
      <c r="BC220" s="158">
        <f>Baseline_Data_2012!AV215/Baseline_Data_2012!AV$273</f>
        <v>2.4449895736318944E-3</v>
      </c>
      <c r="BD220">
        <v>220</v>
      </c>
    </row>
    <row r="221" spans="1:56" x14ac:dyDescent="0.2">
      <c r="A221" s="157">
        <v>4</v>
      </c>
      <c r="B221" s="34" t="s">
        <v>46</v>
      </c>
      <c r="C221">
        <f>'III Tool Overview'!$H$8/160</f>
        <v>312.5</v>
      </c>
      <c r="D221">
        <v>0</v>
      </c>
      <c r="E221">
        <v>0</v>
      </c>
      <c r="F221">
        <f>G221*'III Tool Overview'!$H$8</f>
        <v>225.9708238987794</v>
      </c>
      <c r="G221" s="158">
        <f>HLOOKUP('III Tool Overview'!$H$6,Targeting!$I$1:$BC$277,Targeting!BD221,FALSE)</f>
        <v>4.519416477975588E-3</v>
      </c>
      <c r="H221" s="195"/>
      <c r="I221" s="158">
        <f>Baseline_Data_2012!B216/Baseline_Data_2012!B$273</f>
        <v>4.519416477975588E-3</v>
      </c>
      <c r="J221" s="158">
        <f>Baseline_Data_2012!C216/Baseline_Data_2012!C$273</f>
        <v>2.6177946644232188E-3</v>
      </c>
      <c r="K221" s="158">
        <f>Baseline_Data_2012!D216/Baseline_Data_2012!D$273</f>
        <v>5.8223762518772142E-3</v>
      </c>
      <c r="L221" s="158">
        <f>Baseline_Data_2012!E216/Baseline_Data_2012!E$273</f>
        <v>4.2863749139782159E-3</v>
      </c>
      <c r="M221" s="158">
        <f>Baseline_Data_2012!F216/Baseline_Data_2012!F$273</f>
        <v>3.7771399469516947E-3</v>
      </c>
      <c r="N221" s="158">
        <f>Baseline_Data_2012!G216/Baseline_Data_2012!G$273</f>
        <v>5.5930189916798762E-3</v>
      </c>
      <c r="O221" s="158">
        <f>Baseline_Data_2012!H216/Baseline_Data_2012!H$273</f>
        <v>7.0495626857118281E-3</v>
      </c>
      <c r="P221" s="158">
        <f>Baseline_Data_2012!I216/Baseline_Data_2012!I$273</f>
        <v>2.7616152098789075E-3</v>
      </c>
      <c r="Q221" s="158">
        <f>Baseline_Data_2012!J216/Baseline_Data_2012!J$273</f>
        <v>7.1458529009498974E-3</v>
      </c>
      <c r="R221" s="158">
        <f>Baseline_Data_2012!K216/Baseline_Data_2012!K$273</f>
        <v>2.8812169586085396E-3</v>
      </c>
      <c r="S221" s="158">
        <f>Baseline_Data_2012!L216/Baseline_Data_2012!L$273</f>
        <v>5.6810203424979841E-3</v>
      </c>
      <c r="T221" s="158">
        <f>Baseline_Data_2012!M216/Baseline_Data_2012!M$273</f>
        <v>9.224309343167857E-3</v>
      </c>
      <c r="U221" s="158">
        <f>Baseline_Data_2012!N216/Baseline_Data_2012!N$273</f>
        <v>1.0509119809327623E-2</v>
      </c>
      <c r="V221" s="158">
        <f>Baseline_Data_2012!O216/Baseline_Data_2012!O$273</f>
        <v>5.9518193866803758E-3</v>
      </c>
      <c r="W221" s="158">
        <f>Baseline_Data_2012!P216/Baseline_Data_2012!P$273</f>
        <v>1.9188753468032331E-4</v>
      </c>
      <c r="X221" s="158">
        <f>Baseline_Data_2012!Q216/Baseline_Data_2012!Q$273</f>
        <v>4.1452475704443215E-3</v>
      </c>
      <c r="Y221" s="158">
        <f>Baseline_Data_2012!R216/Baseline_Data_2012!R$273</f>
        <v>9.9482156545220458E-3</v>
      </c>
      <c r="Z221" s="158">
        <f>Baseline_Data_2012!S216/Baseline_Data_2012!S$273</f>
        <v>6.0393654971975588E-3</v>
      </c>
      <c r="AA221" s="158">
        <f>Baseline_Data_2012!T216/Baseline_Data_2012!T$273</f>
        <v>4.6358699955344491E-3</v>
      </c>
      <c r="AB221" s="158">
        <f>Baseline_Data_2012!U216/Baseline_Data_2012!U$273</f>
        <v>4.5767257962936589E-3</v>
      </c>
      <c r="AC221" s="158">
        <f>Baseline_Data_2012!V216/Baseline_Data_2012!V$273</f>
        <v>4.2863749139782159E-3</v>
      </c>
      <c r="AD221" s="158">
        <f>Baseline_Data_2012!W216/Baseline_Data_2012!W$273</f>
        <v>3.1439502148985824E-3</v>
      </c>
      <c r="AE221" s="158">
        <f>Baseline_Data_2012!X216/Baseline_Data_2012!X$273</f>
        <v>3.0611358057448944E-3</v>
      </c>
      <c r="AF221" s="158">
        <f>Baseline_Data_2012!Y216/Baseline_Data_2012!Y$273</f>
        <v>4.9582557733159885E-3</v>
      </c>
      <c r="AG221" s="158">
        <f>Baseline_Data_2012!Z216/Baseline_Data_2012!Z$273</f>
        <v>1.0077943960971496E-2</v>
      </c>
      <c r="AH221" s="158">
        <f>Baseline_Data_2012!AA216/Baseline_Data_2012!AA$273</f>
        <v>4.0443758334215932E-3</v>
      </c>
      <c r="AI221" s="158">
        <f>Baseline_Data_2012!AB216/Baseline_Data_2012!AB$273</f>
        <v>6.2730105517773979E-3</v>
      </c>
      <c r="AJ221" s="158">
        <f>Baseline_Data_2012!AC216/Baseline_Data_2012!AC$273</f>
        <v>1.9188753468032331E-4</v>
      </c>
      <c r="AK221" s="158">
        <f>Baseline_Data_2012!AD216/Baseline_Data_2012!AD$273</f>
        <v>6.379330089993568E-3</v>
      </c>
      <c r="AL221" s="158">
        <f>Baseline_Data_2012!AE216/Baseline_Data_2012!AE$273</f>
        <v>3.7771399469516947E-3</v>
      </c>
      <c r="AM221" s="158">
        <f>Baseline_Data_2012!AF216/Baseline_Data_2012!AF$273</f>
        <v>2.4301847489566525E-3</v>
      </c>
      <c r="AN221" s="158">
        <f>Baseline_Data_2012!AG216/Baseline_Data_2012!AG$273</f>
        <v>8.4199927159641624E-3</v>
      </c>
      <c r="AO221" s="158">
        <f>Baseline_Data_2012!AH216/Baseline_Data_2012!AH$273</f>
        <v>2.3022965310589751E-3</v>
      </c>
      <c r="AP221" s="158">
        <f>Baseline_Data_2012!AI216/Baseline_Data_2012!AI$273</f>
        <v>5.3118647075388421E-3</v>
      </c>
      <c r="AQ221" s="158">
        <f>Baseline_Data_2012!AJ216/Baseline_Data_2012!AJ$273</f>
        <v>6.7060132599267687E-3</v>
      </c>
      <c r="AR221" s="158">
        <f>Baseline_Data_2012!AK216/Baseline_Data_2012!AK$273</f>
        <v>2.5635535191448262E-3</v>
      </c>
      <c r="AS221" s="158">
        <f>Baseline_Data_2012!AL216/Baseline_Data_2012!AL$273</f>
        <v>2.4533194181698931E-3</v>
      </c>
      <c r="AT221" s="158">
        <f>Baseline_Data_2012!AM216/Baseline_Data_2012!AM$273</f>
        <v>9.224309343167857E-3</v>
      </c>
      <c r="AU221" s="158">
        <f>Baseline_Data_2012!AN216/Baseline_Data_2012!AN$273</f>
        <v>8.1517057733167548E-3</v>
      </c>
      <c r="AV221" s="158">
        <f>Baseline_Data_2012!AO216/Baseline_Data_2012!AO$273</f>
        <v>2.3849148871117002E-3</v>
      </c>
      <c r="AW221" s="158">
        <f>Baseline_Data_2012!AP216/Baseline_Data_2012!AP$273</f>
        <v>5.8223762518772142E-3</v>
      </c>
      <c r="AX221" s="158">
        <f>Baseline_Data_2012!AQ216/Baseline_Data_2012!AQ$273</f>
        <v>1.0509119809327623E-2</v>
      </c>
      <c r="AY221" s="158">
        <f>Baseline_Data_2012!AR216/Baseline_Data_2012!AR$273</f>
        <v>2.1648653276846739E-3</v>
      </c>
      <c r="AZ221" s="158">
        <f>Baseline_Data_2012!AS216/Baseline_Data_2012!AS$273</f>
        <v>4.3173745869363204E-3</v>
      </c>
      <c r="BA221" s="158">
        <f>Baseline_Data_2012!AT216/Baseline_Data_2012!AT$273</f>
        <v>4.6891339968273115E-3</v>
      </c>
      <c r="BB221" s="158">
        <f>Baseline_Data_2012!AU216/Baseline_Data_2012!AU$273</f>
        <v>1.3780423718312055E-3</v>
      </c>
      <c r="BC221" s="158">
        <f>Baseline_Data_2012!AV216/Baseline_Data_2012!AV$273</f>
        <v>2.859288192013679E-3</v>
      </c>
      <c r="BD221">
        <v>221</v>
      </c>
    </row>
    <row r="222" spans="1:56" x14ac:dyDescent="0.2">
      <c r="A222" s="157">
        <v>4</v>
      </c>
      <c r="B222" s="34" t="s">
        <v>47</v>
      </c>
      <c r="C222">
        <f>'III Tool Overview'!$H$8/160</f>
        <v>312.5</v>
      </c>
      <c r="D222">
        <v>0</v>
      </c>
      <c r="E222">
        <v>0</v>
      </c>
      <c r="F222">
        <f>G222*'III Tool Overview'!$H$8</f>
        <v>367.31103536351361</v>
      </c>
      <c r="G222" s="158">
        <f>HLOOKUP('III Tool Overview'!$H$6,Targeting!$I$1:$BC$277,Targeting!BD222,FALSE)</f>
        <v>7.3462207072702724E-3</v>
      </c>
      <c r="H222" s="195"/>
      <c r="I222" s="158">
        <f>Baseline_Data_2012!B217/Baseline_Data_2012!B$273</f>
        <v>7.3462207072702724E-3</v>
      </c>
      <c r="J222" s="158">
        <f>Baseline_Data_2012!C217/Baseline_Data_2012!C$273</f>
        <v>4.7352805459418669E-3</v>
      </c>
      <c r="K222" s="158">
        <f>Baseline_Data_2012!D217/Baseline_Data_2012!D$273</f>
        <v>1.2471386169144403E-2</v>
      </c>
      <c r="L222" s="158">
        <f>Baseline_Data_2012!E217/Baseline_Data_2012!E$273</f>
        <v>7.6678484572276972E-3</v>
      </c>
      <c r="M222" s="158">
        <f>Baseline_Data_2012!F217/Baseline_Data_2012!F$273</f>
        <v>6.7945689704479312E-3</v>
      </c>
      <c r="N222" s="158">
        <f>Baseline_Data_2012!G217/Baseline_Data_2012!G$273</f>
        <v>1.0110457408036698E-2</v>
      </c>
      <c r="O222" s="158">
        <f>Baseline_Data_2012!H217/Baseline_Data_2012!H$273</f>
        <v>1.0954923056170515E-2</v>
      </c>
      <c r="P222" s="158">
        <f>Baseline_Data_2012!I217/Baseline_Data_2012!I$273</f>
        <v>4.1439682066537718E-3</v>
      </c>
      <c r="Q222" s="158">
        <f>Baseline_Data_2012!J217/Baseline_Data_2012!J$273</f>
        <v>1.1719664285434113E-2</v>
      </c>
      <c r="R222" s="158">
        <f>Baseline_Data_2012!K217/Baseline_Data_2012!K$273</f>
        <v>4.7957497794806408E-3</v>
      </c>
      <c r="S222" s="158">
        <f>Baseline_Data_2012!L217/Baseline_Data_2012!L$273</f>
        <v>8.2721764395100785E-3</v>
      </c>
      <c r="T222" s="158">
        <f>Baseline_Data_2012!M217/Baseline_Data_2012!M$273</f>
        <v>1.4636259622540905E-2</v>
      </c>
      <c r="U222" s="158">
        <f>Baseline_Data_2012!N217/Baseline_Data_2012!N$273</f>
        <v>1.7982614101884654E-2</v>
      </c>
      <c r="V222" s="158">
        <f>Baseline_Data_2012!O217/Baseline_Data_2012!O$273</f>
        <v>1.0197140558585987E-2</v>
      </c>
      <c r="W222" s="158">
        <f>Baseline_Data_2012!P217/Baseline_Data_2012!P$273</f>
        <v>4.7099667603352078E-4</v>
      </c>
      <c r="X222" s="158">
        <f>Baseline_Data_2012!Q217/Baseline_Data_2012!Q$273</f>
        <v>4.7238988810393403E-3</v>
      </c>
      <c r="Y222" s="158">
        <f>Baseline_Data_2012!R217/Baseline_Data_2012!R$273</f>
        <v>1.6814568981098767E-2</v>
      </c>
      <c r="Z222" s="158">
        <f>Baseline_Data_2012!S217/Baseline_Data_2012!S$273</f>
        <v>1.081513588337848E-2</v>
      </c>
      <c r="AA222" s="158">
        <f>Baseline_Data_2012!T217/Baseline_Data_2012!T$273</f>
        <v>8.4359905197623885E-3</v>
      </c>
      <c r="AB222" s="158">
        <f>Baseline_Data_2012!U217/Baseline_Data_2012!U$273</f>
        <v>7.6218701253236926E-3</v>
      </c>
      <c r="AC222" s="158">
        <f>Baseline_Data_2012!V217/Baseline_Data_2012!V$273</f>
        <v>7.6678484572276972E-3</v>
      </c>
      <c r="AD222" s="158">
        <f>Baseline_Data_2012!W217/Baseline_Data_2012!W$273</f>
        <v>4.1653350562869543E-3</v>
      </c>
      <c r="AE222" s="158">
        <f>Baseline_Data_2012!X217/Baseline_Data_2012!X$273</f>
        <v>5.1797640081420173E-3</v>
      </c>
      <c r="AF222" s="158">
        <f>Baseline_Data_2012!Y217/Baseline_Data_2012!Y$273</f>
        <v>8.7740562993241424E-3</v>
      </c>
      <c r="AG222" s="158">
        <f>Baseline_Data_2012!Z217/Baseline_Data_2012!Z$273</f>
        <v>1.8944358839294302E-2</v>
      </c>
      <c r="AH222" s="158">
        <f>Baseline_Data_2012!AA217/Baseline_Data_2012!AA$273</f>
        <v>7.9857447756434396E-3</v>
      </c>
      <c r="AI222" s="158">
        <f>Baseline_Data_2012!AB217/Baseline_Data_2012!AB$273</f>
        <v>7.391611434541462E-3</v>
      </c>
      <c r="AJ222" s="158">
        <f>Baseline_Data_2012!AC217/Baseline_Data_2012!AC$273</f>
        <v>4.7099667603352078E-4</v>
      </c>
      <c r="AK222" s="158">
        <f>Baseline_Data_2012!AD217/Baseline_Data_2012!AD$273</f>
        <v>1.1388980484194398E-2</v>
      </c>
      <c r="AL222" s="158">
        <f>Baseline_Data_2012!AE217/Baseline_Data_2012!AE$273</f>
        <v>6.7945689704479312E-3</v>
      </c>
      <c r="AM222" s="158">
        <f>Baseline_Data_2012!AF217/Baseline_Data_2012!AF$273</f>
        <v>2.8884301707158729E-3</v>
      </c>
      <c r="AN222" s="158">
        <f>Baseline_Data_2012!AG217/Baseline_Data_2012!AG$273</f>
        <v>1.347347795062288E-2</v>
      </c>
      <c r="AO222" s="158">
        <f>Baseline_Data_2012!AH217/Baseline_Data_2012!AH$273</f>
        <v>4.4445221494555653E-3</v>
      </c>
      <c r="AP222" s="158">
        <f>Baseline_Data_2012!AI217/Baseline_Data_2012!AI$273</f>
        <v>9.2127653521376796E-3</v>
      </c>
      <c r="AQ222" s="158">
        <f>Baseline_Data_2012!AJ217/Baseline_Data_2012!AJ$273</f>
        <v>1.1333081516474551E-2</v>
      </c>
      <c r="AR222" s="158">
        <f>Baseline_Data_2012!AK217/Baseline_Data_2012!AK$273</f>
        <v>4.7519528647562634E-3</v>
      </c>
      <c r="AS222" s="158">
        <f>Baseline_Data_2012!AL217/Baseline_Data_2012!AL$273</f>
        <v>3.9966871557238388E-3</v>
      </c>
      <c r="AT222" s="158">
        <f>Baseline_Data_2012!AM217/Baseline_Data_2012!AM$273</f>
        <v>1.4636259622540905E-2</v>
      </c>
      <c r="AU222" s="158">
        <f>Baseline_Data_2012!AN217/Baseline_Data_2012!AN$273</f>
        <v>1.4743124113459597E-2</v>
      </c>
      <c r="AV222" s="158">
        <f>Baseline_Data_2012!AO217/Baseline_Data_2012!AO$273</f>
        <v>4.6115034918016986E-3</v>
      </c>
      <c r="AW222" s="158">
        <f>Baseline_Data_2012!AP217/Baseline_Data_2012!AP$273</f>
        <v>1.2471386169144403E-2</v>
      </c>
      <c r="AX222" s="158">
        <f>Baseline_Data_2012!AQ217/Baseline_Data_2012!AQ$273</f>
        <v>1.7982614101884654E-2</v>
      </c>
      <c r="AY222" s="158">
        <f>Baseline_Data_2012!AR217/Baseline_Data_2012!AR$273</f>
        <v>4.168173541363028E-3</v>
      </c>
      <c r="AZ222" s="158">
        <f>Baseline_Data_2012!AS217/Baseline_Data_2012!AS$273</f>
        <v>7.3351684592552133E-3</v>
      </c>
      <c r="BA222" s="158">
        <f>Baseline_Data_2012!AT217/Baseline_Data_2012!AT$273</f>
        <v>8.9714289975077084E-3</v>
      </c>
      <c r="BB222" s="158">
        <f>Baseline_Data_2012!AU217/Baseline_Data_2012!AU$273</f>
        <v>2.1610209921898442E-3</v>
      </c>
      <c r="BC222" s="158">
        <f>Baseline_Data_2012!AV217/Baseline_Data_2012!AV$273</f>
        <v>5.3011391397487411E-3</v>
      </c>
      <c r="BD222">
        <v>222</v>
      </c>
    </row>
    <row r="223" spans="1:56" x14ac:dyDescent="0.2">
      <c r="A223" s="157">
        <v>4</v>
      </c>
      <c r="B223" s="34" t="s">
        <v>48</v>
      </c>
      <c r="C223">
        <f>'III Tool Overview'!$H$8/160</f>
        <v>312.5</v>
      </c>
      <c r="D223">
        <v>0</v>
      </c>
      <c r="E223">
        <v>0</v>
      </c>
      <c r="F223">
        <f>G223*'III Tool Overview'!$H$8</f>
        <v>457.22114218493078</v>
      </c>
      <c r="G223" s="158">
        <f>HLOOKUP('III Tool Overview'!$H$6,Targeting!$I$1:$BC$277,Targeting!BD223,FALSE)</f>
        <v>9.1444228436986155E-3</v>
      </c>
      <c r="H223" s="195"/>
      <c r="I223" s="158">
        <f>Baseline_Data_2012!B218/Baseline_Data_2012!B$273</f>
        <v>9.1444228436986155E-3</v>
      </c>
      <c r="J223" s="158">
        <f>Baseline_Data_2012!C218/Baseline_Data_2012!C$273</f>
        <v>6.1612897447197775E-3</v>
      </c>
      <c r="K223" s="158">
        <f>Baseline_Data_2012!D218/Baseline_Data_2012!D$273</f>
        <v>1.769175746905283E-2</v>
      </c>
      <c r="L223" s="158">
        <f>Baseline_Data_2012!E218/Baseline_Data_2012!E$273</f>
        <v>1.0795314598167356E-2</v>
      </c>
      <c r="M223" s="158">
        <f>Baseline_Data_2012!F218/Baseline_Data_2012!F$273</f>
        <v>9.0920571725219505E-3</v>
      </c>
      <c r="N223" s="158">
        <f>Baseline_Data_2012!G218/Baseline_Data_2012!G$273</f>
        <v>1.2527080998549768E-2</v>
      </c>
      <c r="O223" s="158">
        <f>Baseline_Data_2012!H218/Baseline_Data_2012!H$273</f>
        <v>1.3094573752053546E-2</v>
      </c>
      <c r="P223" s="158">
        <f>Baseline_Data_2012!I218/Baseline_Data_2012!I$273</f>
        <v>4.8965740304987787E-3</v>
      </c>
      <c r="Q223" s="158">
        <f>Baseline_Data_2012!J218/Baseline_Data_2012!J$273</f>
        <v>1.5793033202913698E-2</v>
      </c>
      <c r="R223" s="158">
        <f>Baseline_Data_2012!K218/Baseline_Data_2012!K$273</f>
        <v>6.1373202233034286E-3</v>
      </c>
      <c r="S223" s="158">
        <f>Baseline_Data_2012!L218/Baseline_Data_2012!L$273</f>
        <v>9.0767782488209974E-3</v>
      </c>
      <c r="T223" s="158">
        <f>Baseline_Data_2012!M218/Baseline_Data_2012!M$273</f>
        <v>1.9754951512391275E-2</v>
      </c>
      <c r="U223" s="158">
        <f>Baseline_Data_2012!N218/Baseline_Data_2012!N$273</f>
        <v>1.9230764695074593E-2</v>
      </c>
      <c r="V223" s="158">
        <f>Baseline_Data_2012!O218/Baseline_Data_2012!O$273</f>
        <v>1.3684534730469019E-2</v>
      </c>
      <c r="W223" s="158">
        <f>Baseline_Data_2012!P218/Baseline_Data_2012!P$273</f>
        <v>6.0182908604283216E-4</v>
      </c>
      <c r="X223" s="158">
        <f>Baseline_Data_2012!Q218/Baseline_Data_2012!Q$273</f>
        <v>4.7396802804192039E-3</v>
      </c>
      <c r="Y223" s="158">
        <f>Baseline_Data_2012!R218/Baseline_Data_2012!R$273</f>
        <v>2.0631406056641547E-2</v>
      </c>
      <c r="Z223" s="158">
        <f>Baseline_Data_2012!S218/Baseline_Data_2012!S$273</f>
        <v>1.4411738448811136E-2</v>
      </c>
      <c r="AA223" s="158">
        <f>Baseline_Data_2012!T218/Baseline_Data_2012!T$273</f>
        <v>1.2937955903872035E-2</v>
      </c>
      <c r="AB223" s="158">
        <f>Baseline_Data_2012!U218/Baseline_Data_2012!U$273</f>
        <v>1.0919274931314794E-2</v>
      </c>
      <c r="AC223" s="158">
        <f>Baseline_Data_2012!V218/Baseline_Data_2012!V$273</f>
        <v>1.0795314598167356E-2</v>
      </c>
      <c r="AD223" s="158">
        <f>Baseline_Data_2012!W218/Baseline_Data_2012!W$273</f>
        <v>5.2585360193354459E-3</v>
      </c>
      <c r="AE223" s="158">
        <f>Baseline_Data_2012!X218/Baseline_Data_2012!X$273</f>
        <v>6.3317177455670696E-3</v>
      </c>
      <c r="AF223" s="158">
        <f>Baseline_Data_2012!Y218/Baseline_Data_2012!Y$273</f>
        <v>1.2389927157053428E-2</v>
      </c>
      <c r="AG223" s="158">
        <f>Baseline_Data_2012!Z218/Baseline_Data_2012!Z$273</f>
        <v>2.4908048935924146E-2</v>
      </c>
      <c r="AH223" s="158">
        <f>Baseline_Data_2012!AA218/Baseline_Data_2012!AA$273</f>
        <v>9.1567704861247583E-3</v>
      </c>
      <c r="AI223" s="158">
        <f>Baseline_Data_2012!AB218/Baseline_Data_2012!AB$273</f>
        <v>6.653555992124644E-3</v>
      </c>
      <c r="AJ223" s="158">
        <f>Baseline_Data_2012!AC218/Baseline_Data_2012!AC$273</f>
        <v>6.0182908604283216E-4</v>
      </c>
      <c r="AK223" s="158">
        <f>Baseline_Data_2012!AD218/Baseline_Data_2012!AD$273</f>
        <v>1.294628753557518E-2</v>
      </c>
      <c r="AL223" s="158">
        <f>Baseline_Data_2012!AE218/Baseline_Data_2012!AE$273</f>
        <v>9.0920571725219505E-3</v>
      </c>
      <c r="AM223" s="158">
        <f>Baseline_Data_2012!AF218/Baseline_Data_2012!AF$273</f>
        <v>3.2311024095583911E-3</v>
      </c>
      <c r="AN223" s="158">
        <f>Baseline_Data_2012!AG218/Baseline_Data_2012!AG$273</f>
        <v>1.752334176248092E-2</v>
      </c>
      <c r="AO223" s="158">
        <f>Baseline_Data_2012!AH218/Baseline_Data_2012!AH$273</f>
        <v>5.3027747024538812E-3</v>
      </c>
      <c r="AP223" s="158">
        <f>Baseline_Data_2012!AI218/Baseline_Data_2012!AI$273</f>
        <v>1.2127455821255958E-2</v>
      </c>
      <c r="AQ223" s="158">
        <f>Baseline_Data_2012!AJ218/Baseline_Data_2012!AJ$273</f>
        <v>1.4439365101289844E-2</v>
      </c>
      <c r="AR223" s="158">
        <f>Baseline_Data_2012!AK218/Baseline_Data_2012!AK$273</f>
        <v>6.2775798371253796E-3</v>
      </c>
      <c r="AS223" s="158">
        <f>Baseline_Data_2012!AL218/Baseline_Data_2012!AL$273</f>
        <v>5.1514102329736433E-3</v>
      </c>
      <c r="AT223" s="158">
        <f>Baseline_Data_2012!AM218/Baseline_Data_2012!AM$273</f>
        <v>1.9754951512391275E-2</v>
      </c>
      <c r="AU223" s="158">
        <f>Baseline_Data_2012!AN218/Baseline_Data_2012!AN$273</f>
        <v>2.0212090779737537E-2</v>
      </c>
      <c r="AV223" s="158">
        <f>Baseline_Data_2012!AO218/Baseline_Data_2012!AO$273</f>
        <v>5.8079691956720216E-3</v>
      </c>
      <c r="AW223" s="158">
        <f>Baseline_Data_2012!AP218/Baseline_Data_2012!AP$273</f>
        <v>1.769175746905283E-2</v>
      </c>
      <c r="AX223" s="158">
        <f>Baseline_Data_2012!AQ218/Baseline_Data_2012!AQ$273</f>
        <v>1.9230764695074593E-2</v>
      </c>
      <c r="AY223" s="158">
        <f>Baseline_Data_2012!AR218/Baseline_Data_2012!AR$273</f>
        <v>5.7675889700255847E-3</v>
      </c>
      <c r="AZ223" s="158">
        <f>Baseline_Data_2012!AS218/Baseline_Data_2012!AS$273</f>
        <v>8.7330367909445438E-3</v>
      </c>
      <c r="BA223" s="158">
        <f>Baseline_Data_2012!AT218/Baseline_Data_2012!AT$273</f>
        <v>1.1991264845196137E-2</v>
      </c>
      <c r="BB223" s="158">
        <f>Baseline_Data_2012!AU218/Baseline_Data_2012!AU$273</f>
        <v>3.1423541963726724E-3</v>
      </c>
      <c r="BC223" s="158">
        <f>Baseline_Data_2012!AV218/Baseline_Data_2012!AV$273</f>
        <v>6.3415936245484498E-3</v>
      </c>
      <c r="BD223">
        <v>223</v>
      </c>
    </row>
    <row r="224" spans="1:56" x14ac:dyDescent="0.2">
      <c r="A224" s="157">
        <v>4</v>
      </c>
      <c r="B224" s="34" t="s">
        <v>49</v>
      </c>
      <c r="C224">
        <f>'III Tool Overview'!$H$8/160</f>
        <v>312.5</v>
      </c>
      <c r="D224">
        <v>0</v>
      </c>
      <c r="E224">
        <v>0</v>
      </c>
      <c r="F224">
        <f>G224*'III Tool Overview'!$H$8</f>
        <v>465.60716986675226</v>
      </c>
      <c r="G224" s="158">
        <f>HLOOKUP('III Tool Overview'!$H$6,Targeting!$I$1:$BC$277,Targeting!BD224,FALSE)</f>
        <v>9.3121433973350452E-3</v>
      </c>
      <c r="H224" s="195"/>
      <c r="I224" s="158">
        <f>Baseline_Data_2012!B219/Baseline_Data_2012!B$273</f>
        <v>9.3121433973350452E-3</v>
      </c>
      <c r="J224" s="158">
        <f>Baseline_Data_2012!C219/Baseline_Data_2012!C$273</f>
        <v>6.3230566612478105E-3</v>
      </c>
      <c r="K224" s="158">
        <f>Baseline_Data_2012!D219/Baseline_Data_2012!D$273</f>
        <v>1.8800353652813403E-2</v>
      </c>
      <c r="L224" s="158">
        <f>Baseline_Data_2012!E219/Baseline_Data_2012!E$273</f>
        <v>1.2201427003811006E-2</v>
      </c>
      <c r="M224" s="158">
        <f>Baseline_Data_2012!F219/Baseline_Data_2012!F$273</f>
        <v>9.2738633532453273E-3</v>
      </c>
      <c r="N224" s="158">
        <f>Baseline_Data_2012!G219/Baseline_Data_2012!G$273</f>
        <v>1.1982861201876688E-2</v>
      </c>
      <c r="O224" s="158">
        <f>Baseline_Data_2012!H219/Baseline_Data_2012!H$273</f>
        <v>1.3244403037006797E-2</v>
      </c>
      <c r="P224" s="158">
        <f>Baseline_Data_2012!I219/Baseline_Data_2012!I$273</f>
        <v>5.1645523337677333E-3</v>
      </c>
      <c r="Q224" s="158">
        <f>Baseline_Data_2012!J219/Baseline_Data_2012!J$273</f>
        <v>1.5632130512341146E-2</v>
      </c>
      <c r="R224" s="158">
        <f>Baseline_Data_2012!K219/Baseline_Data_2012!K$273</f>
        <v>6.2790635291239917E-3</v>
      </c>
      <c r="S224" s="158">
        <f>Baseline_Data_2012!L219/Baseline_Data_2012!L$273</f>
        <v>8.9621112728222475E-3</v>
      </c>
      <c r="T224" s="158">
        <f>Baseline_Data_2012!M219/Baseline_Data_2012!M$273</f>
        <v>1.9157009081806075E-2</v>
      </c>
      <c r="U224" s="158">
        <f>Baseline_Data_2012!N219/Baseline_Data_2012!N$273</f>
        <v>2.0120099509269893E-2</v>
      </c>
      <c r="V224" s="158">
        <f>Baseline_Data_2012!O219/Baseline_Data_2012!O$273</f>
        <v>1.399740380760367E-2</v>
      </c>
      <c r="W224" s="158">
        <f>Baseline_Data_2012!P219/Baseline_Data_2012!P$273</f>
        <v>6.2301147623481593E-4</v>
      </c>
      <c r="X224" s="158">
        <f>Baseline_Data_2012!Q219/Baseline_Data_2012!Q$273</f>
        <v>4.6242005167030555E-3</v>
      </c>
      <c r="Y224" s="158">
        <f>Baseline_Data_2012!R219/Baseline_Data_2012!R$273</f>
        <v>2.0449908625083245E-2</v>
      </c>
      <c r="Z224" s="158">
        <f>Baseline_Data_2012!S219/Baseline_Data_2012!S$273</f>
        <v>1.4762714755498228E-2</v>
      </c>
      <c r="AA224" s="158">
        <f>Baseline_Data_2012!T219/Baseline_Data_2012!T$273</f>
        <v>1.3298113134600808E-2</v>
      </c>
      <c r="AB224" s="158">
        <f>Baseline_Data_2012!U219/Baseline_Data_2012!U$273</f>
        <v>1.0219123403422851E-2</v>
      </c>
      <c r="AC224" s="158">
        <f>Baseline_Data_2012!V219/Baseline_Data_2012!V$273</f>
        <v>1.2201427003811006E-2</v>
      </c>
      <c r="AD224" s="158">
        <f>Baseline_Data_2012!W219/Baseline_Data_2012!W$273</f>
        <v>5.5932979409363225E-3</v>
      </c>
      <c r="AE224" s="158">
        <f>Baseline_Data_2012!X219/Baseline_Data_2012!X$273</f>
        <v>6.9278336656331827E-3</v>
      </c>
      <c r="AF224" s="158">
        <f>Baseline_Data_2012!Y219/Baseline_Data_2012!Y$273</f>
        <v>1.4215407434358873E-2</v>
      </c>
      <c r="AG224" s="158">
        <f>Baseline_Data_2012!Z219/Baseline_Data_2012!Z$273</f>
        <v>2.2803591129970546E-2</v>
      </c>
      <c r="AH224" s="158">
        <f>Baseline_Data_2012!AA219/Baseline_Data_2012!AA$273</f>
        <v>1.0533035491101812E-2</v>
      </c>
      <c r="AI224" s="158">
        <f>Baseline_Data_2012!AB219/Baseline_Data_2012!AB$273</f>
        <v>7.0106711009665975E-3</v>
      </c>
      <c r="AJ224" s="158">
        <f>Baseline_Data_2012!AC219/Baseline_Data_2012!AC$273</f>
        <v>6.2301147623481593E-4</v>
      </c>
      <c r="AK224" s="158">
        <f>Baseline_Data_2012!AD219/Baseline_Data_2012!AD$273</f>
        <v>1.1302314515184684E-2</v>
      </c>
      <c r="AL224" s="158">
        <f>Baseline_Data_2012!AE219/Baseline_Data_2012!AE$273</f>
        <v>9.2738633532453273E-3</v>
      </c>
      <c r="AM224" s="158">
        <f>Baseline_Data_2012!AF219/Baseline_Data_2012!AF$273</f>
        <v>3.3984554620864675E-3</v>
      </c>
      <c r="AN224" s="158">
        <f>Baseline_Data_2012!AG219/Baseline_Data_2012!AG$273</f>
        <v>1.7146418477002899E-2</v>
      </c>
      <c r="AO224" s="158">
        <f>Baseline_Data_2012!AH219/Baseline_Data_2012!AH$273</f>
        <v>5.9649525508839894E-3</v>
      </c>
      <c r="AP224" s="158">
        <f>Baseline_Data_2012!AI219/Baseline_Data_2012!AI$273</f>
        <v>1.2080028457795792E-2</v>
      </c>
      <c r="AQ224" s="158">
        <f>Baseline_Data_2012!AJ219/Baseline_Data_2012!AJ$273</f>
        <v>1.5935881932515963E-2</v>
      </c>
      <c r="AR224" s="158">
        <f>Baseline_Data_2012!AK219/Baseline_Data_2012!AK$273</f>
        <v>6.2287502462845248E-3</v>
      </c>
      <c r="AS224" s="158">
        <f>Baseline_Data_2012!AL219/Baseline_Data_2012!AL$273</f>
        <v>5.0182140204106176E-3</v>
      </c>
      <c r="AT224" s="158">
        <f>Baseline_Data_2012!AM219/Baseline_Data_2012!AM$273</f>
        <v>1.9157009081806075E-2</v>
      </c>
      <c r="AU224" s="158">
        <f>Baseline_Data_2012!AN219/Baseline_Data_2012!AN$273</f>
        <v>2.0439917006010021E-2</v>
      </c>
      <c r="AV224" s="158">
        <f>Baseline_Data_2012!AO219/Baseline_Data_2012!AO$273</f>
        <v>5.8062513698229623E-3</v>
      </c>
      <c r="AW224" s="158">
        <f>Baseline_Data_2012!AP219/Baseline_Data_2012!AP$273</f>
        <v>1.8800353652813403E-2</v>
      </c>
      <c r="AX224" s="158">
        <f>Baseline_Data_2012!AQ219/Baseline_Data_2012!AQ$273</f>
        <v>2.0120099509269893E-2</v>
      </c>
      <c r="AY224" s="158">
        <f>Baseline_Data_2012!AR219/Baseline_Data_2012!AR$273</f>
        <v>5.7329695884528031E-3</v>
      </c>
      <c r="AZ224" s="158">
        <f>Baseline_Data_2012!AS219/Baseline_Data_2012!AS$273</f>
        <v>8.8614867455305817E-3</v>
      </c>
      <c r="BA224" s="158">
        <f>Baseline_Data_2012!AT219/Baseline_Data_2012!AT$273</f>
        <v>1.3026037962052867E-2</v>
      </c>
      <c r="BB224" s="158">
        <f>Baseline_Data_2012!AU219/Baseline_Data_2012!AU$273</f>
        <v>3.7384122064107726E-3</v>
      </c>
      <c r="BC224" s="158">
        <f>Baseline_Data_2012!AV219/Baseline_Data_2012!AV$273</f>
        <v>6.0440967270416158E-3</v>
      </c>
      <c r="BD224">
        <v>224</v>
      </c>
    </row>
    <row r="225" spans="1:56" x14ac:dyDescent="0.2">
      <c r="A225" s="157">
        <v>4</v>
      </c>
      <c r="B225" s="34" t="s">
        <v>50</v>
      </c>
      <c r="C225">
        <f>'III Tool Overview'!$H$8/160</f>
        <v>312.5</v>
      </c>
      <c r="D225">
        <v>0</v>
      </c>
      <c r="E225">
        <v>0</v>
      </c>
      <c r="F225">
        <f>G225*'III Tool Overview'!$H$8</f>
        <v>428.71771676594329</v>
      </c>
      <c r="G225" s="158">
        <f>HLOOKUP('III Tool Overview'!$H$6,Targeting!$I$1:$BC$277,Targeting!BD225,FALSE)</f>
        <v>8.5743543353188657E-3</v>
      </c>
      <c r="H225" s="195"/>
      <c r="I225" s="158">
        <f>Baseline_Data_2012!B220/Baseline_Data_2012!B$273</f>
        <v>8.5743543353188657E-3</v>
      </c>
      <c r="J225" s="158">
        <f>Baseline_Data_2012!C220/Baseline_Data_2012!C$273</f>
        <v>5.69567166178548E-3</v>
      </c>
      <c r="K225" s="158">
        <f>Baseline_Data_2012!D220/Baseline_Data_2012!D$273</f>
        <v>1.70118812297647E-2</v>
      </c>
      <c r="L225" s="158">
        <f>Baseline_Data_2012!E220/Baseline_Data_2012!E$273</f>
        <v>1.1611766962734638E-2</v>
      </c>
      <c r="M225" s="158">
        <f>Baseline_Data_2012!F220/Baseline_Data_2012!F$273</f>
        <v>8.9708530520396998E-3</v>
      </c>
      <c r="N225" s="158">
        <f>Baseline_Data_2012!G220/Baseline_Data_2012!G$273</f>
        <v>1.0801575139414489E-2</v>
      </c>
      <c r="O225" s="158">
        <f>Baseline_Data_2012!H220/Baseline_Data_2012!H$273</f>
        <v>1.1904157956412314E-2</v>
      </c>
      <c r="P225" s="158">
        <f>Baseline_Data_2012!I220/Baseline_Data_2012!I$273</f>
        <v>4.9253845497160787E-3</v>
      </c>
      <c r="Q225" s="158">
        <f>Baseline_Data_2012!J220/Baseline_Data_2012!J$273</f>
        <v>1.4937533363600864E-2</v>
      </c>
      <c r="R225" s="158">
        <f>Baseline_Data_2012!K220/Baseline_Data_2012!K$273</f>
        <v>5.48224568011434E-3</v>
      </c>
      <c r="S225" s="158">
        <f>Baseline_Data_2012!L220/Baseline_Data_2012!L$273</f>
        <v>8.0687996115195205E-3</v>
      </c>
      <c r="T225" s="158">
        <f>Baseline_Data_2012!M220/Baseline_Data_2012!M$273</f>
        <v>1.6986135289235607E-2</v>
      </c>
      <c r="U225" s="158">
        <f>Baseline_Data_2012!N220/Baseline_Data_2012!N$273</f>
        <v>1.9327622942165171E-2</v>
      </c>
      <c r="V225" s="158">
        <f>Baseline_Data_2012!O220/Baseline_Data_2012!O$273</f>
        <v>1.2894722983732083E-2</v>
      </c>
      <c r="W225" s="158">
        <f>Baseline_Data_2012!P220/Baseline_Data_2012!P$273</f>
        <v>6.4793193528420862E-4</v>
      </c>
      <c r="X225" s="158">
        <f>Baseline_Data_2012!Q220/Baseline_Data_2012!Q$273</f>
        <v>4.5741008361320579E-3</v>
      </c>
      <c r="Y225" s="158">
        <f>Baseline_Data_2012!R220/Baseline_Data_2012!R$273</f>
        <v>1.7667119151120125E-2</v>
      </c>
      <c r="Z225" s="158">
        <f>Baseline_Data_2012!S220/Baseline_Data_2012!S$273</f>
        <v>1.3878238381258139E-2</v>
      </c>
      <c r="AA225" s="158">
        <f>Baseline_Data_2012!T220/Baseline_Data_2012!T$273</f>
        <v>1.3403653715034148E-2</v>
      </c>
      <c r="AB225" s="158">
        <f>Baseline_Data_2012!U220/Baseline_Data_2012!U$273</f>
        <v>9.9359738884665493E-3</v>
      </c>
      <c r="AC225" s="158">
        <f>Baseline_Data_2012!V220/Baseline_Data_2012!V$273</f>
        <v>1.1611766962734638E-2</v>
      </c>
      <c r="AD225" s="158">
        <f>Baseline_Data_2012!W220/Baseline_Data_2012!W$273</f>
        <v>5.5704991721553321E-3</v>
      </c>
      <c r="AE225" s="158">
        <f>Baseline_Data_2012!X220/Baseline_Data_2012!X$273</f>
        <v>5.7463426528895391E-3</v>
      </c>
      <c r="AF225" s="158">
        <f>Baseline_Data_2012!Y220/Baseline_Data_2012!Y$273</f>
        <v>1.4362294537584164E-2</v>
      </c>
      <c r="AG225" s="158">
        <f>Baseline_Data_2012!Z220/Baseline_Data_2012!Z$273</f>
        <v>1.9822452512607603E-2</v>
      </c>
      <c r="AH225" s="158">
        <f>Baseline_Data_2012!AA220/Baseline_Data_2012!AA$273</f>
        <v>1.0145791539223068E-2</v>
      </c>
      <c r="AI225" s="158">
        <f>Baseline_Data_2012!AB220/Baseline_Data_2012!AB$273</f>
        <v>6.5289013632734367E-3</v>
      </c>
      <c r="AJ225" s="158">
        <f>Baseline_Data_2012!AC220/Baseline_Data_2012!AC$273</f>
        <v>6.4793193528420862E-4</v>
      </c>
      <c r="AK225" s="158">
        <f>Baseline_Data_2012!AD220/Baseline_Data_2012!AD$273</f>
        <v>9.9978576620487446E-3</v>
      </c>
      <c r="AL225" s="158">
        <f>Baseline_Data_2012!AE220/Baseline_Data_2012!AE$273</f>
        <v>8.9708530520396998E-3</v>
      </c>
      <c r="AM225" s="158">
        <f>Baseline_Data_2012!AF220/Baseline_Data_2012!AF$273</f>
        <v>3.1029375958180794E-3</v>
      </c>
      <c r="AN225" s="158">
        <f>Baseline_Data_2012!AG220/Baseline_Data_2012!AG$273</f>
        <v>1.6103694920846349E-2</v>
      </c>
      <c r="AO225" s="158">
        <f>Baseline_Data_2012!AH220/Baseline_Data_2012!AH$273</f>
        <v>5.9844140600222731E-3</v>
      </c>
      <c r="AP225" s="158">
        <f>Baseline_Data_2012!AI220/Baseline_Data_2012!AI$273</f>
        <v>1.0629309104896527E-2</v>
      </c>
      <c r="AQ225" s="158">
        <f>Baseline_Data_2012!AJ220/Baseline_Data_2012!AJ$273</f>
        <v>1.4965168312261183E-2</v>
      </c>
      <c r="AR225" s="158">
        <f>Baseline_Data_2012!AK220/Baseline_Data_2012!AK$273</f>
        <v>5.6154029466981906E-3</v>
      </c>
      <c r="AS225" s="158">
        <f>Baseline_Data_2012!AL220/Baseline_Data_2012!AL$273</f>
        <v>4.2868360195635388E-3</v>
      </c>
      <c r="AT225" s="158">
        <f>Baseline_Data_2012!AM220/Baseline_Data_2012!AM$273</f>
        <v>1.6986135289235607E-2</v>
      </c>
      <c r="AU225" s="158">
        <f>Baseline_Data_2012!AN220/Baseline_Data_2012!AN$273</f>
        <v>1.8150282385900589E-2</v>
      </c>
      <c r="AV225" s="158">
        <f>Baseline_Data_2012!AO220/Baseline_Data_2012!AO$273</f>
        <v>5.9665817824018997E-3</v>
      </c>
      <c r="AW225" s="158">
        <f>Baseline_Data_2012!AP220/Baseline_Data_2012!AP$273</f>
        <v>1.70118812297647E-2</v>
      </c>
      <c r="AX225" s="158">
        <f>Baseline_Data_2012!AQ220/Baseline_Data_2012!AQ$273</f>
        <v>1.9327622942165171E-2</v>
      </c>
      <c r="AY225" s="158">
        <f>Baseline_Data_2012!AR220/Baseline_Data_2012!AR$273</f>
        <v>5.7514332586249533E-3</v>
      </c>
      <c r="AZ225" s="158">
        <f>Baseline_Data_2012!AS220/Baseline_Data_2012!AS$273</f>
        <v>7.8179392062486149E-3</v>
      </c>
      <c r="BA225" s="158">
        <f>Baseline_Data_2012!AT220/Baseline_Data_2012!AT$273</f>
        <v>1.1659921745241433E-2</v>
      </c>
      <c r="BB225" s="158">
        <f>Baseline_Data_2012!AU220/Baseline_Data_2012!AU$273</f>
        <v>3.8080103059982078E-3</v>
      </c>
      <c r="BC225" s="158">
        <f>Baseline_Data_2012!AV220/Baseline_Data_2012!AV$273</f>
        <v>5.3760177861445838E-3</v>
      </c>
      <c r="BD225">
        <v>225</v>
      </c>
    </row>
    <row r="226" spans="1:56" x14ac:dyDescent="0.2">
      <c r="A226" s="157">
        <v>4</v>
      </c>
      <c r="B226" s="34" t="s">
        <v>51</v>
      </c>
      <c r="C226">
        <f>'III Tool Overview'!$H$8/160</f>
        <v>312.5</v>
      </c>
      <c r="D226">
        <v>0</v>
      </c>
      <c r="E226">
        <v>0</v>
      </c>
      <c r="F226">
        <f>G226*'III Tool Overview'!$H$8</f>
        <v>270.7319079098184</v>
      </c>
      <c r="G226" s="158">
        <f>HLOOKUP('III Tool Overview'!$H$6,Targeting!$I$1:$BC$277,Targeting!BD226,FALSE)</f>
        <v>5.4146381581963677E-3</v>
      </c>
      <c r="H226" s="195"/>
      <c r="I226" s="158">
        <f>Baseline_Data_2012!B221/Baseline_Data_2012!B$273</f>
        <v>5.4146381581963677E-3</v>
      </c>
      <c r="J226" s="158">
        <f>Baseline_Data_2012!C221/Baseline_Data_2012!C$273</f>
        <v>3.8061356634048107E-3</v>
      </c>
      <c r="K226" s="158">
        <f>Baseline_Data_2012!D221/Baseline_Data_2012!D$273</f>
        <v>1.1021782205199662E-2</v>
      </c>
      <c r="L226" s="158">
        <f>Baseline_Data_2012!E221/Baseline_Data_2012!E$273</f>
        <v>8.0488595606924285E-3</v>
      </c>
      <c r="M226" s="158">
        <f>Baseline_Data_2012!F221/Baseline_Data_2012!F$273</f>
        <v>5.3801809827530083E-3</v>
      </c>
      <c r="N226" s="158">
        <f>Baseline_Data_2012!G221/Baseline_Data_2012!G$273</f>
        <v>6.8379462958835808E-3</v>
      </c>
      <c r="O226" s="158">
        <f>Baseline_Data_2012!H221/Baseline_Data_2012!H$273</f>
        <v>7.7148384277616376E-3</v>
      </c>
      <c r="P226" s="158">
        <f>Baseline_Data_2012!I221/Baseline_Data_2012!I$273</f>
        <v>2.9413957933983517E-3</v>
      </c>
      <c r="Q226" s="158">
        <f>Baseline_Data_2012!J221/Baseline_Data_2012!J$273</f>
        <v>9.7760854019509989E-3</v>
      </c>
      <c r="R226" s="158">
        <f>Baseline_Data_2012!K221/Baseline_Data_2012!K$273</f>
        <v>3.3113944378778026E-3</v>
      </c>
      <c r="S226" s="158">
        <f>Baseline_Data_2012!L221/Baseline_Data_2012!L$273</f>
        <v>4.7831523775131897E-3</v>
      </c>
      <c r="T226" s="158">
        <f>Baseline_Data_2012!M221/Baseline_Data_2012!M$273</f>
        <v>1.285004943181187E-2</v>
      </c>
      <c r="U226" s="158">
        <f>Baseline_Data_2012!N221/Baseline_Data_2012!N$273</f>
        <v>1.2635598597725294E-2</v>
      </c>
      <c r="V226" s="158">
        <f>Baseline_Data_2012!O221/Baseline_Data_2012!O$273</f>
        <v>8.6078187879864935E-3</v>
      </c>
      <c r="W226" s="158">
        <f>Baseline_Data_2012!P221/Baseline_Data_2012!P$273</f>
        <v>3.3144210535692207E-4</v>
      </c>
      <c r="X226" s="158">
        <f>Baseline_Data_2012!Q221/Baseline_Data_2012!Q$273</f>
        <v>2.788047223776003E-3</v>
      </c>
      <c r="Y226" s="158">
        <f>Baseline_Data_2012!R221/Baseline_Data_2012!R$273</f>
        <v>1.1536767431725348E-2</v>
      </c>
      <c r="Z226" s="158">
        <f>Baseline_Data_2012!S221/Baseline_Data_2012!S$273</f>
        <v>8.9886921705726961E-3</v>
      </c>
      <c r="AA226" s="158">
        <f>Baseline_Data_2012!T221/Baseline_Data_2012!T$273</f>
        <v>8.846939154824705E-3</v>
      </c>
      <c r="AB226" s="158">
        <f>Baseline_Data_2012!U221/Baseline_Data_2012!U$273</f>
        <v>5.9821770250767514E-3</v>
      </c>
      <c r="AC226" s="158">
        <f>Baseline_Data_2012!V221/Baseline_Data_2012!V$273</f>
        <v>8.0488595606924285E-3</v>
      </c>
      <c r="AD226" s="158">
        <f>Baseline_Data_2012!W221/Baseline_Data_2012!W$273</f>
        <v>3.4950512541258353E-3</v>
      </c>
      <c r="AE226" s="158">
        <f>Baseline_Data_2012!X221/Baseline_Data_2012!X$273</f>
        <v>3.6626221395052948E-3</v>
      </c>
      <c r="AF226" s="158">
        <f>Baseline_Data_2012!Y221/Baseline_Data_2012!Y$273</f>
        <v>8.7397826419049092E-3</v>
      </c>
      <c r="AG226" s="158">
        <f>Baseline_Data_2012!Z221/Baseline_Data_2012!Z$273</f>
        <v>1.2451551959630139E-2</v>
      </c>
      <c r="AH226" s="158">
        <f>Baseline_Data_2012!AA221/Baseline_Data_2012!AA$273</f>
        <v>5.9310283669748304E-3</v>
      </c>
      <c r="AI226" s="158">
        <f>Baseline_Data_2012!AB221/Baseline_Data_2012!AB$273</f>
        <v>3.6432849179976246E-3</v>
      </c>
      <c r="AJ226" s="158">
        <f>Baseline_Data_2012!AC221/Baseline_Data_2012!AC$273</f>
        <v>3.3144210535692207E-4</v>
      </c>
      <c r="AK226" s="158">
        <f>Baseline_Data_2012!AD221/Baseline_Data_2012!AD$273</f>
        <v>6.2479909410819356E-3</v>
      </c>
      <c r="AL226" s="158">
        <f>Baseline_Data_2012!AE221/Baseline_Data_2012!AE$273</f>
        <v>5.3801809827530083E-3</v>
      </c>
      <c r="AM226" s="158">
        <f>Baseline_Data_2012!AF221/Baseline_Data_2012!AF$273</f>
        <v>1.8230882628183327E-3</v>
      </c>
      <c r="AN226" s="158">
        <f>Baseline_Data_2012!AG221/Baseline_Data_2012!AG$273</f>
        <v>1.0509163840977826E-2</v>
      </c>
      <c r="AO226" s="158">
        <f>Baseline_Data_2012!AH221/Baseline_Data_2012!AH$273</f>
        <v>3.58286383235805E-3</v>
      </c>
      <c r="AP226" s="158">
        <f>Baseline_Data_2012!AI221/Baseline_Data_2012!AI$273</f>
        <v>7.128053743572344E-3</v>
      </c>
      <c r="AQ226" s="158">
        <f>Baseline_Data_2012!AJ221/Baseline_Data_2012!AJ$273</f>
        <v>9.9093682067675406E-3</v>
      </c>
      <c r="AR226" s="158">
        <f>Baseline_Data_2012!AK221/Baseline_Data_2012!AK$273</f>
        <v>3.8849298859235412E-3</v>
      </c>
      <c r="AS226" s="158">
        <f>Baseline_Data_2012!AL221/Baseline_Data_2012!AL$273</f>
        <v>2.5411381635270787E-3</v>
      </c>
      <c r="AT226" s="158">
        <f>Baseline_Data_2012!AM221/Baseline_Data_2012!AM$273</f>
        <v>1.285004943181187E-2</v>
      </c>
      <c r="AU226" s="158">
        <f>Baseline_Data_2012!AN221/Baseline_Data_2012!AN$273</f>
        <v>1.2599055667873683E-2</v>
      </c>
      <c r="AV226" s="158">
        <f>Baseline_Data_2012!AO221/Baseline_Data_2012!AO$273</f>
        <v>3.7236738321458308E-3</v>
      </c>
      <c r="AW226" s="158">
        <f>Baseline_Data_2012!AP221/Baseline_Data_2012!AP$273</f>
        <v>1.1021782205199662E-2</v>
      </c>
      <c r="AX226" s="158">
        <f>Baseline_Data_2012!AQ221/Baseline_Data_2012!AQ$273</f>
        <v>1.2635598597725294E-2</v>
      </c>
      <c r="AY226" s="158">
        <f>Baseline_Data_2012!AR221/Baseline_Data_2012!AR$273</f>
        <v>3.8515215979106434E-3</v>
      </c>
      <c r="AZ226" s="158">
        <f>Baseline_Data_2012!AS221/Baseline_Data_2012!AS$273</f>
        <v>4.7590621500742678E-3</v>
      </c>
      <c r="BA226" s="158">
        <f>Baseline_Data_2012!AT221/Baseline_Data_2012!AT$273</f>
        <v>7.6334739483235308E-3</v>
      </c>
      <c r="BB226" s="158">
        <f>Baseline_Data_2012!AU221/Baseline_Data_2012!AU$273</f>
        <v>2.2271391867979074E-3</v>
      </c>
      <c r="BC226" s="158">
        <f>Baseline_Data_2012!AV221/Baseline_Data_2012!AV$273</f>
        <v>3.0852692565855613E-3</v>
      </c>
      <c r="BD226">
        <v>226</v>
      </c>
    </row>
    <row r="227" spans="1:56" x14ac:dyDescent="0.2">
      <c r="A227" s="157">
        <v>4</v>
      </c>
      <c r="B227" s="34" t="s">
        <v>52</v>
      </c>
      <c r="C227">
        <f>'III Tool Overview'!$H$8/160</f>
        <v>312.5</v>
      </c>
      <c r="D227">
        <v>0</v>
      </c>
      <c r="E227">
        <v>0</v>
      </c>
      <c r="F227">
        <f>G227*'III Tool Overview'!$H$8</f>
        <v>260.88531583931564</v>
      </c>
      <c r="G227" s="158">
        <f>HLOOKUP('III Tool Overview'!$H$6,Targeting!$I$1:$BC$277,Targeting!BD227,FALSE)</f>
        <v>5.2177063167863124E-3</v>
      </c>
      <c r="H227" s="195"/>
      <c r="I227" s="158">
        <f>Baseline_Data_2012!B222/Baseline_Data_2012!B$273</f>
        <v>5.2177063167863124E-3</v>
      </c>
      <c r="J227" s="158">
        <f>Baseline_Data_2012!C222/Baseline_Data_2012!C$273</f>
        <v>3.9025807299888243E-3</v>
      </c>
      <c r="K227" s="158">
        <f>Baseline_Data_2012!D222/Baseline_Data_2012!D$273</f>
        <v>1.1399158443747261E-2</v>
      </c>
      <c r="L227" s="158">
        <f>Baseline_Data_2012!E222/Baseline_Data_2012!E$273</f>
        <v>8.4192870223942489E-3</v>
      </c>
      <c r="M227" s="158">
        <f>Baseline_Data_2012!F222/Baseline_Data_2012!F$273</f>
        <v>5.7472896169059803E-3</v>
      </c>
      <c r="N227" s="158">
        <f>Baseline_Data_2012!G222/Baseline_Data_2012!G$273</f>
        <v>6.4260218202279434E-3</v>
      </c>
      <c r="O227" s="158">
        <f>Baseline_Data_2012!H222/Baseline_Data_2012!H$273</f>
        <v>7.2236259619022445E-3</v>
      </c>
      <c r="P227" s="158">
        <f>Baseline_Data_2012!I222/Baseline_Data_2012!I$273</f>
        <v>2.5905918467601244E-3</v>
      </c>
      <c r="Q227" s="158">
        <f>Baseline_Data_2012!J222/Baseline_Data_2012!J$273</f>
        <v>9.8459145833935079E-3</v>
      </c>
      <c r="R227" s="158">
        <f>Baseline_Data_2012!K222/Baseline_Data_2012!K$273</f>
        <v>2.9103815334742527E-3</v>
      </c>
      <c r="S227" s="158">
        <f>Baseline_Data_2012!L222/Baseline_Data_2012!L$273</f>
        <v>4.4961052455428077E-3</v>
      </c>
      <c r="T227" s="158">
        <f>Baseline_Data_2012!M222/Baseline_Data_2012!M$273</f>
        <v>1.2343512213545427E-2</v>
      </c>
      <c r="U227" s="158">
        <f>Baseline_Data_2012!N222/Baseline_Data_2012!N$273</f>
        <v>1.1402857271117948E-2</v>
      </c>
      <c r="V227" s="158">
        <f>Baseline_Data_2012!O222/Baseline_Data_2012!O$273</f>
        <v>8.6766366996449858E-3</v>
      </c>
      <c r="W227" s="158">
        <f>Baseline_Data_2012!P222/Baseline_Data_2012!P$273</f>
        <v>4.3610803336437115E-4</v>
      </c>
      <c r="X227" s="158">
        <f>Baseline_Data_2012!Q222/Baseline_Data_2012!Q$273</f>
        <v>2.6232192746974215E-3</v>
      </c>
      <c r="Y227" s="158">
        <f>Baseline_Data_2012!R222/Baseline_Data_2012!R$273</f>
        <v>1.0559197107292546E-2</v>
      </c>
      <c r="Z227" s="158">
        <f>Baseline_Data_2012!S222/Baseline_Data_2012!S$273</f>
        <v>9.3320298176640757E-3</v>
      </c>
      <c r="AA227" s="158">
        <f>Baseline_Data_2012!T222/Baseline_Data_2012!T$273</f>
        <v>9.4472012060393268E-3</v>
      </c>
      <c r="AB227" s="158">
        <f>Baseline_Data_2012!U222/Baseline_Data_2012!U$273</f>
        <v>5.6578421261268075E-3</v>
      </c>
      <c r="AC227" s="158">
        <f>Baseline_Data_2012!V222/Baseline_Data_2012!V$273</f>
        <v>8.4192870223942489E-3</v>
      </c>
      <c r="AD227" s="158">
        <f>Baseline_Data_2012!W222/Baseline_Data_2012!W$273</f>
        <v>3.3407795853744667E-3</v>
      </c>
      <c r="AE227" s="158">
        <f>Baseline_Data_2012!X222/Baseline_Data_2012!X$273</f>
        <v>3.9042907557483128E-3</v>
      </c>
      <c r="AF227" s="158">
        <f>Baseline_Data_2012!Y222/Baseline_Data_2012!Y$273</f>
        <v>7.8829412064240368E-3</v>
      </c>
      <c r="AG227" s="158">
        <f>Baseline_Data_2012!Z222/Baseline_Data_2012!Z$273</f>
        <v>1.2194411093108787E-2</v>
      </c>
      <c r="AH227" s="158">
        <f>Baseline_Data_2012!AA222/Baseline_Data_2012!AA$273</f>
        <v>5.4756294795654274E-3</v>
      </c>
      <c r="AI227" s="158">
        <f>Baseline_Data_2012!AB222/Baseline_Data_2012!AB$273</f>
        <v>3.5290291441403394E-3</v>
      </c>
      <c r="AJ227" s="158">
        <f>Baseline_Data_2012!AC222/Baseline_Data_2012!AC$273</f>
        <v>4.3610803336437115E-4</v>
      </c>
      <c r="AK227" s="158">
        <f>Baseline_Data_2012!AD222/Baseline_Data_2012!AD$273</f>
        <v>6.3480588640622273E-3</v>
      </c>
      <c r="AL227" s="158">
        <f>Baseline_Data_2012!AE222/Baseline_Data_2012!AE$273</f>
        <v>5.7472896169059803E-3</v>
      </c>
      <c r="AM227" s="158">
        <f>Baseline_Data_2012!AF222/Baseline_Data_2012!AF$273</f>
        <v>1.4741202085640094E-3</v>
      </c>
      <c r="AN227" s="158">
        <f>Baseline_Data_2012!AG222/Baseline_Data_2012!AG$273</f>
        <v>1.0367651358356579E-2</v>
      </c>
      <c r="AO227" s="158">
        <f>Baseline_Data_2012!AH222/Baseline_Data_2012!AH$273</f>
        <v>3.3580834018108723E-3</v>
      </c>
      <c r="AP227" s="158">
        <f>Baseline_Data_2012!AI222/Baseline_Data_2012!AI$273</f>
        <v>5.9758477959811979E-3</v>
      </c>
      <c r="AQ227" s="158">
        <f>Baseline_Data_2012!AJ222/Baseline_Data_2012!AJ$273</f>
        <v>9.7961182844044838E-3</v>
      </c>
      <c r="AR227" s="158">
        <f>Baseline_Data_2012!AK222/Baseline_Data_2012!AK$273</f>
        <v>3.8057306715109374E-3</v>
      </c>
      <c r="AS227" s="158">
        <f>Baseline_Data_2012!AL222/Baseline_Data_2012!AL$273</f>
        <v>2.2440492164676629E-3</v>
      </c>
      <c r="AT227" s="158">
        <f>Baseline_Data_2012!AM222/Baseline_Data_2012!AM$273</f>
        <v>1.2343512213545427E-2</v>
      </c>
      <c r="AU227" s="158">
        <f>Baseline_Data_2012!AN222/Baseline_Data_2012!AN$273</f>
        <v>1.2625591168437866E-2</v>
      </c>
      <c r="AV227" s="158">
        <f>Baseline_Data_2012!AO222/Baseline_Data_2012!AO$273</f>
        <v>3.4871864735918977E-3</v>
      </c>
      <c r="AW227" s="158">
        <f>Baseline_Data_2012!AP222/Baseline_Data_2012!AP$273</f>
        <v>1.1399158443747261E-2</v>
      </c>
      <c r="AX227" s="158">
        <f>Baseline_Data_2012!AQ222/Baseline_Data_2012!AQ$273</f>
        <v>1.1402857271117948E-2</v>
      </c>
      <c r="AY227" s="158">
        <f>Baseline_Data_2012!AR222/Baseline_Data_2012!AR$273</f>
        <v>4.0453901347182264E-3</v>
      </c>
      <c r="AZ227" s="158">
        <f>Baseline_Data_2012!AS222/Baseline_Data_2012!AS$273</f>
        <v>4.1353604812476045E-3</v>
      </c>
      <c r="BA227" s="158">
        <f>Baseline_Data_2012!AT222/Baseline_Data_2012!AT$273</f>
        <v>6.5178123712608602E-3</v>
      </c>
      <c r="BB227" s="158">
        <f>Baseline_Data_2012!AU222/Baseline_Data_2012!AU$273</f>
        <v>2.2410588067153943E-3</v>
      </c>
      <c r="BC227" s="158">
        <f>Baseline_Data_2012!AV222/Baseline_Data_2012!AV$273</f>
        <v>2.7996542999738764E-3</v>
      </c>
      <c r="BD227">
        <v>227</v>
      </c>
    </row>
    <row r="228" spans="1:56" x14ac:dyDescent="0.2">
      <c r="A228" s="157">
        <v>4</v>
      </c>
      <c r="B228" s="34" t="s">
        <v>53</v>
      </c>
      <c r="C228">
        <f>'III Tool Overview'!$H$8/160</f>
        <v>312.5</v>
      </c>
      <c r="D228">
        <v>0</v>
      </c>
      <c r="E228">
        <v>0</v>
      </c>
      <c r="F228">
        <f>G228*'III Tool Overview'!$H$8</f>
        <v>199.98295487602707</v>
      </c>
      <c r="G228" s="158">
        <f>HLOOKUP('III Tool Overview'!$H$6,Targeting!$I$1:$BC$277,Targeting!BD228,FALSE)</f>
        <v>3.9996590975205411E-3</v>
      </c>
      <c r="H228" s="195"/>
      <c r="I228" s="158">
        <f>Baseline_Data_2012!B223/Baseline_Data_2012!B$273</f>
        <v>3.9996590975205411E-3</v>
      </c>
      <c r="J228" s="158">
        <f>Baseline_Data_2012!C223/Baseline_Data_2012!C$273</f>
        <v>3.0129241974179263E-3</v>
      </c>
      <c r="K228" s="158">
        <f>Baseline_Data_2012!D223/Baseline_Data_2012!D$273</f>
        <v>9.2213295841018297E-3</v>
      </c>
      <c r="L228" s="158">
        <f>Baseline_Data_2012!E223/Baseline_Data_2012!E$273</f>
        <v>7.0804563393862376E-3</v>
      </c>
      <c r="M228" s="158">
        <f>Baseline_Data_2012!F223/Baseline_Data_2012!F$273</f>
        <v>4.5381619726719826E-3</v>
      </c>
      <c r="N228" s="158">
        <f>Baseline_Data_2012!G223/Baseline_Data_2012!G$273</f>
        <v>5.183709909520464E-3</v>
      </c>
      <c r="O228" s="158">
        <f>Baseline_Data_2012!H223/Baseline_Data_2012!H$273</f>
        <v>5.4469583086802177E-3</v>
      </c>
      <c r="P228" s="158">
        <f>Baseline_Data_2012!I223/Baseline_Data_2012!I$273</f>
        <v>1.8800795529082079E-3</v>
      </c>
      <c r="Q228" s="158">
        <f>Baseline_Data_2012!J223/Baseline_Data_2012!J$273</f>
        <v>7.5881043834191081E-3</v>
      </c>
      <c r="R228" s="158">
        <f>Baseline_Data_2012!K223/Baseline_Data_2012!K$273</f>
        <v>2.0977662064123395E-3</v>
      </c>
      <c r="S228" s="158">
        <f>Baseline_Data_2012!L223/Baseline_Data_2012!L$273</f>
        <v>3.4271687877675829E-3</v>
      </c>
      <c r="T228" s="158">
        <f>Baseline_Data_2012!M223/Baseline_Data_2012!M$273</f>
        <v>9.0491160195569041E-3</v>
      </c>
      <c r="U228" s="158">
        <f>Baseline_Data_2012!N223/Baseline_Data_2012!N$273</f>
        <v>7.4492797307843875E-3</v>
      </c>
      <c r="V228" s="158">
        <f>Baseline_Data_2012!O223/Baseline_Data_2012!O$273</f>
        <v>6.791451050158501E-3</v>
      </c>
      <c r="W228" s="158">
        <f>Baseline_Data_2012!P223/Baseline_Data_2012!P$273</f>
        <v>3.5885461031125393E-4</v>
      </c>
      <c r="X228" s="158">
        <f>Baseline_Data_2012!Q223/Baseline_Data_2012!Q$273</f>
        <v>1.9568935231031566E-3</v>
      </c>
      <c r="Y228" s="158">
        <f>Baseline_Data_2012!R223/Baseline_Data_2012!R$273</f>
        <v>7.8462340850746215E-3</v>
      </c>
      <c r="Z228" s="158">
        <f>Baseline_Data_2012!S223/Baseline_Data_2012!S$273</f>
        <v>7.3958306275094055E-3</v>
      </c>
      <c r="AA228" s="158">
        <f>Baseline_Data_2012!T223/Baseline_Data_2012!T$273</f>
        <v>7.6939083135904671E-3</v>
      </c>
      <c r="AB228" s="158">
        <f>Baseline_Data_2012!U223/Baseline_Data_2012!U$273</f>
        <v>4.6179111802873022E-3</v>
      </c>
      <c r="AC228" s="158">
        <f>Baseline_Data_2012!V223/Baseline_Data_2012!V$273</f>
        <v>7.0804563393862376E-3</v>
      </c>
      <c r="AD228" s="158">
        <f>Baseline_Data_2012!W223/Baseline_Data_2012!W$273</f>
        <v>2.3300341694172232E-3</v>
      </c>
      <c r="AE228" s="158">
        <f>Baseline_Data_2012!X223/Baseline_Data_2012!X$273</f>
        <v>2.6146242671625563E-3</v>
      </c>
      <c r="AF228" s="158">
        <f>Baseline_Data_2012!Y223/Baseline_Data_2012!Y$273</f>
        <v>5.836314234818292E-3</v>
      </c>
      <c r="AG228" s="158">
        <f>Baseline_Data_2012!Z223/Baseline_Data_2012!Z$273</f>
        <v>8.9095071663936945E-3</v>
      </c>
      <c r="AH228" s="158">
        <f>Baseline_Data_2012!AA223/Baseline_Data_2012!AA$273</f>
        <v>3.8104804864868315E-3</v>
      </c>
      <c r="AI228" s="158">
        <f>Baseline_Data_2012!AB223/Baseline_Data_2012!AB$273</f>
        <v>2.5889200002593136E-3</v>
      </c>
      <c r="AJ228" s="158">
        <f>Baseline_Data_2012!AC223/Baseline_Data_2012!AC$273</f>
        <v>3.5885461031125393E-4</v>
      </c>
      <c r="AK228" s="158">
        <f>Baseline_Data_2012!AD223/Baseline_Data_2012!AD$273</f>
        <v>4.7442917055834522E-3</v>
      </c>
      <c r="AL228" s="158">
        <f>Baseline_Data_2012!AE223/Baseline_Data_2012!AE$273</f>
        <v>4.5381619726719826E-3</v>
      </c>
      <c r="AM228" s="158">
        <f>Baseline_Data_2012!AF223/Baseline_Data_2012!AF$273</f>
        <v>1.0322567554783622E-3</v>
      </c>
      <c r="AN228" s="158">
        <f>Baseline_Data_2012!AG223/Baseline_Data_2012!AG$273</f>
        <v>7.8236186820603362E-3</v>
      </c>
      <c r="AO228" s="158">
        <f>Baseline_Data_2012!AH223/Baseline_Data_2012!AH$273</f>
        <v>2.7907804104298989E-3</v>
      </c>
      <c r="AP228" s="158">
        <f>Baseline_Data_2012!AI223/Baseline_Data_2012!AI$273</f>
        <v>5.2811764135352037E-3</v>
      </c>
      <c r="AQ228" s="158">
        <f>Baseline_Data_2012!AJ223/Baseline_Data_2012!AJ$273</f>
        <v>7.6963722748771791E-3</v>
      </c>
      <c r="AR228" s="158">
        <f>Baseline_Data_2012!AK223/Baseline_Data_2012!AK$273</f>
        <v>3.0691184291922026E-3</v>
      </c>
      <c r="AS228" s="158">
        <f>Baseline_Data_2012!AL223/Baseline_Data_2012!AL$273</f>
        <v>1.5903467624258755E-3</v>
      </c>
      <c r="AT228" s="158">
        <f>Baseline_Data_2012!AM223/Baseline_Data_2012!AM$273</f>
        <v>9.0491160195569041E-3</v>
      </c>
      <c r="AU228" s="158">
        <f>Baseline_Data_2012!AN223/Baseline_Data_2012!AN$273</f>
        <v>1.0080457585753308E-2</v>
      </c>
      <c r="AV228" s="158">
        <f>Baseline_Data_2012!AO223/Baseline_Data_2012!AO$273</f>
        <v>2.6454518075524742E-3</v>
      </c>
      <c r="AW228" s="158">
        <f>Baseline_Data_2012!AP223/Baseline_Data_2012!AP$273</f>
        <v>9.2213295841018297E-3</v>
      </c>
      <c r="AX228" s="158">
        <f>Baseline_Data_2012!AQ223/Baseline_Data_2012!AQ$273</f>
        <v>7.4492797307843875E-3</v>
      </c>
      <c r="AY228" s="158">
        <f>Baseline_Data_2012!AR223/Baseline_Data_2012!AR$273</f>
        <v>3.4010080457101645E-3</v>
      </c>
      <c r="AZ228" s="158">
        <f>Baseline_Data_2012!AS223/Baseline_Data_2012!AS$273</f>
        <v>2.9559090763847311E-3</v>
      </c>
      <c r="BA228" s="158">
        <f>Baseline_Data_2012!AT223/Baseline_Data_2012!AT$273</f>
        <v>5.7376881106080153E-3</v>
      </c>
      <c r="BB228" s="158">
        <f>Baseline_Data_2012!AU223/Baseline_Data_2012!AU$273</f>
        <v>1.5808711192003E-3</v>
      </c>
      <c r="BC228" s="158">
        <f>Baseline_Data_2012!AV223/Baseline_Data_2012!AV$273</f>
        <v>2.1952446272697139E-3</v>
      </c>
      <c r="BD228">
        <v>228</v>
      </c>
    </row>
    <row r="229" spans="1:56" x14ac:dyDescent="0.2">
      <c r="A229" s="157">
        <v>4</v>
      </c>
      <c r="B229" s="34" t="s">
        <v>54</v>
      </c>
      <c r="C229">
        <f>'III Tool Overview'!$H$8/160</f>
        <v>312.5</v>
      </c>
      <c r="F229">
        <f>G229*'III Tool Overview'!$H$8</f>
        <v>153.50889434842503</v>
      </c>
      <c r="G229" s="158">
        <f>HLOOKUP('III Tool Overview'!$H$6,Targeting!$I$1:$BC$277,Targeting!BD229,FALSE)</f>
        <v>3.0701778869685007E-3</v>
      </c>
      <c r="H229" s="195"/>
      <c r="I229" s="158">
        <f>Baseline_Data_2012!B224/Baseline_Data_2012!B$273</f>
        <v>3.0701778869685007E-3</v>
      </c>
      <c r="J229" s="158">
        <f>Baseline_Data_2012!C224/Baseline_Data_2012!C$273</f>
        <v>2.1995379981149974E-3</v>
      </c>
      <c r="K229" s="158">
        <f>Baseline_Data_2012!D224/Baseline_Data_2012!D$273</f>
        <v>7.3575530590300232E-3</v>
      </c>
      <c r="L229" s="158">
        <f>Baseline_Data_2012!E224/Baseline_Data_2012!E$273</f>
        <v>5.4929100749498607E-3</v>
      </c>
      <c r="M229" s="158">
        <f>Baseline_Data_2012!F224/Baseline_Data_2012!F$273</f>
        <v>3.2725112530207828E-3</v>
      </c>
      <c r="N229" s="158">
        <f>Baseline_Data_2012!G224/Baseline_Data_2012!G$273</f>
        <v>3.9884750817450595E-3</v>
      </c>
      <c r="O229" s="158">
        <f>Baseline_Data_2012!H224/Baseline_Data_2012!H$273</f>
        <v>4.0713105278436159E-3</v>
      </c>
      <c r="P229" s="158">
        <f>Baseline_Data_2012!I224/Baseline_Data_2012!I$273</f>
        <v>1.4482529200420201E-3</v>
      </c>
      <c r="Q229" s="158">
        <f>Baseline_Data_2012!J224/Baseline_Data_2012!J$273</f>
        <v>5.6772232912463737E-3</v>
      </c>
      <c r="R229" s="158">
        <f>Baseline_Data_2012!K224/Baseline_Data_2012!K$273</f>
        <v>1.7186267331580733E-3</v>
      </c>
      <c r="S229" s="158">
        <f>Baseline_Data_2012!L224/Baseline_Data_2012!L$273</f>
        <v>2.6467982298567626E-3</v>
      </c>
      <c r="T229" s="158">
        <f>Baseline_Data_2012!M224/Baseline_Data_2012!M$273</f>
        <v>7.6780378347755555E-3</v>
      </c>
      <c r="U229" s="158">
        <f>Baseline_Data_2012!N224/Baseline_Data_2012!N$273</f>
        <v>6.841714362670768E-3</v>
      </c>
      <c r="V229" s="158">
        <f>Baseline_Data_2012!O224/Baseline_Data_2012!O$273</f>
        <v>5.3247527012979792E-3</v>
      </c>
      <c r="W229" s="158">
        <f>Baseline_Data_2012!P224/Baseline_Data_2012!P$273</f>
        <v>2.84093233163076E-4</v>
      </c>
      <c r="X229" s="158">
        <f>Baseline_Data_2012!Q224/Baseline_Data_2012!Q$273</f>
        <v>1.545074148809558E-3</v>
      </c>
      <c r="Y229" s="158">
        <f>Baseline_Data_2012!R224/Baseline_Data_2012!R$273</f>
        <v>5.8222938440483062E-3</v>
      </c>
      <c r="Z229" s="158">
        <f>Baseline_Data_2012!S224/Baseline_Data_2012!S$273</f>
        <v>5.7314069050757822E-3</v>
      </c>
      <c r="AA229" s="158">
        <f>Baseline_Data_2012!T224/Baseline_Data_2012!T$273</f>
        <v>5.7466846045953496E-3</v>
      </c>
      <c r="AB229" s="158">
        <f>Baseline_Data_2012!U224/Baseline_Data_2012!U$273</f>
        <v>3.3205715844875252E-3</v>
      </c>
      <c r="AC229" s="158">
        <f>Baseline_Data_2012!V224/Baseline_Data_2012!V$273</f>
        <v>5.4929100749498607E-3</v>
      </c>
      <c r="AD229" s="158">
        <f>Baseline_Data_2012!W224/Baseline_Data_2012!W$273</f>
        <v>1.7600649498924622E-3</v>
      </c>
      <c r="AE229" s="158">
        <f>Baseline_Data_2012!X224/Baseline_Data_2012!X$273</f>
        <v>1.90572965951637E-3</v>
      </c>
      <c r="AF229" s="158">
        <f>Baseline_Data_2012!Y224/Baseline_Data_2012!Y$273</f>
        <v>4.739557197402774E-3</v>
      </c>
      <c r="AG229" s="158">
        <f>Baseline_Data_2012!Z224/Baseline_Data_2012!Z$273</f>
        <v>6.6800110819393264E-3</v>
      </c>
      <c r="AH229" s="158">
        <f>Baseline_Data_2012!AA224/Baseline_Data_2012!AA$273</f>
        <v>3.3086123248519807E-3</v>
      </c>
      <c r="AI229" s="158">
        <f>Baseline_Data_2012!AB224/Baseline_Data_2012!AB$273</f>
        <v>2.1703331789849276E-3</v>
      </c>
      <c r="AJ229" s="158">
        <f>Baseline_Data_2012!AC224/Baseline_Data_2012!AC$273</f>
        <v>2.84093233163076E-4</v>
      </c>
      <c r="AK229" s="158">
        <f>Baseline_Data_2012!AD224/Baseline_Data_2012!AD$273</f>
        <v>3.6238883536434054E-3</v>
      </c>
      <c r="AL229" s="158">
        <f>Baseline_Data_2012!AE224/Baseline_Data_2012!AE$273</f>
        <v>3.2725112530207828E-3</v>
      </c>
      <c r="AM229" s="158">
        <f>Baseline_Data_2012!AF224/Baseline_Data_2012!AF$273</f>
        <v>8.3721496374122579E-4</v>
      </c>
      <c r="AN229" s="158">
        <f>Baseline_Data_2012!AG224/Baseline_Data_2012!AG$273</f>
        <v>5.8573399761651232E-3</v>
      </c>
      <c r="AO229" s="158">
        <f>Baseline_Data_2012!AH224/Baseline_Data_2012!AH$273</f>
        <v>2.049296912261286E-3</v>
      </c>
      <c r="AP229" s="158">
        <f>Baseline_Data_2012!AI224/Baseline_Data_2012!AI$273</f>
        <v>3.6574866762517969E-3</v>
      </c>
      <c r="AQ229" s="158">
        <f>Baseline_Data_2012!AJ224/Baseline_Data_2012!AJ$273</f>
        <v>5.6578736723421428E-3</v>
      </c>
      <c r="AR229" s="158">
        <f>Baseline_Data_2012!AK224/Baseline_Data_2012!AK$273</f>
        <v>2.1794671033844512E-3</v>
      </c>
      <c r="AS229" s="158">
        <f>Baseline_Data_2012!AL224/Baseline_Data_2012!AL$273</f>
        <v>1.1915589035698404E-3</v>
      </c>
      <c r="AT229" s="158">
        <f>Baseline_Data_2012!AM224/Baseline_Data_2012!AM$273</f>
        <v>7.6780378347755555E-3</v>
      </c>
      <c r="AU229" s="158">
        <f>Baseline_Data_2012!AN224/Baseline_Data_2012!AN$273</f>
        <v>8.0334332565163997E-3</v>
      </c>
      <c r="AV229" s="158">
        <f>Baseline_Data_2012!AO224/Baseline_Data_2012!AO$273</f>
        <v>1.9170936475510138E-3</v>
      </c>
      <c r="AW229" s="158">
        <f>Baseline_Data_2012!AP224/Baseline_Data_2012!AP$273</f>
        <v>7.3575530590300232E-3</v>
      </c>
      <c r="AX229" s="158">
        <f>Baseline_Data_2012!AQ224/Baseline_Data_2012!AQ$273</f>
        <v>6.841714362670768E-3</v>
      </c>
      <c r="AY229" s="158">
        <f>Baseline_Data_2012!AR224/Baseline_Data_2012!AR$273</f>
        <v>2.5812210900666719E-3</v>
      </c>
      <c r="AZ229" s="158">
        <f>Baseline_Data_2012!AS224/Baseline_Data_2012!AS$273</f>
        <v>2.3651432933493592E-3</v>
      </c>
      <c r="BA229" s="158">
        <f>Baseline_Data_2012!AT224/Baseline_Data_2012!AT$273</f>
        <v>4.5585141129391993E-3</v>
      </c>
      <c r="BB229" s="158">
        <f>Baseline_Data_2012!AU224/Baseline_Data_2012!AU$273</f>
        <v>1.2766279981466574E-3</v>
      </c>
      <c r="BC229" s="158">
        <f>Baseline_Data_2012!AV224/Baseline_Data_2012!AV$273</f>
        <v>1.6033894581528796E-3</v>
      </c>
      <c r="BD229">
        <v>229</v>
      </c>
    </row>
    <row r="230" spans="1:56" x14ac:dyDescent="0.2">
      <c r="A230" s="157">
        <v>4</v>
      </c>
      <c r="B230" s="34" t="s">
        <v>55</v>
      </c>
      <c r="C230">
        <f>'III Tool Overview'!$H$8/160</f>
        <v>312.5</v>
      </c>
      <c r="F230">
        <f>G230*'III Tool Overview'!$H$8</f>
        <v>52.97379877471397</v>
      </c>
      <c r="G230" s="158">
        <f>HLOOKUP('III Tool Overview'!$H$6,Targeting!$I$1:$BC$277,Targeting!BD230,FALSE)</f>
        <v>1.0594759754942794E-3</v>
      </c>
      <c r="H230" s="195"/>
      <c r="I230" s="158">
        <f>Baseline_Data_2012!B225/Baseline_Data_2012!B$273</f>
        <v>1.0594759754942794E-3</v>
      </c>
      <c r="J230" s="158">
        <f>Baseline_Data_2012!C225/Baseline_Data_2012!C$273</f>
        <v>7.602429993484722E-4</v>
      </c>
      <c r="K230" s="158">
        <f>Baseline_Data_2012!D225/Baseline_Data_2012!D$273</f>
        <v>2.33185997741996E-3</v>
      </c>
      <c r="L230" s="158">
        <f>Baseline_Data_2012!E225/Baseline_Data_2012!E$273</f>
        <v>1.9239548776145607E-3</v>
      </c>
      <c r="M230" s="158">
        <f>Baseline_Data_2012!F225/Baseline_Data_2012!F$273</f>
        <v>1.103511072900304E-3</v>
      </c>
      <c r="N230" s="158">
        <f>Baseline_Data_2012!G225/Baseline_Data_2012!G$273</f>
        <v>1.3327609357853027E-3</v>
      </c>
      <c r="O230" s="158">
        <f>Baseline_Data_2012!H225/Baseline_Data_2012!H$273</f>
        <v>1.3860789335865108E-3</v>
      </c>
      <c r="P230" s="158">
        <f>Baseline_Data_2012!I225/Baseline_Data_2012!I$273</f>
        <v>5.2432937272862783E-4</v>
      </c>
      <c r="Q230" s="158">
        <f>Baseline_Data_2012!J225/Baseline_Data_2012!J$273</f>
        <v>2.0025088011554957E-3</v>
      </c>
      <c r="R230" s="158">
        <f>Baseline_Data_2012!K225/Baseline_Data_2012!K$273</f>
        <v>5.7678154756744435E-4</v>
      </c>
      <c r="S230" s="158">
        <f>Baseline_Data_2012!L225/Baseline_Data_2012!L$273</f>
        <v>9.1989009944813151E-4</v>
      </c>
      <c r="T230" s="158">
        <f>Baseline_Data_2012!M225/Baseline_Data_2012!M$273</f>
        <v>2.2946516842521194E-3</v>
      </c>
      <c r="U230" s="158">
        <f>Baseline_Data_2012!N225/Baseline_Data_2012!N$273</f>
        <v>2.0032046557369372E-3</v>
      </c>
      <c r="V230" s="158">
        <f>Baseline_Data_2012!O225/Baseline_Data_2012!O$273</f>
        <v>1.9004637572871156E-3</v>
      </c>
      <c r="W230" s="158">
        <f>Baseline_Data_2012!P225/Baseline_Data_2012!P$273</f>
        <v>1.2460229524696319E-4</v>
      </c>
      <c r="X230" s="158">
        <f>Baseline_Data_2012!Q225/Baseline_Data_2012!Q$273</f>
        <v>5.7364134253791964E-4</v>
      </c>
      <c r="Y230" s="158">
        <f>Baseline_Data_2012!R225/Baseline_Data_2012!R$273</f>
        <v>1.8881380609777464E-3</v>
      </c>
      <c r="Z230" s="158">
        <f>Baseline_Data_2012!S225/Baseline_Data_2012!S$273</f>
        <v>1.9538887176394713E-3</v>
      </c>
      <c r="AA230" s="158">
        <f>Baseline_Data_2012!T225/Baseline_Data_2012!T$273</f>
        <v>2.0184636007876231E-3</v>
      </c>
      <c r="AB230" s="158">
        <f>Baseline_Data_2012!U225/Baseline_Data_2012!U$273</f>
        <v>1.1261628435761959E-3</v>
      </c>
      <c r="AC230" s="158">
        <f>Baseline_Data_2012!V225/Baseline_Data_2012!V$273</f>
        <v>1.9239548776145607E-3</v>
      </c>
      <c r="AD230" s="158">
        <f>Baseline_Data_2012!W225/Baseline_Data_2012!W$273</f>
        <v>8.1125618912357661E-4</v>
      </c>
      <c r="AE230" s="158">
        <f>Baseline_Data_2012!X225/Baseline_Data_2012!X$273</f>
        <v>5.9074550637182169E-4</v>
      </c>
      <c r="AF230" s="158">
        <f>Baseline_Data_2012!Y225/Baseline_Data_2012!Y$273</f>
        <v>1.7626452387035111E-3</v>
      </c>
      <c r="AG230" s="158">
        <f>Baseline_Data_2012!Z225/Baseline_Data_2012!Z$273</f>
        <v>2.1475500940244877E-3</v>
      </c>
      <c r="AH230" s="158">
        <f>Baseline_Data_2012!AA225/Baseline_Data_2012!AA$273</f>
        <v>1.3166294363877265E-3</v>
      </c>
      <c r="AI230" s="158">
        <f>Baseline_Data_2012!AB225/Baseline_Data_2012!AB$273</f>
        <v>8.246686903408887E-4</v>
      </c>
      <c r="AJ230" s="158">
        <f>Baseline_Data_2012!AC225/Baseline_Data_2012!AC$273</f>
        <v>1.2460229524696319E-4</v>
      </c>
      <c r="AK230" s="158">
        <f>Baseline_Data_2012!AD225/Baseline_Data_2012!AD$273</f>
        <v>1.1391660874988515E-3</v>
      </c>
      <c r="AL230" s="158">
        <f>Baseline_Data_2012!AE225/Baseline_Data_2012!AE$273</f>
        <v>1.103511072900304E-3</v>
      </c>
      <c r="AM230" s="158">
        <f>Baseline_Data_2012!AF225/Baseline_Data_2012!AF$273</f>
        <v>3.0354824306915991E-4</v>
      </c>
      <c r="AN230" s="158">
        <f>Baseline_Data_2012!AG225/Baseline_Data_2012!AG$273</f>
        <v>2.0694870578821375E-3</v>
      </c>
      <c r="AO230" s="158">
        <f>Baseline_Data_2012!AH225/Baseline_Data_2012!AH$273</f>
        <v>6.5925862205936422E-4</v>
      </c>
      <c r="AP230" s="158">
        <f>Baseline_Data_2012!AI225/Baseline_Data_2012!AI$273</f>
        <v>1.2310190662823078E-3</v>
      </c>
      <c r="AQ230" s="158">
        <f>Baseline_Data_2012!AJ225/Baseline_Data_2012!AJ$273</f>
        <v>2.0280980994608782E-3</v>
      </c>
      <c r="AR230" s="158">
        <f>Baseline_Data_2012!AK225/Baseline_Data_2012!AK$273</f>
        <v>7.1309067112100566E-4</v>
      </c>
      <c r="AS230" s="158">
        <f>Baseline_Data_2012!AL225/Baseline_Data_2012!AL$273</f>
        <v>3.9171431249747775E-4</v>
      </c>
      <c r="AT230" s="158">
        <f>Baseline_Data_2012!AM225/Baseline_Data_2012!AM$273</f>
        <v>2.2946516842521194E-3</v>
      </c>
      <c r="AU230" s="158">
        <f>Baseline_Data_2012!AN225/Baseline_Data_2012!AN$273</f>
        <v>2.7710644160595928E-3</v>
      </c>
      <c r="AV230" s="158">
        <f>Baseline_Data_2012!AO225/Baseline_Data_2012!AO$273</f>
        <v>7.0717164119638639E-4</v>
      </c>
      <c r="AW230" s="158">
        <f>Baseline_Data_2012!AP225/Baseline_Data_2012!AP$273</f>
        <v>2.33185997741996E-3</v>
      </c>
      <c r="AX230" s="158">
        <f>Baseline_Data_2012!AQ225/Baseline_Data_2012!AQ$273</f>
        <v>2.0032046557369372E-3</v>
      </c>
      <c r="AY230" s="158">
        <f>Baseline_Data_2012!AR225/Baseline_Data_2012!AR$273</f>
        <v>1.0362734884119598E-3</v>
      </c>
      <c r="AZ230" s="158">
        <f>Baseline_Data_2012!AS225/Baseline_Data_2012!AS$273</f>
        <v>8.2253041094566912E-4</v>
      </c>
      <c r="BA230" s="158">
        <f>Baseline_Data_2012!AT225/Baseline_Data_2012!AT$273</f>
        <v>1.6117774663257688E-3</v>
      </c>
      <c r="BB230" s="158">
        <f>Baseline_Data_2012!AU225/Baseline_Data_2012!AU$273</f>
        <v>4.0018907262774899E-4</v>
      </c>
      <c r="BC230" s="158">
        <f>Baseline_Data_2012!AV225/Baseline_Data_2012!AV$273</f>
        <v>5.0554295695396311E-4</v>
      </c>
      <c r="BD230">
        <v>230</v>
      </c>
    </row>
    <row r="231" spans="1:56" x14ac:dyDescent="0.2">
      <c r="A231" s="157">
        <v>4</v>
      </c>
      <c r="B231" s="34" t="s">
        <v>56</v>
      </c>
      <c r="C231">
        <f>'III Tool Overview'!$H$8/160</f>
        <v>312.5</v>
      </c>
      <c r="F231">
        <f>G231*'III Tool Overview'!$H$8</f>
        <v>40.537085447843324</v>
      </c>
      <c r="G231" s="158">
        <f>HLOOKUP('III Tool Overview'!$H$6,Targeting!$I$1:$BC$277,Targeting!BD231,FALSE)</f>
        <v>8.1074170895686643E-4</v>
      </c>
      <c r="H231" s="195"/>
      <c r="I231" s="158">
        <f>Baseline_Data_2012!B226/Baseline_Data_2012!B$273</f>
        <v>8.1074170895686643E-4</v>
      </c>
      <c r="J231" s="158">
        <f>Baseline_Data_2012!C226/Baseline_Data_2012!C$273</f>
        <v>5.4742416619752452E-4</v>
      </c>
      <c r="K231" s="158">
        <f>Baseline_Data_2012!D226/Baseline_Data_2012!D$273</f>
        <v>1.7071782220010347E-3</v>
      </c>
      <c r="L231" s="158">
        <f>Baseline_Data_2012!E226/Baseline_Data_2012!E$273</f>
        <v>1.5932160725236489E-3</v>
      </c>
      <c r="M231" s="158">
        <f>Baseline_Data_2012!F226/Baseline_Data_2012!F$273</f>
        <v>8.0050077169467593E-4</v>
      </c>
      <c r="N231" s="158">
        <f>Baseline_Data_2012!G226/Baseline_Data_2012!G$273</f>
        <v>1.028721441848999E-3</v>
      </c>
      <c r="O231" s="158">
        <f>Baseline_Data_2012!H226/Baseline_Data_2012!H$273</f>
        <v>1.1179245522883222E-3</v>
      </c>
      <c r="P231" s="158">
        <f>Baseline_Data_2012!I226/Baseline_Data_2012!I$273</f>
        <v>4.1155256378734752E-4</v>
      </c>
      <c r="Q231" s="158">
        <f>Baseline_Data_2012!J226/Baseline_Data_2012!J$273</f>
        <v>1.4547746133855653E-3</v>
      </c>
      <c r="R231" s="158">
        <f>Baseline_Data_2012!K226/Baseline_Data_2012!K$273</f>
        <v>3.8842700155971611E-4</v>
      </c>
      <c r="S231" s="158">
        <f>Baseline_Data_2012!L226/Baseline_Data_2012!L$273</f>
        <v>7.5731289988337724E-4</v>
      </c>
      <c r="T231" s="158">
        <f>Baseline_Data_2012!M226/Baseline_Data_2012!M$273</f>
        <v>1.6948049784102791E-3</v>
      </c>
      <c r="U231" s="158">
        <f>Baseline_Data_2012!N226/Baseline_Data_2012!N$273</f>
        <v>1.7500524190229283E-3</v>
      </c>
      <c r="V231" s="158">
        <f>Baseline_Data_2012!O226/Baseline_Data_2012!O$273</f>
        <v>1.4228568221282775E-3</v>
      </c>
      <c r="W231" s="158">
        <f>Baseline_Data_2012!P226/Baseline_Data_2012!P$273</f>
        <v>9.9681836197570547E-5</v>
      </c>
      <c r="X231" s="158">
        <f>Baseline_Data_2012!Q226/Baseline_Data_2012!Q$273</f>
        <v>5.4608651822387103E-4</v>
      </c>
      <c r="Y231" s="158">
        <f>Baseline_Data_2012!R226/Baseline_Data_2012!R$273</f>
        <v>1.4619913334151281E-3</v>
      </c>
      <c r="Z231" s="158">
        <f>Baseline_Data_2012!S226/Baseline_Data_2012!S$273</f>
        <v>1.4272232402510541E-3</v>
      </c>
      <c r="AA231" s="158">
        <f>Baseline_Data_2012!T226/Baseline_Data_2012!T$273</f>
        <v>1.3984126907417517E-3</v>
      </c>
      <c r="AB231" s="158">
        <f>Baseline_Data_2012!U226/Baseline_Data_2012!U$273</f>
        <v>7.979668148768472E-4</v>
      </c>
      <c r="AC231" s="158">
        <f>Baseline_Data_2012!V226/Baseline_Data_2012!V$273</f>
        <v>1.5932160725236489E-3</v>
      </c>
      <c r="AD231" s="158">
        <f>Baseline_Data_2012!W226/Baseline_Data_2012!W$273</f>
        <v>6.687638842423864E-4</v>
      </c>
      <c r="AE231" s="158">
        <f>Baseline_Data_2012!X226/Baseline_Data_2012!X$273</f>
        <v>4.2196107597987267E-4</v>
      </c>
      <c r="AF231" s="158">
        <f>Baseline_Data_2012!Y226/Baseline_Data_2012!Y$273</f>
        <v>1.1302146553723903E-3</v>
      </c>
      <c r="AG231" s="158">
        <f>Baseline_Data_2012!Z226/Baseline_Data_2012!Z$273</f>
        <v>1.6671770466769047E-3</v>
      </c>
      <c r="AH231" s="158">
        <f>Baseline_Data_2012!AA226/Baseline_Data_2012!AA$273</f>
        <v>1.1849664927489538E-3</v>
      </c>
      <c r="AI231" s="158">
        <f>Baseline_Data_2012!AB226/Baseline_Data_2012!AB$273</f>
        <v>7.8781198909660326E-4</v>
      </c>
      <c r="AJ231" s="158">
        <f>Baseline_Data_2012!AC226/Baseline_Data_2012!AC$273</f>
        <v>9.9681836197570547E-5</v>
      </c>
      <c r="AK231" s="158">
        <f>Baseline_Data_2012!AD226/Baseline_Data_2012!AD$273</f>
        <v>8.9346359803831488E-4</v>
      </c>
      <c r="AL231" s="158">
        <f>Baseline_Data_2012!AE226/Baseline_Data_2012!AE$273</f>
        <v>8.0050077169467593E-4</v>
      </c>
      <c r="AM231" s="158">
        <f>Baseline_Data_2012!AF226/Baseline_Data_2012!AF$273</f>
        <v>2.4155373416720452E-4</v>
      </c>
      <c r="AN231" s="158">
        <f>Baseline_Data_2012!AG226/Baseline_Data_2012!AG$273</f>
        <v>1.5308352208369795E-3</v>
      </c>
      <c r="AO231" s="158">
        <f>Baseline_Data_2012!AH226/Baseline_Data_2012!AH$273</f>
        <v>7.1034508354735927E-4</v>
      </c>
      <c r="AP231" s="158">
        <f>Baseline_Data_2012!AI226/Baseline_Data_2012!AI$273</f>
        <v>7.7069465622773376E-4</v>
      </c>
      <c r="AQ231" s="158">
        <f>Baseline_Data_2012!AJ226/Baseline_Data_2012!AJ$273</f>
        <v>1.5802986615457272E-3</v>
      </c>
      <c r="AR231" s="158">
        <f>Baseline_Data_2012!AK226/Baseline_Data_2012!AK$273</f>
        <v>5.2253617027864924E-4</v>
      </c>
      <c r="AS231" s="158">
        <f>Baseline_Data_2012!AL226/Baseline_Data_2012!AL$273</f>
        <v>2.2288344186398223E-4</v>
      </c>
      <c r="AT231" s="158">
        <f>Baseline_Data_2012!AM226/Baseline_Data_2012!AM$273</f>
        <v>1.6948049784102791E-3</v>
      </c>
      <c r="AU231" s="158">
        <f>Baseline_Data_2012!AN226/Baseline_Data_2012!AN$273</f>
        <v>2.0470243292369083E-3</v>
      </c>
      <c r="AV231" s="158">
        <f>Baseline_Data_2012!AO226/Baseline_Data_2012!AO$273</f>
        <v>4.824227592776968E-4</v>
      </c>
      <c r="AW231" s="158">
        <f>Baseline_Data_2012!AP226/Baseline_Data_2012!AP$273</f>
        <v>1.7071782220010347E-3</v>
      </c>
      <c r="AX231" s="158">
        <f>Baseline_Data_2012!AQ226/Baseline_Data_2012!AQ$273</f>
        <v>1.7500524190229283E-3</v>
      </c>
      <c r="AY231" s="158">
        <f>Baseline_Data_2012!AR226/Baseline_Data_2012!AR$273</f>
        <v>7.3623884811451054E-4</v>
      </c>
      <c r="AZ231" s="158">
        <f>Baseline_Data_2012!AS226/Baseline_Data_2012!AS$273</f>
        <v>6.1798122550501807E-4</v>
      </c>
      <c r="BA231" s="158">
        <f>Baseline_Data_2012!AT226/Baseline_Data_2012!AT$273</f>
        <v>1.2582649365368455E-3</v>
      </c>
      <c r="BB231" s="158">
        <f>Baseline_Data_2012!AU226/Baseline_Data_2012!AU$273</f>
        <v>3.00763216074271E-4</v>
      </c>
      <c r="BC231" s="158">
        <f>Baseline_Data_2012!AV226/Baseline_Data_2012!AV$273</f>
        <v>3.4076509737029887E-4</v>
      </c>
      <c r="BD231">
        <v>231</v>
      </c>
    </row>
    <row r="232" spans="1:56" x14ac:dyDescent="0.2">
      <c r="A232" s="157">
        <v>4</v>
      </c>
      <c r="B232" s="34" t="s">
        <v>57</v>
      </c>
      <c r="C232">
        <f>'III Tool Overview'!$H$8/160</f>
        <v>312.5</v>
      </c>
      <c r="F232">
        <f>G232*'III Tool Overview'!$H$8</f>
        <v>25.540983678578389</v>
      </c>
      <c r="G232" s="158">
        <f>HLOOKUP('III Tool Overview'!$H$6,Targeting!$I$1:$BC$277,Targeting!BD232,FALSE)</f>
        <v>5.108196735715678E-4</v>
      </c>
      <c r="H232" s="195"/>
      <c r="I232" s="158">
        <f>Baseline_Data_2012!B227/Baseline_Data_2012!B$273</f>
        <v>5.108196735715678E-4</v>
      </c>
      <c r="J232" s="158">
        <f>Baseline_Data_2012!C227/Baseline_Data_2012!C$273</f>
        <v>3.3645058304499539E-4</v>
      </c>
      <c r="K232" s="158">
        <f>Baseline_Data_2012!D227/Baseline_Data_2012!D$273</f>
        <v>1.0782178244217063E-3</v>
      </c>
      <c r="L232" s="158">
        <f>Baseline_Data_2012!E227/Baseline_Data_2012!E$273</f>
        <v>9.6197743880728037E-4</v>
      </c>
      <c r="M232" s="158">
        <f>Baseline_Data_2012!F227/Baseline_Data_2012!F$273</f>
        <v>4.9749047048904796E-4</v>
      </c>
      <c r="N232" s="158">
        <f>Baseline_Data_2012!G227/Baseline_Data_2012!G$273</f>
        <v>6.5493812134666143E-4</v>
      </c>
      <c r="O232" s="158">
        <f>Baseline_Data_2012!H227/Baseline_Data_2012!H$273</f>
        <v>7.1859052277157003E-4</v>
      </c>
      <c r="P232" s="158">
        <f>Baseline_Data_2012!I227/Baseline_Data_2012!I$273</f>
        <v>2.6124481027180754E-4</v>
      </c>
      <c r="Q232" s="158">
        <f>Baseline_Data_2012!J227/Baseline_Data_2012!J$273</f>
        <v>9.1258242414281809E-4</v>
      </c>
      <c r="R232" s="158">
        <f>Baseline_Data_2012!K227/Baseline_Data_2012!K$273</f>
        <v>2.0875238854773569E-4</v>
      </c>
      <c r="S232" s="158">
        <f>Baseline_Data_2012!L227/Baseline_Data_2012!L$273</f>
        <v>4.632242076770704E-4</v>
      </c>
      <c r="T232" s="158">
        <f>Baseline_Data_2012!M227/Baseline_Data_2012!M$273</f>
        <v>9.0453074690436243E-4</v>
      </c>
      <c r="U232" s="158">
        <f>Baseline_Data_2012!N227/Baseline_Data_2012!N$273</f>
        <v>1.1667016126819523E-3</v>
      </c>
      <c r="V232" s="158">
        <f>Baseline_Data_2012!O227/Baseline_Data_2012!O$273</f>
        <v>9.8776288258858478E-4</v>
      </c>
      <c r="W232" s="158">
        <f>Baseline_Data_2012!P227/Baseline_Data_2012!P$273</f>
        <v>7.4761377148177907E-5</v>
      </c>
      <c r="X232" s="158">
        <f>Baseline_Data_2012!Q227/Baseline_Data_2012!Q$273</f>
        <v>3.3191038378285742E-4</v>
      </c>
      <c r="Y232" s="158">
        <f>Baseline_Data_2012!R227/Baseline_Data_2012!R$273</f>
        <v>9.4984511565161963E-4</v>
      </c>
      <c r="Z232" s="158">
        <f>Baseline_Data_2012!S227/Baseline_Data_2012!S$273</f>
        <v>9.52822275885915E-4</v>
      </c>
      <c r="AA232" s="158">
        <f>Baseline_Data_2012!T227/Baseline_Data_2012!T$273</f>
        <v>8.4432464346671809E-4</v>
      </c>
      <c r="AB232" s="158">
        <f>Baseline_Data_2012!U227/Baseline_Data_2012!U$273</f>
        <v>3.4750167744636897E-4</v>
      </c>
      <c r="AC232" s="158">
        <f>Baseline_Data_2012!V227/Baseline_Data_2012!V$273</f>
        <v>9.6197743880728037E-4</v>
      </c>
      <c r="AD232" s="158">
        <f>Baseline_Data_2012!W227/Baseline_Data_2012!W$273</f>
        <v>4.5977517041664059E-4</v>
      </c>
      <c r="AE232" s="158">
        <f>Baseline_Data_2012!X227/Baseline_Data_2012!X$273</f>
        <v>2.4550462602465319E-4</v>
      </c>
      <c r="AF232" s="158">
        <f>Baseline_Data_2012!Y227/Baseline_Data_2012!Y$273</f>
        <v>7.5075630537371763E-4</v>
      </c>
      <c r="AG232" s="158">
        <f>Baseline_Data_2012!Z227/Baseline_Data_2012!Z$273</f>
        <v>9.5368178517534808E-4</v>
      </c>
      <c r="AH232" s="158">
        <f>Baseline_Data_2012!AA227/Baseline_Data_2012!AA$273</f>
        <v>7.9772254087021076E-4</v>
      </c>
      <c r="AI232" s="158">
        <f>Baseline_Data_2012!AB227/Baseline_Data_2012!AB$273</f>
        <v>5.1270304052318625E-4</v>
      </c>
      <c r="AJ232" s="158">
        <f>Baseline_Data_2012!AC227/Baseline_Data_2012!AC$273</f>
        <v>7.4761377148177907E-5</v>
      </c>
      <c r="AK232" s="158">
        <f>Baseline_Data_2012!AD227/Baseline_Data_2012!AD$273</f>
        <v>5.5618108977885112E-4</v>
      </c>
      <c r="AL232" s="158">
        <f>Baseline_Data_2012!AE227/Baseline_Data_2012!AE$273</f>
        <v>4.9749047048904796E-4</v>
      </c>
      <c r="AM232" s="158">
        <f>Baseline_Data_2012!AF227/Baseline_Data_2012!AF$273</f>
        <v>1.4904379342231769E-4</v>
      </c>
      <c r="AN232" s="158">
        <f>Baseline_Data_2012!AG227/Baseline_Data_2012!AG$273</f>
        <v>9.7356332028902598E-4</v>
      </c>
      <c r="AO232" s="158">
        <f>Baseline_Data_2012!AH227/Baseline_Data_2012!AH$273</f>
        <v>5.5708569908337422E-4</v>
      </c>
      <c r="AP232" s="158">
        <f>Baseline_Data_2012!AI227/Baseline_Data_2012!AI$273</f>
        <v>4.5334979778101987E-4</v>
      </c>
      <c r="AQ232" s="158">
        <f>Baseline_Data_2012!AJ227/Baseline_Data_2012!AJ$273</f>
        <v>1.0371612787841245E-3</v>
      </c>
      <c r="AR232" s="158">
        <f>Baseline_Data_2012!AK227/Baseline_Data_2012!AK$273</f>
        <v>3.4835744685243281E-4</v>
      </c>
      <c r="AS232" s="158">
        <f>Baseline_Data_2012!AL227/Baseline_Data_2012!AL$273</f>
        <v>1.247880348160619E-4</v>
      </c>
      <c r="AT232" s="158">
        <f>Baseline_Data_2012!AM227/Baseline_Data_2012!AM$273</f>
        <v>9.0453074690436243E-4</v>
      </c>
      <c r="AU232" s="158">
        <f>Baseline_Data_2012!AN227/Baseline_Data_2012!AN$273</f>
        <v>1.4613479239274597E-3</v>
      </c>
      <c r="AV232" s="158">
        <f>Baseline_Data_2012!AO227/Baseline_Data_2012!AO$273</f>
        <v>2.9775648050374165E-4</v>
      </c>
      <c r="AW232" s="158">
        <f>Baseline_Data_2012!AP227/Baseline_Data_2012!AP$273</f>
        <v>1.0782178244217063E-3</v>
      </c>
      <c r="AX232" s="158">
        <f>Baseline_Data_2012!AQ227/Baseline_Data_2012!AQ$273</f>
        <v>1.1667016126819523E-3</v>
      </c>
      <c r="AY232" s="158">
        <f>Baseline_Data_2012!AR227/Baseline_Data_2012!AR$273</f>
        <v>4.2697237273098574E-4</v>
      </c>
      <c r="AZ232" s="158">
        <f>Baseline_Data_2012!AS227/Baseline_Data_2012!AS$273</f>
        <v>3.1549111652710594E-4</v>
      </c>
      <c r="BA232" s="158">
        <f>Baseline_Data_2012!AT227/Baseline_Data_2012!AT$273</f>
        <v>8.9276893116185699E-4</v>
      </c>
      <c r="BB232" s="158">
        <f>Baseline_Data_2012!AU227/Baseline_Data_2012!AU$273</f>
        <v>1.4665313841638006E-4</v>
      </c>
      <c r="BC232" s="158">
        <f>Baseline_Data_2012!AV227/Baseline_Data_2012!AV$273</f>
        <v>1.8271286470841682E-4</v>
      </c>
      <c r="BD232">
        <v>232</v>
      </c>
    </row>
    <row r="233" spans="1:56" x14ac:dyDescent="0.2">
      <c r="A233" s="157">
        <v>4</v>
      </c>
      <c r="B233" s="34" t="s">
        <v>211</v>
      </c>
      <c r="C233">
        <f>'III Tool Overview'!$H$8/160</f>
        <v>312.5</v>
      </c>
      <c r="F233">
        <f>G233*'III Tool Overview'!$H$8</f>
        <v>14.988544519927153</v>
      </c>
      <c r="G233" s="158">
        <f>HLOOKUP('III Tool Overview'!$H$6,Targeting!$I$1:$BC$277,Targeting!BD233,FALSE)</f>
        <v>2.9977089039854308E-4</v>
      </c>
      <c r="H233" s="195"/>
      <c r="I233" s="158">
        <f>Baseline_Data_2012!B228/Baseline_Data_2012!B$273</f>
        <v>2.9977089039854308E-4</v>
      </c>
      <c r="J233" s="158">
        <f>Baseline_Data_2012!C228/Baseline_Data_2012!C$273</f>
        <v>2.0482274982446701E-4</v>
      </c>
      <c r="K233" s="158">
        <f>Baseline_Data_2012!D228/Baseline_Data_2012!D$273</f>
        <v>7.1025459862699705E-4</v>
      </c>
      <c r="L233" s="158">
        <f>Baseline_Data_2012!E228/Baseline_Data_2012!E$273</f>
        <v>5.9721978519273198E-4</v>
      </c>
      <c r="M233" s="158">
        <f>Baseline_Data_2012!F228/Baseline_Data_2012!F$273</f>
        <v>3.1247937311830394E-4</v>
      </c>
      <c r="N233" s="158">
        <f>Baseline_Data_2012!G228/Baseline_Data_2012!G$273</f>
        <v>3.5634736386082908E-4</v>
      </c>
      <c r="O233" s="158">
        <f>Baseline_Data_2012!H228/Baseline_Data_2012!H$273</f>
        <v>4.14611980514095E-4</v>
      </c>
      <c r="P233" s="158">
        <f>Baseline_Data_2012!I228/Baseline_Data_2012!I$273</f>
        <v>1.5969048965910491E-4</v>
      </c>
      <c r="Q233" s="158">
        <f>Baseline_Data_2012!J228/Baseline_Data_2012!J$273</f>
        <v>6.0130684019936691E-4</v>
      </c>
      <c r="R233" s="158">
        <f>Baseline_Data_2012!K228/Baseline_Data_2012!K$273</f>
        <v>1.0936715574642286E-4</v>
      </c>
      <c r="S233" s="158">
        <f>Baseline_Data_2012!L228/Baseline_Data_2012!L$273</f>
        <v>2.5922606554804755E-4</v>
      </c>
      <c r="T233" s="158">
        <f>Baseline_Data_2012!M228/Baseline_Data_2012!M$273</f>
        <v>7.1410322124028608E-4</v>
      </c>
      <c r="U233" s="158">
        <f>Baseline_Data_2012!N228/Baseline_Data_2012!N$273</f>
        <v>6.8241037722906639E-4</v>
      </c>
      <c r="V233" s="158">
        <f>Baseline_Data_2012!O228/Baseline_Data_2012!O$273</f>
        <v>5.0351329186425502E-4</v>
      </c>
      <c r="W233" s="158">
        <f>Baseline_Data_2012!P228/Baseline_Data_2012!P$273</f>
        <v>5.607103286113343E-5</v>
      </c>
      <c r="X233" s="158">
        <f>Baseline_Data_2012!Q228/Baseline_Data_2012!Q$273</f>
        <v>1.8411632609841526E-4</v>
      </c>
      <c r="Y233" s="158">
        <f>Baseline_Data_2012!R228/Baseline_Data_2012!R$273</f>
        <v>5.6092204802669974E-4</v>
      </c>
      <c r="Z233" s="158">
        <f>Baseline_Data_2012!S228/Baseline_Data_2012!S$273</f>
        <v>4.6233992289822879E-4</v>
      </c>
      <c r="AA233" s="158">
        <f>Baseline_Data_2012!T228/Baseline_Data_2012!T$273</f>
        <v>5.0791404333544758E-4</v>
      </c>
      <c r="AB233" s="158">
        <f>Baseline_Data_2012!U228/Baseline_Data_2012!U$273</f>
        <v>2.2523256871523914E-4</v>
      </c>
      <c r="AC233" s="158">
        <f>Baseline_Data_2012!V228/Baseline_Data_2012!V$273</f>
        <v>5.9721978519273198E-4</v>
      </c>
      <c r="AD233" s="158">
        <f>Baseline_Data_2012!W228/Baseline_Data_2012!W$273</f>
        <v>2.5078645659089489E-4</v>
      </c>
      <c r="AE233" s="158">
        <f>Baseline_Data_2012!X228/Baseline_Data_2012!X$273</f>
        <v>1.6878443039194908E-4</v>
      </c>
      <c r="AF233" s="158">
        <f>Baseline_Data_2012!Y228/Baseline_Data_2012!Y$273</f>
        <v>3.5497716612779042E-4</v>
      </c>
      <c r="AG233" s="158">
        <f>Baseline_Data_2012!Z228/Baseline_Data_2012!Z$273</f>
        <v>5.4395183302593934E-4</v>
      </c>
      <c r="AH233" s="158">
        <f>Baseline_Data_2012!AA228/Baseline_Data_2012!AA$273</f>
        <v>5.6924860926175233E-4</v>
      </c>
      <c r="AI233" s="158">
        <f>Baseline_Data_2012!AB228/Baseline_Data_2012!AB$273</f>
        <v>3.0472594064471787E-4</v>
      </c>
      <c r="AJ233" s="158">
        <f>Baseline_Data_2012!AC228/Baseline_Data_2012!AC$273</f>
        <v>5.607103286113343E-5</v>
      </c>
      <c r="AK233" s="158">
        <f>Baseline_Data_2012!AD228/Baseline_Data_2012!AD$273</f>
        <v>3.1941323629869757E-4</v>
      </c>
      <c r="AL233" s="158">
        <f>Baseline_Data_2012!AE228/Baseline_Data_2012!AE$273</f>
        <v>3.1247937311830394E-4</v>
      </c>
      <c r="AM233" s="158">
        <f>Baseline_Data_2012!AF228/Baseline_Data_2012!AF$273</f>
        <v>9.7970596969411416E-5</v>
      </c>
      <c r="AN233" s="158">
        <f>Baseline_Data_2012!AG228/Baseline_Data_2012!AG$273</f>
        <v>6.6101225434924305E-4</v>
      </c>
      <c r="AO233" s="158">
        <f>Baseline_Data_2012!AH228/Baseline_Data_2012!AH$273</f>
        <v>3.4544178720453771E-4</v>
      </c>
      <c r="AP233" s="158">
        <f>Baseline_Data_2012!AI228/Baseline_Data_2012!AI$273</f>
        <v>1.9180183752273919E-4</v>
      </c>
      <c r="AQ233" s="158">
        <f>Baseline_Data_2012!AJ228/Baseline_Data_2012!AJ$273</f>
        <v>5.8647281223726257E-4</v>
      </c>
      <c r="AR233" s="158">
        <f>Baseline_Data_2012!AK228/Baseline_Data_2012!AK$273</f>
        <v>2.1139639937198915E-4</v>
      </c>
      <c r="AS233" s="158">
        <f>Baseline_Data_2012!AL228/Baseline_Data_2012!AL$273</f>
        <v>5.6721834007300864E-5</v>
      </c>
      <c r="AT233" s="158">
        <f>Baseline_Data_2012!AM228/Baseline_Data_2012!AM$273</f>
        <v>7.1410322124028608E-4</v>
      </c>
      <c r="AU233" s="158">
        <f>Baseline_Data_2012!AN228/Baseline_Data_2012!AN$273</f>
        <v>7.5057558738686643E-4</v>
      </c>
      <c r="AV233" s="158">
        <f>Baseline_Data_2012!AO228/Baseline_Data_2012!AO$273</f>
        <v>1.4601519717010407E-4</v>
      </c>
      <c r="AW233" s="158">
        <f>Baseline_Data_2012!AP228/Baseline_Data_2012!AP$273</f>
        <v>7.1025459862699705E-4</v>
      </c>
      <c r="AX233" s="158">
        <f>Baseline_Data_2012!AQ228/Baseline_Data_2012!AQ$273</f>
        <v>6.8241037722906639E-4</v>
      </c>
      <c r="AY233" s="158">
        <f>Baseline_Data_2012!AR228/Baseline_Data_2012!AR$273</f>
        <v>2.3771975346644072E-4</v>
      </c>
      <c r="AZ233" s="158">
        <f>Baseline_Data_2012!AS228/Baseline_Data_2012!AS$273</f>
        <v>1.880812425450055E-4</v>
      </c>
      <c r="BA233" s="158">
        <f>Baseline_Data_2012!AT228/Baseline_Data_2012!AT$273</f>
        <v>4.4638446558092849E-4</v>
      </c>
      <c r="BB233" s="158">
        <f>Baseline_Data_2012!AU228/Baseline_Data_2012!AU$273</f>
        <v>8.699762448429325E-5</v>
      </c>
      <c r="BC233" s="158">
        <f>Baseline_Data_2012!AV228/Baseline_Data_2012!AV$273</f>
        <v>8.8554087803465812E-5</v>
      </c>
      <c r="BD233">
        <v>233</v>
      </c>
    </row>
    <row r="234" spans="1:56" ht="13.5" thickBot="1" x14ac:dyDescent="0.25">
      <c r="A234" s="162"/>
      <c r="B234" s="161" t="s">
        <v>176</v>
      </c>
      <c r="F234">
        <f>G234*'III Tool Overview'!$H$8</f>
        <v>0</v>
      </c>
      <c r="G234" s="158">
        <f>HLOOKUP('III Tool Overview'!$H$6,Targeting!$I$1:$BC$277,Targeting!BD234,FALSE)</f>
        <v>0</v>
      </c>
      <c r="H234" s="195"/>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v>234</v>
      </c>
    </row>
    <row r="235" spans="1:56" ht="13.5" thickBot="1" x14ac:dyDescent="0.25">
      <c r="A235" s="155"/>
      <c r="B235" s="33" t="s">
        <v>62</v>
      </c>
      <c r="F235">
        <f>G235*'III Tool Overview'!$H$8</f>
        <v>0</v>
      </c>
      <c r="G235" s="158">
        <f>HLOOKUP('III Tool Overview'!$H$6,Targeting!$I$1:$BC$277,Targeting!BD235,FALSE)</f>
        <v>0</v>
      </c>
      <c r="H235" s="195"/>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v>235</v>
      </c>
    </row>
    <row r="236" spans="1:56" x14ac:dyDescent="0.2">
      <c r="A236" s="157">
        <v>5</v>
      </c>
      <c r="B236" s="34" t="s">
        <v>20</v>
      </c>
      <c r="F236">
        <f>G236*'III Tool Overview'!$H$8</f>
        <v>0</v>
      </c>
      <c r="G236" s="158">
        <f>HLOOKUP('III Tool Overview'!$H$6,Targeting!$I$1:$BC$277,Targeting!BD236,FALSE)</f>
        <v>0</v>
      </c>
      <c r="H236" s="195"/>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v>236</v>
      </c>
    </row>
    <row r="237" spans="1:56" x14ac:dyDescent="0.2">
      <c r="A237" s="157">
        <v>5</v>
      </c>
      <c r="B237" s="34" t="s">
        <v>21</v>
      </c>
      <c r="F237">
        <f>G237*'III Tool Overview'!$H$8</f>
        <v>0</v>
      </c>
      <c r="G237" s="158">
        <f>HLOOKUP('III Tool Overview'!$H$6,Targeting!$I$1:$BC$277,Targeting!BD237,FALSE)</f>
        <v>0</v>
      </c>
      <c r="H237" s="195"/>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v>237</v>
      </c>
    </row>
    <row r="238" spans="1:56" x14ac:dyDescent="0.2">
      <c r="A238" s="157">
        <v>5</v>
      </c>
      <c r="B238" s="34" t="s">
        <v>22</v>
      </c>
      <c r="F238">
        <f>G238*'III Tool Overview'!$H$8</f>
        <v>0</v>
      </c>
      <c r="G238" s="158">
        <f>HLOOKUP('III Tool Overview'!$H$6,Targeting!$I$1:$BC$277,Targeting!BD238,FALSE)</f>
        <v>0</v>
      </c>
      <c r="H238" s="195"/>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v>238</v>
      </c>
    </row>
    <row r="239" spans="1:56" x14ac:dyDescent="0.2">
      <c r="A239" s="157">
        <v>5</v>
      </c>
      <c r="B239" s="34" t="s">
        <v>23</v>
      </c>
      <c r="F239">
        <f>G239*'III Tool Overview'!$H$8</f>
        <v>0</v>
      </c>
      <c r="G239" s="158">
        <f>HLOOKUP('III Tool Overview'!$H$6,Targeting!$I$1:$BC$277,Targeting!BD239,FALSE)</f>
        <v>0</v>
      </c>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v>239</v>
      </c>
    </row>
    <row r="240" spans="1:56" x14ac:dyDescent="0.2">
      <c r="A240" s="157">
        <v>5</v>
      </c>
      <c r="B240" s="34" t="s">
        <v>24</v>
      </c>
      <c r="C240">
        <f>'III Tool Overview'!$H$8/160</f>
        <v>312.5</v>
      </c>
      <c r="D240">
        <v>0</v>
      </c>
      <c r="E240">
        <v>0</v>
      </c>
      <c r="F240">
        <f>G240*'III Tool Overview'!$H$8</f>
        <v>131.17419965555476</v>
      </c>
      <c r="G240" s="158">
        <f>HLOOKUP('III Tool Overview'!$H$6,Targeting!$I$1:$BC$277,Targeting!BD240,FALSE)</f>
        <v>2.6234839931110949E-3</v>
      </c>
      <c r="H240" s="195"/>
      <c r="I240" s="158">
        <f>Baseline_Data_2012!B234/Baseline_Data_2012!B$273</f>
        <v>2.6234839931110949E-3</v>
      </c>
      <c r="J240" s="158">
        <f>Baseline_Data_2012!C234/Baseline_Data_2012!C$273</f>
        <v>1.5919525311356977E-3</v>
      </c>
      <c r="K240" s="158">
        <f>Baseline_Data_2012!D234/Baseline_Data_2012!D$273</f>
        <v>1.0046580918947675E-3</v>
      </c>
      <c r="L240" s="158">
        <f>Baseline_Data_2012!E234/Baseline_Data_2012!E$273</f>
        <v>8.055852324000064E-4</v>
      </c>
      <c r="M240" s="158">
        <f>Baseline_Data_2012!F234/Baseline_Data_2012!F$273</f>
        <v>3.10693776700485E-3</v>
      </c>
      <c r="N240" s="158">
        <f>Baseline_Data_2012!G234/Baseline_Data_2012!G$273</f>
        <v>2.7974747005825923E-3</v>
      </c>
      <c r="O240" s="158">
        <f>Baseline_Data_2012!H234/Baseline_Data_2012!H$273</f>
        <v>5.4920019228275547E-3</v>
      </c>
      <c r="P240" s="158">
        <f>Baseline_Data_2012!I234/Baseline_Data_2012!I$273</f>
        <v>2.2192792626394677E-3</v>
      </c>
      <c r="Q240" s="158">
        <f>Baseline_Data_2012!J234/Baseline_Data_2012!J$273</f>
        <v>1.1552295929913184E-3</v>
      </c>
      <c r="R240" s="158">
        <f>Baseline_Data_2012!K234/Baseline_Data_2012!K$273</f>
        <v>1.4981941739051899E-3</v>
      </c>
      <c r="S240" s="158">
        <f>Baseline_Data_2012!L234/Baseline_Data_2012!L$273</f>
        <v>4.3919470170117334E-3</v>
      </c>
      <c r="T240" s="158">
        <f>Baseline_Data_2012!M234/Baseline_Data_2012!M$273</f>
        <v>5.6556975122230662E-4</v>
      </c>
      <c r="U240" s="158">
        <f>Baseline_Data_2012!N234/Baseline_Data_2012!N$273</f>
        <v>1.2842365797277415E-3</v>
      </c>
      <c r="V240" s="158">
        <f>Baseline_Data_2012!O234/Baseline_Data_2012!O$273</f>
        <v>2.5572953158251449E-3</v>
      </c>
      <c r="W240" s="158">
        <f>Baseline_Data_2012!P234/Baseline_Data_2012!P$273</f>
        <v>0</v>
      </c>
      <c r="X240" s="158">
        <f>Baseline_Data_2012!Q234/Baseline_Data_2012!Q$273</f>
        <v>5.6610402452344369E-3</v>
      </c>
      <c r="Y240" s="158">
        <f>Baseline_Data_2012!R234/Baseline_Data_2012!R$273</f>
        <v>6.4126922631833061E-3</v>
      </c>
      <c r="Z240" s="158">
        <f>Baseline_Data_2012!S234/Baseline_Data_2012!S$273</f>
        <v>2.1503831848712178E-3</v>
      </c>
      <c r="AA240" s="158">
        <f>Baseline_Data_2012!T234/Baseline_Data_2012!T$273</f>
        <v>1.6801977951409225E-3</v>
      </c>
      <c r="AB240" s="158">
        <f>Baseline_Data_2012!U234/Baseline_Data_2012!U$273</f>
        <v>1.2134979212412883E-3</v>
      </c>
      <c r="AC240" s="158">
        <f>Baseline_Data_2012!V234/Baseline_Data_2012!V$273</f>
        <v>8.055852324000064E-4</v>
      </c>
      <c r="AD240" s="158">
        <f>Baseline_Data_2012!W234/Baseline_Data_2012!W$273</f>
        <v>1.8667916862484734E-3</v>
      </c>
      <c r="AE240" s="158">
        <f>Baseline_Data_2012!X234/Baseline_Data_2012!X$273</f>
        <v>1.2634331313694123E-3</v>
      </c>
      <c r="AF240" s="158">
        <f>Baseline_Data_2012!Y234/Baseline_Data_2012!Y$273</f>
        <v>8.4127140253899245E-3</v>
      </c>
      <c r="AG240" s="158">
        <f>Baseline_Data_2012!Z234/Baseline_Data_2012!Z$273</f>
        <v>2.2423442973935372E-3</v>
      </c>
      <c r="AH240" s="158">
        <f>Baseline_Data_2012!AA234/Baseline_Data_2012!AA$273</f>
        <v>1.3304734076673916E-2</v>
      </c>
      <c r="AI240" s="158">
        <f>Baseline_Data_2012!AB234/Baseline_Data_2012!AB$273</f>
        <v>5.7099586247329991E-3</v>
      </c>
      <c r="AJ240" s="158">
        <f>Baseline_Data_2012!AC234/Baseline_Data_2012!AC$273</f>
        <v>0</v>
      </c>
      <c r="AK240" s="158">
        <f>Baseline_Data_2012!AD234/Baseline_Data_2012!AD$273</f>
        <v>2.1693393275978765E-3</v>
      </c>
      <c r="AL240" s="158">
        <f>Baseline_Data_2012!AE234/Baseline_Data_2012!AE$273</f>
        <v>3.10693776700485E-3</v>
      </c>
      <c r="AM240" s="158">
        <f>Baseline_Data_2012!AF234/Baseline_Data_2012!AF$273</f>
        <v>8.3109180143063773E-4</v>
      </c>
      <c r="AN240" s="158">
        <f>Baseline_Data_2012!AG234/Baseline_Data_2012!AG$273</f>
        <v>9.3420183604865214E-4</v>
      </c>
      <c r="AO240" s="158">
        <f>Baseline_Data_2012!AH234/Baseline_Data_2012!AH$273</f>
        <v>1.3418763435382392E-3</v>
      </c>
      <c r="AP240" s="158">
        <f>Baseline_Data_2012!AI234/Baseline_Data_2012!AI$273</f>
        <v>2.0944760657483114E-3</v>
      </c>
      <c r="AQ240" s="158">
        <f>Baseline_Data_2012!AJ234/Baseline_Data_2012!AJ$273</f>
        <v>3.0279833061890096E-3</v>
      </c>
      <c r="AR240" s="158">
        <f>Baseline_Data_2012!AK234/Baseline_Data_2012!AK$273</f>
        <v>1.1097318495670873E-3</v>
      </c>
      <c r="AS240" s="158">
        <f>Baseline_Data_2012!AL234/Baseline_Data_2012!AL$273</f>
        <v>1.0497710014439432E-3</v>
      </c>
      <c r="AT240" s="158">
        <f>Baseline_Data_2012!AM234/Baseline_Data_2012!AM$273</f>
        <v>5.6556975122230662E-4</v>
      </c>
      <c r="AU240" s="158">
        <f>Baseline_Data_2012!AN234/Baseline_Data_2012!AN$273</f>
        <v>3.826719285230493E-3</v>
      </c>
      <c r="AV240" s="158">
        <f>Baseline_Data_2012!AO234/Baseline_Data_2012!AO$273</f>
        <v>2.9646066720493396E-3</v>
      </c>
      <c r="AW240" s="158">
        <f>Baseline_Data_2012!AP234/Baseline_Data_2012!AP$273</f>
        <v>1.0046580918947675E-3</v>
      </c>
      <c r="AX240" s="158">
        <f>Baseline_Data_2012!AQ234/Baseline_Data_2012!AQ$273</f>
        <v>1.2842365797277415E-3</v>
      </c>
      <c r="AY240" s="158">
        <f>Baseline_Data_2012!AR234/Baseline_Data_2012!AR$273</f>
        <v>2.622850896407943E-3</v>
      </c>
      <c r="AZ240" s="158">
        <f>Baseline_Data_2012!AS234/Baseline_Data_2012!AS$273</f>
        <v>1.954961505172291E-3</v>
      </c>
      <c r="BA240" s="158">
        <f>Baseline_Data_2012!AT234/Baseline_Data_2012!AT$273</f>
        <v>5.7670476257938759E-3</v>
      </c>
      <c r="BB240" s="158">
        <f>Baseline_Data_2012!AU234/Baseline_Data_2012!AU$273</f>
        <v>6.0371380099271841E-4</v>
      </c>
      <c r="BC240" s="158">
        <f>Baseline_Data_2012!AV234/Baseline_Data_2012!AV$273</f>
        <v>2.9567327179043745E-3</v>
      </c>
      <c r="BD240">
        <v>240</v>
      </c>
    </row>
    <row r="241" spans="1:56" x14ac:dyDescent="0.2">
      <c r="A241" s="157">
        <v>5</v>
      </c>
      <c r="B241" s="34" t="s">
        <v>25</v>
      </c>
      <c r="C241">
        <f>'III Tool Overview'!$H$8/160</f>
        <v>312.5</v>
      </c>
      <c r="D241">
        <v>0</v>
      </c>
      <c r="E241">
        <v>0</v>
      </c>
      <c r="F241">
        <f>G241*'III Tool Overview'!$H$8</f>
        <v>176.04612332354776</v>
      </c>
      <c r="G241" s="158">
        <f>HLOOKUP('III Tool Overview'!$H$6,Targeting!$I$1:$BC$277,Targeting!BD241,FALSE)</f>
        <v>3.5209224664709553E-3</v>
      </c>
      <c r="H241" s="195"/>
      <c r="I241" s="158">
        <f>Baseline_Data_2012!B235/Baseline_Data_2012!B$273</f>
        <v>3.5209224664709553E-3</v>
      </c>
      <c r="J241" s="158">
        <f>Baseline_Data_2012!C235/Baseline_Data_2012!C$273</f>
        <v>1.5441310321766806E-3</v>
      </c>
      <c r="K241" s="158">
        <f>Baseline_Data_2012!D235/Baseline_Data_2012!D$273</f>
        <v>6.3537836081993396E-4</v>
      </c>
      <c r="L241" s="158">
        <f>Baseline_Data_2012!E235/Baseline_Data_2012!E$273</f>
        <v>7.4061868140000593E-4</v>
      </c>
      <c r="M241" s="158">
        <f>Baseline_Data_2012!F235/Baseline_Data_2012!F$273</f>
        <v>4.7071068645117694E-3</v>
      </c>
      <c r="N241" s="158">
        <f>Baseline_Data_2012!G235/Baseline_Data_2012!G$273</f>
        <v>3.0618785287963241E-3</v>
      </c>
      <c r="O241" s="158">
        <f>Baseline_Data_2012!H235/Baseline_Data_2012!H$273</f>
        <v>7.4507406058661888E-3</v>
      </c>
      <c r="P241" s="158">
        <f>Baseline_Data_2012!I235/Baseline_Data_2012!I$273</f>
        <v>2.7985942287976628E-3</v>
      </c>
      <c r="Q241" s="158">
        <f>Baseline_Data_2012!J235/Baseline_Data_2012!J$273</f>
        <v>1.2923940565391001E-3</v>
      </c>
      <c r="R241" s="158">
        <f>Baseline_Data_2012!K235/Baseline_Data_2012!K$273</f>
        <v>1.6775291373651627E-3</v>
      </c>
      <c r="S241" s="158">
        <f>Baseline_Data_2012!L235/Baseline_Data_2012!L$273</f>
        <v>7.4304919863560992E-3</v>
      </c>
      <c r="T241" s="158">
        <f>Baseline_Data_2012!M235/Baseline_Data_2012!M$273</f>
        <v>6.2841083469145184E-4</v>
      </c>
      <c r="U241" s="158">
        <f>Baseline_Data_2012!N235/Baseline_Data_2012!N$273</f>
        <v>8.2761912915787789E-4</v>
      </c>
      <c r="V241" s="158">
        <f>Baseline_Data_2012!O235/Baseline_Data_2012!O$273</f>
        <v>2.7381892674290553E-3</v>
      </c>
      <c r="W241" s="158">
        <f>Baseline_Data_2012!P235/Baseline_Data_2012!P$273</f>
        <v>0</v>
      </c>
      <c r="X241" s="158">
        <f>Baseline_Data_2012!Q235/Baseline_Data_2012!Q$273</f>
        <v>9.8754522139813256E-3</v>
      </c>
      <c r="Y241" s="158">
        <f>Baseline_Data_2012!R235/Baseline_Data_2012!R$273</f>
        <v>6.5951340388237653E-3</v>
      </c>
      <c r="Z241" s="158">
        <f>Baseline_Data_2012!S235/Baseline_Data_2012!S$273</f>
        <v>2.1669671168882197E-3</v>
      </c>
      <c r="AA241" s="158">
        <f>Baseline_Data_2012!T235/Baseline_Data_2012!T$273</f>
        <v>2.4230220835190146E-3</v>
      </c>
      <c r="AB241" s="158">
        <f>Baseline_Data_2012!U235/Baseline_Data_2012!U$273</f>
        <v>7.7057117998821807E-4</v>
      </c>
      <c r="AC241" s="158">
        <f>Baseline_Data_2012!V235/Baseline_Data_2012!V$273</f>
        <v>7.4061868140000593E-4</v>
      </c>
      <c r="AD241" s="158">
        <f>Baseline_Data_2012!W235/Baseline_Data_2012!W$273</f>
        <v>2.60739544086846E-3</v>
      </c>
      <c r="AE241" s="158">
        <f>Baseline_Data_2012!X235/Baseline_Data_2012!X$273</f>
        <v>1.2912008924984102E-3</v>
      </c>
      <c r="AF241" s="158">
        <f>Baseline_Data_2012!Y235/Baseline_Data_2012!Y$273</f>
        <v>8.8866697451302021E-3</v>
      </c>
      <c r="AG241" s="158">
        <f>Baseline_Data_2012!Z235/Baseline_Data_2012!Z$273</f>
        <v>1.997808808171608E-3</v>
      </c>
      <c r="AH241" s="158">
        <f>Baseline_Data_2012!AA235/Baseline_Data_2012!AA$273</f>
        <v>1.3757809500372043E-2</v>
      </c>
      <c r="AI241" s="158">
        <f>Baseline_Data_2012!AB235/Baseline_Data_2012!AB$273</f>
        <v>1.1060465689027309E-2</v>
      </c>
      <c r="AJ241" s="158">
        <f>Baseline_Data_2012!AC235/Baseline_Data_2012!AC$273</f>
        <v>0</v>
      </c>
      <c r="AK241" s="158">
        <f>Baseline_Data_2012!AD235/Baseline_Data_2012!AD$273</f>
        <v>2.119985175367108E-3</v>
      </c>
      <c r="AL241" s="158">
        <f>Baseline_Data_2012!AE235/Baseline_Data_2012!AE$273</f>
        <v>4.7071068645117694E-3</v>
      </c>
      <c r="AM241" s="158">
        <f>Baseline_Data_2012!AF235/Baseline_Data_2012!AF$273</f>
        <v>1.6936747254855007E-3</v>
      </c>
      <c r="AN241" s="158">
        <f>Baseline_Data_2012!AG235/Baseline_Data_2012!AG$273</f>
        <v>8.6309979355869129E-4</v>
      </c>
      <c r="AO241" s="158">
        <f>Baseline_Data_2012!AH235/Baseline_Data_2012!AH$273</f>
        <v>1.3994676029175628E-3</v>
      </c>
      <c r="AP241" s="158">
        <f>Baseline_Data_2012!AI235/Baseline_Data_2012!AI$273</f>
        <v>2.1422134119761932E-3</v>
      </c>
      <c r="AQ241" s="158">
        <f>Baseline_Data_2012!AJ235/Baseline_Data_2012!AJ$273</f>
        <v>3.2989437810157667E-3</v>
      </c>
      <c r="AR241" s="158">
        <f>Baseline_Data_2012!AK235/Baseline_Data_2012!AK$273</f>
        <v>1.0475038953857553E-3</v>
      </c>
      <c r="AS241" s="158">
        <f>Baseline_Data_2012!AL235/Baseline_Data_2012!AL$273</f>
        <v>1.226192588099004E-3</v>
      </c>
      <c r="AT241" s="158">
        <f>Baseline_Data_2012!AM235/Baseline_Data_2012!AM$273</f>
        <v>6.2841083469145184E-4</v>
      </c>
      <c r="AU241" s="158">
        <f>Baseline_Data_2012!AN235/Baseline_Data_2012!AN$273</f>
        <v>3.0796185848222697E-3</v>
      </c>
      <c r="AV241" s="158">
        <f>Baseline_Data_2012!AO235/Baseline_Data_2012!AO$273</f>
        <v>3.175581453701649E-3</v>
      </c>
      <c r="AW241" s="158">
        <f>Baseline_Data_2012!AP235/Baseline_Data_2012!AP$273</f>
        <v>6.3537836081993396E-4</v>
      </c>
      <c r="AX241" s="158">
        <f>Baseline_Data_2012!AQ235/Baseline_Data_2012!AQ$273</f>
        <v>8.2761912915787789E-4</v>
      </c>
      <c r="AY241" s="158">
        <f>Baseline_Data_2012!AR235/Baseline_Data_2012!AR$273</f>
        <v>2.4962305083054909E-3</v>
      </c>
      <c r="AZ241" s="158">
        <f>Baseline_Data_2012!AS235/Baseline_Data_2012!AS$273</f>
        <v>2.1465963564474095E-3</v>
      </c>
      <c r="BA241" s="158">
        <f>Baseline_Data_2012!AT235/Baseline_Data_2012!AT$273</f>
        <v>7.6652301586266017E-3</v>
      </c>
      <c r="BB241" s="158">
        <f>Baseline_Data_2012!AU235/Baseline_Data_2012!AU$273</f>
        <v>7.4808014470836859E-4</v>
      </c>
      <c r="BC241" s="158">
        <f>Baseline_Data_2012!AV235/Baseline_Data_2012!AV$273</f>
        <v>2.7723559611189542E-3</v>
      </c>
      <c r="BD241">
        <v>241</v>
      </c>
    </row>
    <row r="242" spans="1:56" x14ac:dyDescent="0.2">
      <c r="A242" s="157">
        <v>5</v>
      </c>
      <c r="B242" s="34" t="s">
        <v>26</v>
      </c>
      <c r="C242">
        <f>'III Tool Overview'!$H$8/160</f>
        <v>312.5</v>
      </c>
      <c r="D242">
        <v>0</v>
      </c>
      <c r="E242">
        <v>0</v>
      </c>
      <c r="F242">
        <f>G242*'III Tool Overview'!$H$8</f>
        <v>187.52205835127552</v>
      </c>
      <c r="G242" s="158">
        <f>HLOOKUP('III Tool Overview'!$H$6,Targeting!$I$1:$BC$277,Targeting!BD242,FALSE)</f>
        <v>3.7504411670255104E-3</v>
      </c>
      <c r="H242" s="195"/>
      <c r="I242" s="158">
        <f>Baseline_Data_2012!B236/Baseline_Data_2012!B$273</f>
        <v>3.7504411670255104E-3</v>
      </c>
      <c r="J242" s="158">
        <f>Baseline_Data_2012!C236/Baseline_Data_2012!C$273</f>
        <v>1.610549780730871E-3</v>
      </c>
      <c r="K242" s="158">
        <f>Baseline_Data_2012!D236/Baseline_Data_2012!D$273</f>
        <v>8.7070367964213176E-4</v>
      </c>
      <c r="L242" s="158">
        <f>Baseline_Data_2012!E236/Baseline_Data_2012!E$273</f>
        <v>1.0885506545333422E-3</v>
      </c>
      <c r="M242" s="158">
        <f>Baseline_Data_2012!F236/Baseline_Data_2012!F$273</f>
        <v>3.6108727560337337E-3</v>
      </c>
      <c r="N242" s="158">
        <f>Baseline_Data_2012!G236/Baseline_Data_2012!G$273</f>
        <v>2.5626012941728123E-3</v>
      </c>
      <c r="O242" s="158">
        <f>Baseline_Data_2012!H236/Baseline_Data_2012!H$273</f>
        <v>9.9662489658418132E-3</v>
      </c>
      <c r="P242" s="158">
        <f>Baseline_Data_2012!I236/Baseline_Data_2012!I$273</f>
        <v>2.8940497709170482E-3</v>
      </c>
      <c r="Q242" s="158">
        <f>Baseline_Data_2012!J236/Baseline_Data_2012!J$273</f>
        <v>1.5167680246882494E-3</v>
      </c>
      <c r="R242" s="158">
        <f>Baseline_Data_2012!K236/Baseline_Data_2012!K$273</f>
        <v>1.691311361408846E-3</v>
      </c>
      <c r="S242" s="158">
        <f>Baseline_Data_2012!L236/Baseline_Data_2012!L$273</f>
        <v>7.8223840624842781E-3</v>
      </c>
      <c r="T242" s="158">
        <f>Baseline_Data_2012!M236/Baseline_Data_2012!M$273</f>
        <v>3.6308181559950554E-4</v>
      </c>
      <c r="U242" s="158">
        <f>Baseline_Data_2012!N236/Baseline_Data_2012!N$273</f>
        <v>9.8933780956803811E-4</v>
      </c>
      <c r="V242" s="158">
        <f>Baseline_Data_2012!O236/Baseline_Data_2012!O$273</f>
        <v>2.8759935638944393E-3</v>
      </c>
      <c r="W242" s="158">
        <f>Baseline_Data_2012!P236/Baseline_Data_2012!P$273</f>
        <v>0</v>
      </c>
      <c r="X242" s="158">
        <f>Baseline_Data_2012!Q236/Baseline_Data_2012!Q$273</f>
        <v>1.3379671389395891E-2</v>
      </c>
      <c r="Y242" s="158">
        <f>Baseline_Data_2012!R236/Baseline_Data_2012!R$273</f>
        <v>8.7199907391934915E-3</v>
      </c>
      <c r="Z242" s="158">
        <f>Baseline_Data_2012!S236/Baseline_Data_2012!S$273</f>
        <v>2.0760626006468773E-3</v>
      </c>
      <c r="AA242" s="158">
        <f>Baseline_Data_2012!T236/Baseline_Data_2012!T$273</f>
        <v>2.282186790748918E-3</v>
      </c>
      <c r="AB242" s="158">
        <f>Baseline_Data_2012!U236/Baseline_Data_2012!U$273</f>
        <v>8.7641516534093058E-4</v>
      </c>
      <c r="AC242" s="158">
        <f>Baseline_Data_2012!V236/Baseline_Data_2012!V$273</f>
        <v>1.0885506545333422E-3</v>
      </c>
      <c r="AD242" s="158">
        <f>Baseline_Data_2012!W236/Baseline_Data_2012!W$273</f>
        <v>2.3738505531681895E-3</v>
      </c>
      <c r="AE242" s="158">
        <f>Baseline_Data_2012!X236/Baseline_Data_2012!X$273</f>
        <v>1.5843050377489453E-3</v>
      </c>
      <c r="AF242" s="158">
        <f>Baseline_Data_2012!Y236/Baseline_Data_2012!Y$273</f>
        <v>8.3163669662002972E-3</v>
      </c>
      <c r="AG242" s="158">
        <f>Baseline_Data_2012!Z236/Baseline_Data_2012!Z$273</f>
        <v>2.1126430840326398E-3</v>
      </c>
      <c r="AH242" s="158">
        <f>Baseline_Data_2012!AA236/Baseline_Data_2012!AA$273</f>
        <v>1.1326885592453236E-2</v>
      </c>
      <c r="AI242" s="158">
        <f>Baseline_Data_2012!AB236/Baseline_Data_2012!AB$273</f>
        <v>1.15370798762488E-2</v>
      </c>
      <c r="AJ242" s="158">
        <f>Baseline_Data_2012!AC236/Baseline_Data_2012!AC$273</f>
        <v>0</v>
      </c>
      <c r="AK242" s="158">
        <f>Baseline_Data_2012!AD236/Baseline_Data_2012!AD$273</f>
        <v>2.4141159815908812E-3</v>
      </c>
      <c r="AL242" s="158">
        <f>Baseline_Data_2012!AE236/Baseline_Data_2012!AE$273</f>
        <v>3.6108727560337337E-3</v>
      </c>
      <c r="AM242" s="158">
        <f>Baseline_Data_2012!AF236/Baseline_Data_2012!AF$273</f>
        <v>2.1863510569760957E-3</v>
      </c>
      <c r="AN242" s="158">
        <f>Baseline_Data_2012!AG236/Baseline_Data_2012!AG$273</f>
        <v>1.2010539461344309E-3</v>
      </c>
      <c r="AO242" s="158">
        <f>Baseline_Data_2012!AH236/Baseline_Data_2012!AH$273</f>
        <v>1.4308228441351947E-3</v>
      </c>
      <c r="AP242" s="158">
        <f>Baseline_Data_2012!AI236/Baseline_Data_2012!AI$273</f>
        <v>2.9219234003649286E-3</v>
      </c>
      <c r="AQ242" s="158">
        <f>Baseline_Data_2012!AJ236/Baseline_Data_2012!AJ$273</f>
        <v>4.1976293558578437E-3</v>
      </c>
      <c r="AR242" s="158">
        <f>Baseline_Data_2012!AK236/Baseline_Data_2012!AK$273</f>
        <v>1.0586434674305619E-3</v>
      </c>
      <c r="AS242" s="158">
        <f>Baseline_Data_2012!AL236/Baseline_Data_2012!AL$273</f>
        <v>1.2127072501119743E-3</v>
      </c>
      <c r="AT242" s="158">
        <f>Baseline_Data_2012!AM236/Baseline_Data_2012!AM$273</f>
        <v>3.6308181559950554E-4</v>
      </c>
      <c r="AU242" s="158">
        <f>Baseline_Data_2012!AN236/Baseline_Data_2012!AN$273</f>
        <v>4.065617765012193E-3</v>
      </c>
      <c r="AV242" s="158">
        <f>Baseline_Data_2012!AO236/Baseline_Data_2012!AO$273</f>
        <v>3.1582285495830613E-3</v>
      </c>
      <c r="AW242" s="158">
        <f>Baseline_Data_2012!AP236/Baseline_Data_2012!AP$273</f>
        <v>8.7070367964213176E-4</v>
      </c>
      <c r="AX242" s="158">
        <f>Baseline_Data_2012!AQ236/Baseline_Data_2012!AQ$273</f>
        <v>9.8933780956803811E-4</v>
      </c>
      <c r="AY242" s="158">
        <f>Baseline_Data_2012!AR236/Baseline_Data_2012!AR$273</f>
        <v>2.3384574850349748E-3</v>
      </c>
      <c r="AZ242" s="158">
        <f>Baseline_Data_2012!AS236/Baseline_Data_2012!AS$273</f>
        <v>2.1132271037378118E-3</v>
      </c>
      <c r="BA242" s="158">
        <f>Baseline_Data_2012!AT236/Baseline_Data_2012!AT$273</f>
        <v>4.2840925220183077E-3</v>
      </c>
      <c r="BB242" s="158">
        <f>Baseline_Data_2012!AU236/Baseline_Data_2012!AU$273</f>
        <v>6.3822562053417024E-4</v>
      </c>
      <c r="BC242" s="158">
        <f>Baseline_Data_2012!AV236/Baseline_Data_2012!AV$273</f>
        <v>2.8665929701426137E-3</v>
      </c>
      <c r="BD242">
        <v>242</v>
      </c>
    </row>
    <row r="243" spans="1:56" x14ac:dyDescent="0.2">
      <c r="A243" s="157">
        <v>5</v>
      </c>
      <c r="B243" s="34" t="s">
        <v>27</v>
      </c>
      <c r="C243">
        <f>'III Tool Overview'!$H$8/160</f>
        <v>312.5</v>
      </c>
      <c r="D243">
        <v>0</v>
      </c>
      <c r="E243">
        <v>0</v>
      </c>
      <c r="F243">
        <f>G243*'III Tool Overview'!$H$8</f>
        <v>180.00964869290127</v>
      </c>
      <c r="G243" s="158">
        <f>HLOOKUP('III Tool Overview'!$H$6,Targeting!$I$1:$BC$277,Targeting!BD243,FALSE)</f>
        <v>3.6001929738580254E-3</v>
      </c>
      <c r="H243" s="195"/>
      <c r="I243" s="158">
        <f>Baseline_Data_2012!B237/Baseline_Data_2012!B$273</f>
        <v>3.6001929738580254E-3</v>
      </c>
      <c r="J243" s="158">
        <f>Baseline_Data_2012!C237/Baseline_Data_2012!C$273</f>
        <v>1.7668785404857865E-3</v>
      </c>
      <c r="K243" s="158">
        <f>Baseline_Data_2012!D237/Baseline_Data_2012!D$273</f>
        <v>1.0118988709354503E-3</v>
      </c>
      <c r="L243" s="158">
        <f>Baseline_Data_2012!E237/Baseline_Data_2012!E$273</f>
        <v>1.022862252966675E-3</v>
      </c>
      <c r="M243" s="158">
        <f>Baseline_Data_2012!F237/Baseline_Data_2012!F$273</f>
        <v>3.8033203699542133E-3</v>
      </c>
      <c r="N243" s="158">
        <f>Baseline_Data_2012!G237/Baseline_Data_2012!G$273</f>
        <v>2.6694587998757715E-3</v>
      </c>
      <c r="O243" s="158">
        <f>Baseline_Data_2012!H237/Baseline_Data_2012!H$273</f>
        <v>9.8247845054001345E-3</v>
      </c>
      <c r="P243" s="158">
        <f>Baseline_Data_2012!I237/Baseline_Data_2012!I$273</f>
        <v>2.6626549398470725E-3</v>
      </c>
      <c r="Q243" s="158">
        <f>Baseline_Data_2012!J237/Baseline_Data_2012!J$273</f>
        <v>1.3890865363980921E-3</v>
      </c>
      <c r="R243" s="158">
        <f>Baseline_Data_2012!K237/Baseline_Data_2012!K$273</f>
        <v>1.7916891256788033E-3</v>
      </c>
      <c r="S243" s="158">
        <f>Baseline_Data_2012!L237/Baseline_Data_2012!L$273</f>
        <v>7.0995204881875214E-3</v>
      </c>
      <c r="T243" s="158">
        <f>Baseline_Data_2012!M237/Baseline_Data_2012!M$273</f>
        <v>4.9923749644932005E-4</v>
      </c>
      <c r="U243" s="158">
        <f>Baseline_Data_2012!N237/Baseline_Data_2012!N$273</f>
        <v>1.5664515318160603E-3</v>
      </c>
      <c r="V243" s="158">
        <f>Baseline_Data_2012!O237/Baseline_Data_2012!O$273</f>
        <v>2.6540749565995359E-3</v>
      </c>
      <c r="W243" s="158">
        <f>Baseline_Data_2012!P237/Baseline_Data_2012!P$273</f>
        <v>0</v>
      </c>
      <c r="X243" s="158">
        <f>Baseline_Data_2012!Q237/Baseline_Data_2012!Q$273</f>
        <v>1.2068356982307689E-2</v>
      </c>
      <c r="Y243" s="158">
        <f>Baseline_Data_2012!R237/Baseline_Data_2012!R$273</f>
        <v>1.0175289148531151E-2</v>
      </c>
      <c r="Z243" s="158">
        <f>Baseline_Data_2012!S237/Baseline_Data_2012!S$273</f>
        <v>1.9882291829272018E-3</v>
      </c>
      <c r="AA243" s="158">
        <f>Baseline_Data_2012!T237/Baseline_Data_2012!T$273</f>
        <v>1.566874513051496E-3</v>
      </c>
      <c r="AB243" s="158">
        <f>Baseline_Data_2012!U237/Baseline_Data_2012!U$273</f>
        <v>1.0779906533693445E-3</v>
      </c>
      <c r="AC243" s="158">
        <f>Baseline_Data_2012!V237/Baseline_Data_2012!V$273</f>
        <v>1.022862252966675E-3</v>
      </c>
      <c r="AD243" s="158">
        <f>Baseline_Data_2012!W237/Baseline_Data_2012!W$273</f>
        <v>2.0817888255967093E-3</v>
      </c>
      <c r="AE243" s="158">
        <f>Baseline_Data_2012!X237/Baseline_Data_2012!X$273</f>
        <v>1.7347137438643518E-3</v>
      </c>
      <c r="AF243" s="158">
        <f>Baseline_Data_2012!Y237/Baseline_Data_2012!Y$273</f>
        <v>7.0016185870722799E-3</v>
      </c>
      <c r="AG243" s="158">
        <f>Baseline_Data_2012!Z237/Baseline_Data_2012!Z$273</f>
        <v>1.8527280042936085E-3</v>
      </c>
      <c r="AH243" s="158">
        <f>Baseline_Data_2012!AA237/Baseline_Data_2012!AA$273</f>
        <v>1.2233036439849495E-2</v>
      </c>
      <c r="AI243" s="158">
        <f>Baseline_Data_2012!AB237/Baseline_Data_2012!AB$273</f>
        <v>1.0175531904449486E-2</v>
      </c>
      <c r="AJ243" s="158">
        <f>Baseline_Data_2012!AC237/Baseline_Data_2012!AC$273</f>
        <v>0</v>
      </c>
      <c r="AK243" s="158">
        <f>Baseline_Data_2012!AD237/Baseline_Data_2012!AD$273</f>
        <v>2.6539073676817874E-3</v>
      </c>
      <c r="AL243" s="158">
        <f>Baseline_Data_2012!AE237/Baseline_Data_2012!AE$273</f>
        <v>3.8033203699542133E-3</v>
      </c>
      <c r="AM243" s="158">
        <f>Baseline_Data_2012!AF237/Baseline_Data_2012!AF$273</f>
        <v>1.8867289989644464E-3</v>
      </c>
      <c r="AN243" s="158">
        <f>Baseline_Data_2012!AG237/Baseline_Data_2012!AG$273</f>
        <v>1.2752282991023531E-3</v>
      </c>
      <c r="AO243" s="158">
        <f>Baseline_Data_2012!AH237/Baseline_Data_2012!AH$273</f>
        <v>1.3559542069420741E-3</v>
      </c>
      <c r="AP243" s="158">
        <f>Baseline_Data_2012!AI237/Baseline_Data_2012!AI$273</f>
        <v>3.309789338466468E-3</v>
      </c>
      <c r="AQ243" s="158">
        <f>Baseline_Data_2012!AJ237/Baseline_Data_2012!AJ$273</f>
        <v>3.2974384450445066E-3</v>
      </c>
      <c r="AR243" s="158">
        <f>Baseline_Data_2012!AK237/Baseline_Data_2012!AK$273</f>
        <v>1.1285538850910708E-3</v>
      </c>
      <c r="AS243" s="158">
        <f>Baseline_Data_2012!AL237/Baseline_Data_2012!AL$273</f>
        <v>1.2958436636814987E-3</v>
      </c>
      <c r="AT243" s="158">
        <f>Baseline_Data_2012!AM237/Baseline_Data_2012!AM$273</f>
        <v>4.9923749644932005E-4</v>
      </c>
      <c r="AU243" s="158">
        <f>Baseline_Data_2012!AN237/Baseline_Data_2012!AN$273</f>
        <v>3.8962170248033516E-3</v>
      </c>
      <c r="AV243" s="158">
        <f>Baseline_Data_2012!AO237/Baseline_Data_2012!AO$273</f>
        <v>2.8732755977409806E-3</v>
      </c>
      <c r="AW243" s="158">
        <f>Baseline_Data_2012!AP237/Baseline_Data_2012!AP$273</f>
        <v>1.0118988709354503E-3</v>
      </c>
      <c r="AX243" s="158">
        <f>Baseline_Data_2012!AQ237/Baseline_Data_2012!AQ$273</f>
        <v>1.5664515318160603E-3</v>
      </c>
      <c r="AY243" s="158">
        <f>Baseline_Data_2012!AR237/Baseline_Data_2012!AR$273</f>
        <v>2.6128016592569555E-3</v>
      </c>
      <c r="AZ243" s="158">
        <f>Baseline_Data_2012!AS237/Baseline_Data_2012!AS$273</f>
        <v>2.3280615307062695E-3</v>
      </c>
      <c r="BA243" s="158">
        <f>Baseline_Data_2012!AT237/Baseline_Data_2012!AT$273</f>
        <v>3.874723681025447E-3</v>
      </c>
      <c r="BB243" s="158">
        <f>Baseline_Data_2012!AU237/Baseline_Data_2012!AU$273</f>
        <v>6.0031122723511068E-4</v>
      </c>
      <c r="BC243" s="158">
        <f>Baseline_Data_2012!AV237/Baseline_Data_2012!AV$273</f>
        <v>3.191021566425646E-3</v>
      </c>
      <c r="BD243">
        <v>243</v>
      </c>
    </row>
    <row r="244" spans="1:56" x14ac:dyDescent="0.2">
      <c r="A244" s="157">
        <v>5</v>
      </c>
      <c r="B244" s="34" t="s">
        <v>28</v>
      </c>
      <c r="C244">
        <f>'III Tool Overview'!$H$8/160</f>
        <v>312.5</v>
      </c>
      <c r="D244">
        <v>0</v>
      </c>
      <c r="E244">
        <v>0</v>
      </c>
      <c r="F244">
        <f>G244*'III Tool Overview'!$H$8</f>
        <v>199.27206962165334</v>
      </c>
      <c r="G244" s="158">
        <f>HLOOKUP('III Tool Overview'!$H$6,Targeting!$I$1:$BC$277,Targeting!BD244,FALSE)</f>
        <v>3.9854413924330671E-3</v>
      </c>
      <c r="H244" s="195"/>
      <c r="I244" s="158">
        <f>Baseline_Data_2012!B238/Baseline_Data_2012!B$273</f>
        <v>3.9854413924330671E-3</v>
      </c>
      <c r="J244" s="158">
        <f>Baseline_Data_2012!C238/Baseline_Data_2012!C$273</f>
        <v>2.1486115584919748E-3</v>
      </c>
      <c r="K244" s="158">
        <f>Baseline_Data_2012!D238/Baseline_Data_2012!D$273</f>
        <v>1.2236916578754285E-3</v>
      </c>
      <c r="L244" s="158">
        <f>Baseline_Data_2012!E238/Baseline_Data_2012!E$273</f>
        <v>1.0791665971666756E-3</v>
      </c>
      <c r="M244" s="158">
        <f>Baseline_Data_2012!F238/Baseline_Data_2012!F$273</f>
        <v>4.3707432316166571E-3</v>
      </c>
      <c r="N244" s="158">
        <f>Baseline_Data_2012!G238/Baseline_Data_2012!G$273</f>
        <v>3.5915994972383434E-3</v>
      </c>
      <c r="O244" s="158">
        <f>Baseline_Data_2012!H238/Baseline_Data_2012!H$273</f>
        <v>9.9973400560487754E-3</v>
      </c>
      <c r="P244" s="158">
        <f>Baseline_Data_2012!I238/Baseline_Data_2012!I$273</f>
        <v>3.1814098634551117E-3</v>
      </c>
      <c r="Q244" s="158">
        <f>Baseline_Data_2012!J238/Baseline_Data_2012!J$273</f>
        <v>1.5013581898946097E-3</v>
      </c>
      <c r="R244" s="158">
        <f>Baseline_Data_2012!K238/Baseline_Data_2012!K$273</f>
        <v>2.0895844260928691E-3</v>
      </c>
      <c r="S244" s="158">
        <f>Baseline_Data_2012!L238/Baseline_Data_2012!L$273</f>
        <v>7.4150345262767965E-3</v>
      </c>
      <c r="T244" s="158">
        <f>Baseline_Data_2012!M238/Baseline_Data_2012!M$273</f>
        <v>7.7154885814894919E-4</v>
      </c>
      <c r="U244" s="158">
        <f>Baseline_Data_2012!N238/Baseline_Data_2012!N$273</f>
        <v>2.7206789763121048E-3</v>
      </c>
      <c r="V244" s="158">
        <f>Baseline_Data_2012!O238/Baseline_Data_2012!O$273</f>
        <v>2.9350525480938898E-3</v>
      </c>
      <c r="W244" s="158">
        <f>Baseline_Data_2012!P238/Baseline_Data_2012!P$273</f>
        <v>0</v>
      </c>
      <c r="X244" s="158">
        <f>Baseline_Data_2012!Q238/Baseline_Data_2012!Q$273</f>
        <v>1.0728612994578009E-2</v>
      </c>
      <c r="Y244" s="158">
        <f>Baseline_Data_2012!R238/Baseline_Data_2012!R$273</f>
        <v>1.2299238178375303E-2</v>
      </c>
      <c r="Z244" s="158">
        <f>Baseline_Data_2012!S238/Baseline_Data_2012!S$273</f>
        <v>2.778729942404282E-3</v>
      </c>
      <c r="AA244" s="158">
        <f>Baseline_Data_2012!T238/Baseline_Data_2012!T$273</f>
        <v>1.6435151142333627E-3</v>
      </c>
      <c r="AB244" s="158">
        <f>Baseline_Data_2012!U238/Baseline_Data_2012!U$273</f>
        <v>1.2795661413977585E-3</v>
      </c>
      <c r="AC244" s="158">
        <f>Baseline_Data_2012!V238/Baseline_Data_2012!V$273</f>
        <v>1.0791665971666756E-3</v>
      </c>
      <c r="AD244" s="158">
        <f>Baseline_Data_2012!W238/Baseline_Data_2012!W$273</f>
        <v>1.928965828611633E-3</v>
      </c>
      <c r="AE244" s="158">
        <f>Baseline_Data_2012!X238/Baseline_Data_2012!X$273</f>
        <v>2.1358036268387679E-3</v>
      </c>
      <c r="AF244" s="158">
        <f>Baseline_Data_2012!Y238/Baseline_Data_2012!Y$273</f>
        <v>9.7633681408619017E-3</v>
      </c>
      <c r="AG244" s="158">
        <f>Baseline_Data_2012!Z238/Baseline_Data_2012!Z$273</f>
        <v>2.9923556616109001E-3</v>
      </c>
      <c r="AH244" s="158">
        <f>Baseline_Data_2012!AA238/Baseline_Data_2012!AA$273</f>
        <v>1.7065840959296207E-2</v>
      </c>
      <c r="AI244" s="158">
        <f>Baseline_Data_2012!AB238/Baseline_Data_2012!AB$273</f>
        <v>9.9998482951850574E-3</v>
      </c>
      <c r="AJ244" s="158">
        <f>Baseline_Data_2012!AC238/Baseline_Data_2012!AC$273</f>
        <v>0</v>
      </c>
      <c r="AK244" s="158">
        <f>Baseline_Data_2012!AD238/Baseline_Data_2012!AD$273</f>
        <v>3.5547452775908676E-3</v>
      </c>
      <c r="AL244" s="158">
        <f>Baseline_Data_2012!AE238/Baseline_Data_2012!AE$273</f>
        <v>4.3707432316166571E-3</v>
      </c>
      <c r="AM244" s="158">
        <f>Baseline_Data_2012!AF238/Baseline_Data_2012!AF$273</f>
        <v>1.6919252186730438E-3</v>
      </c>
      <c r="AN244" s="158">
        <f>Baseline_Data_2012!AG238/Baseline_Data_2012!AG$273</f>
        <v>1.3950484077428426E-3</v>
      </c>
      <c r="AO244" s="158">
        <f>Baseline_Data_2012!AH238/Baseline_Data_2012!AH$273</f>
        <v>2.0880031039414763E-3</v>
      </c>
      <c r="AP244" s="158">
        <f>Baseline_Data_2012!AI238/Baseline_Data_2012!AI$273</f>
        <v>3.4649357137070832E-3</v>
      </c>
      <c r="AQ244" s="158">
        <f>Baseline_Data_2012!AJ238/Baseline_Data_2012!AJ$273</f>
        <v>2.7886348867587076E-3</v>
      </c>
      <c r="AR244" s="158">
        <f>Baseline_Data_2012!AK238/Baseline_Data_2012!AK$273</f>
        <v>1.2583875178891586E-3</v>
      </c>
      <c r="AS244" s="158">
        <f>Baseline_Data_2012!AL238/Baseline_Data_2012!AL$273</f>
        <v>1.4512726107897397E-3</v>
      </c>
      <c r="AT244" s="158">
        <f>Baseline_Data_2012!AM238/Baseline_Data_2012!AM$273</f>
        <v>7.7154885814894919E-4</v>
      </c>
      <c r="AU244" s="158">
        <f>Baseline_Data_2012!AN238/Baseline_Data_2012!AN$273</f>
        <v>4.5424494781926353E-3</v>
      </c>
      <c r="AV244" s="158">
        <f>Baseline_Data_2012!AO238/Baseline_Data_2012!AO$273</f>
        <v>3.9458068470354787E-3</v>
      </c>
      <c r="AW244" s="158">
        <f>Baseline_Data_2012!AP238/Baseline_Data_2012!AP$273</f>
        <v>1.2236916578754285E-3</v>
      </c>
      <c r="AX244" s="158">
        <f>Baseline_Data_2012!AQ238/Baseline_Data_2012!AQ$273</f>
        <v>2.7206789763121048E-3</v>
      </c>
      <c r="AY244" s="158">
        <f>Baseline_Data_2012!AR238/Baseline_Data_2012!AR$273</f>
        <v>3.2921300906637637E-3</v>
      </c>
      <c r="AZ244" s="158">
        <f>Baseline_Data_2012!AS238/Baseline_Data_2012!AS$273</f>
        <v>2.8031761288095898E-3</v>
      </c>
      <c r="BA244" s="158">
        <f>Baseline_Data_2012!AT238/Baseline_Data_2012!AT$273</f>
        <v>5.4455576057654935E-3</v>
      </c>
      <c r="BB244" s="158">
        <f>Baseline_Data_2012!AU238/Baseline_Data_2012!AU$273</f>
        <v>7.4564973488150572E-4</v>
      </c>
      <c r="BC244" s="158">
        <f>Baseline_Data_2012!AV238/Baseline_Data_2012!AV$273</f>
        <v>4.4984203872677165E-3</v>
      </c>
      <c r="BD244">
        <v>244</v>
      </c>
    </row>
    <row r="245" spans="1:56" x14ac:dyDescent="0.2">
      <c r="A245" s="157">
        <v>5</v>
      </c>
      <c r="B245" s="34" t="s">
        <v>29</v>
      </c>
      <c r="C245">
        <f>'III Tool Overview'!$H$8/160</f>
        <v>312.5</v>
      </c>
      <c r="D245">
        <v>0</v>
      </c>
      <c r="E245">
        <v>0</v>
      </c>
      <c r="F245">
        <f>G245*'III Tool Overview'!$H$8</f>
        <v>244.54301605468109</v>
      </c>
      <c r="G245" s="158">
        <f>HLOOKUP('III Tool Overview'!$H$6,Targeting!$I$1:$BC$277,Targeting!BD245,FALSE)</f>
        <v>4.8908603210936217E-3</v>
      </c>
      <c r="H245" s="195"/>
      <c r="I245" s="158">
        <f>Baseline_Data_2012!B239/Baseline_Data_2012!B$273</f>
        <v>4.8908603210936217E-3</v>
      </c>
      <c r="J245" s="158">
        <f>Baseline_Data_2012!C239/Baseline_Data_2012!C$273</f>
        <v>3.0811307881928062E-3</v>
      </c>
      <c r="K245" s="158">
        <f>Baseline_Data_2012!D239/Baseline_Data_2012!D$273</f>
        <v>2.0708628056353403E-3</v>
      </c>
      <c r="L245" s="158">
        <f>Baseline_Data_2012!E239/Baseline_Data_2012!E$273</f>
        <v>1.6469020678500134E-3</v>
      </c>
      <c r="M245" s="158">
        <f>Baseline_Data_2012!F239/Baseline_Data_2012!F$273</f>
        <v>5.3627412415160345E-3</v>
      </c>
      <c r="N245" s="158">
        <f>Baseline_Data_2012!G239/Baseline_Data_2012!G$273</f>
        <v>4.7314128914032385E-3</v>
      </c>
      <c r="O245" s="158">
        <f>Baseline_Data_2012!H239/Baseline_Data_2012!H$273</f>
        <v>1.1178801483913349E-2</v>
      </c>
      <c r="P245" s="158">
        <f>Baseline_Data_2012!I239/Baseline_Data_2012!I$273</f>
        <v>4.1252855232149672E-3</v>
      </c>
      <c r="Q245" s="158">
        <f>Baseline_Data_2012!J239/Baseline_Data_2012!J$273</f>
        <v>2.0517094325245987E-3</v>
      </c>
      <c r="R245" s="158">
        <f>Baseline_Data_2012!K239/Baseline_Data_2012!K$273</f>
        <v>2.8969238634469325E-3</v>
      </c>
      <c r="S245" s="158">
        <f>Baseline_Data_2012!L239/Baseline_Data_2012!L$273</f>
        <v>8.3315709827436277E-3</v>
      </c>
      <c r="T245" s="158">
        <f>Baseline_Data_2012!M239/Baseline_Data_2012!M$273</f>
        <v>6.8077840424907285E-4</v>
      </c>
      <c r="U245" s="158">
        <f>Baseline_Data_2012!N239/Baseline_Data_2012!N$273</f>
        <v>3.9161288295401506E-3</v>
      </c>
      <c r="V245" s="158">
        <f>Baseline_Data_2012!O239/Baseline_Data_2012!O$273</f>
        <v>3.9139999528544737E-3</v>
      </c>
      <c r="W245" s="158">
        <f>Baseline_Data_2012!P239/Baseline_Data_2012!P$273</f>
        <v>0</v>
      </c>
      <c r="X245" s="158">
        <f>Baseline_Data_2012!Q239/Baseline_Data_2012!Q$273</f>
        <v>1.1236791748544439E-2</v>
      </c>
      <c r="Y245" s="158">
        <f>Baseline_Data_2012!R239/Baseline_Data_2012!R$273</f>
        <v>1.4136060765296079E-2</v>
      </c>
      <c r="Z245" s="158">
        <f>Baseline_Data_2012!S239/Baseline_Data_2012!S$273</f>
        <v>3.5133367087870231E-3</v>
      </c>
      <c r="AA245" s="158">
        <f>Baseline_Data_2012!T239/Baseline_Data_2012!T$273</f>
        <v>2.2651555460418363E-3</v>
      </c>
      <c r="AB245" s="158">
        <f>Baseline_Data_2012!U239/Baseline_Data_2012!U$273</f>
        <v>2.1121605484716423E-3</v>
      </c>
      <c r="AC245" s="158">
        <f>Baseline_Data_2012!V239/Baseline_Data_2012!V$273</f>
        <v>1.6469020678500134E-3</v>
      </c>
      <c r="AD245" s="158">
        <f>Baseline_Data_2012!W239/Baseline_Data_2012!W$273</f>
        <v>2.6659122807396688E-3</v>
      </c>
      <c r="AE245" s="158">
        <f>Baseline_Data_2012!X239/Baseline_Data_2012!X$273</f>
        <v>2.9179288986388805E-3</v>
      </c>
      <c r="AF245" s="158">
        <f>Baseline_Data_2012!Y239/Baseline_Data_2012!Y$273</f>
        <v>1.4275522341419593E-2</v>
      </c>
      <c r="AG245" s="158">
        <f>Baseline_Data_2012!Z239/Baseline_Data_2012!Z$273</f>
        <v>3.8787327284132379E-3</v>
      </c>
      <c r="AH245" s="158">
        <f>Baseline_Data_2012!AA239/Baseline_Data_2012!AA$273</f>
        <v>2.2527916900545879E-2</v>
      </c>
      <c r="AI245" s="158">
        <f>Baseline_Data_2012!AB239/Baseline_Data_2012!AB$273</f>
        <v>1.055983979971542E-2</v>
      </c>
      <c r="AJ245" s="158">
        <f>Baseline_Data_2012!AC239/Baseline_Data_2012!AC$273</f>
        <v>0</v>
      </c>
      <c r="AK245" s="158">
        <f>Baseline_Data_2012!AD239/Baseline_Data_2012!AD$273</f>
        <v>4.3162449496363135E-3</v>
      </c>
      <c r="AL245" s="158">
        <f>Baseline_Data_2012!AE239/Baseline_Data_2012!AE$273</f>
        <v>5.3627412415160345E-3</v>
      </c>
      <c r="AM245" s="158">
        <f>Baseline_Data_2012!AF239/Baseline_Data_2012!AF$273</f>
        <v>1.8877178506410523E-3</v>
      </c>
      <c r="AN245" s="158">
        <f>Baseline_Data_2012!AG239/Baseline_Data_2012!AG$273</f>
        <v>1.9000045798706201E-3</v>
      </c>
      <c r="AO245" s="158">
        <f>Baseline_Data_2012!AH239/Baseline_Data_2012!AH$273</f>
        <v>2.9198768505317055E-3</v>
      </c>
      <c r="AP245" s="158">
        <f>Baseline_Data_2012!AI239/Baseline_Data_2012!AI$273</f>
        <v>5.1974035705606254E-3</v>
      </c>
      <c r="AQ245" s="158">
        <f>Baseline_Data_2012!AJ239/Baseline_Data_2012!AJ$273</f>
        <v>4.2563374587369753E-3</v>
      </c>
      <c r="AR245" s="158">
        <f>Baseline_Data_2012!AK239/Baseline_Data_2012!AK$273</f>
        <v>2.0024341058474306E-3</v>
      </c>
      <c r="AS245" s="158">
        <f>Baseline_Data_2012!AL239/Baseline_Data_2012!AL$273</f>
        <v>2.0169616857301986E-3</v>
      </c>
      <c r="AT245" s="158">
        <f>Baseline_Data_2012!AM239/Baseline_Data_2012!AM$273</f>
        <v>6.8077840424907285E-4</v>
      </c>
      <c r="AU245" s="158">
        <f>Baseline_Data_2012!AN239/Baseline_Data_2012!AN$273</f>
        <v>6.0356856326261258E-3</v>
      </c>
      <c r="AV245" s="158">
        <f>Baseline_Data_2012!AO239/Baseline_Data_2012!AO$273</f>
        <v>5.0618725750836285E-3</v>
      </c>
      <c r="AW245" s="158">
        <f>Baseline_Data_2012!AP239/Baseline_Data_2012!AP$273</f>
        <v>2.0708628056353403E-3</v>
      </c>
      <c r="AX245" s="158">
        <f>Baseline_Data_2012!AQ239/Baseline_Data_2012!AQ$273</f>
        <v>3.9161288295401506E-3</v>
      </c>
      <c r="AY245" s="158">
        <f>Baseline_Data_2012!AR239/Baseline_Data_2012!AR$273</f>
        <v>4.65078695347738E-3</v>
      </c>
      <c r="AZ245" s="158">
        <f>Baseline_Data_2012!AS239/Baseline_Data_2012!AS$273</f>
        <v>3.8690854010761696E-3</v>
      </c>
      <c r="BA245" s="158">
        <f>Baseline_Data_2012!AT239/Baseline_Data_2012!AT$273</f>
        <v>7.7875281844688353E-3</v>
      </c>
      <c r="BB245" s="158">
        <f>Baseline_Data_2012!AU239/Baseline_Data_2012!AU$273</f>
        <v>1.2448559133191241E-3</v>
      </c>
      <c r="BC245" s="158">
        <f>Baseline_Data_2012!AV239/Baseline_Data_2012!AV$273</f>
        <v>6.0334034472934069E-3</v>
      </c>
      <c r="BD245">
        <v>245</v>
      </c>
    </row>
    <row r="246" spans="1:56" x14ac:dyDescent="0.2">
      <c r="A246" s="157">
        <v>5</v>
      </c>
      <c r="B246" s="34" t="s">
        <v>30</v>
      </c>
      <c r="C246">
        <f>'III Tool Overview'!$H$8/160</f>
        <v>312.5</v>
      </c>
      <c r="D246">
        <v>0</v>
      </c>
      <c r="E246">
        <v>0</v>
      </c>
      <c r="F246">
        <f>G246*'III Tool Overview'!$H$8</f>
        <v>230.59082232727459</v>
      </c>
      <c r="G246" s="158">
        <f>HLOOKUP('III Tool Overview'!$H$6,Targeting!$I$1:$BC$277,Targeting!BD246,FALSE)</f>
        <v>4.6118164465454919E-3</v>
      </c>
      <c r="H246" s="195"/>
      <c r="I246" s="158">
        <f>Baseline_Data_2012!B240/Baseline_Data_2012!B$273</f>
        <v>4.6118164465454919E-3</v>
      </c>
      <c r="J246" s="158">
        <f>Baseline_Data_2012!C240/Baseline_Data_2012!C$273</f>
        <v>2.9885640270499135E-3</v>
      </c>
      <c r="K246" s="158">
        <f>Baseline_Data_2012!D240/Baseline_Data_2012!D$273</f>
        <v>1.9182030475276069E-3</v>
      </c>
      <c r="L246" s="158">
        <f>Baseline_Data_2012!E240/Baseline_Data_2012!E$273</f>
        <v>1.7032064120500138E-3</v>
      </c>
      <c r="M246" s="158">
        <f>Baseline_Data_2012!F240/Baseline_Data_2012!F$273</f>
        <v>4.6904718209611479E-3</v>
      </c>
      <c r="N246" s="158">
        <f>Baseline_Data_2012!G240/Baseline_Data_2012!G$273</f>
        <v>4.4321509879673166E-3</v>
      </c>
      <c r="O246" s="158">
        <f>Baseline_Data_2012!H240/Baseline_Data_2012!H$273</f>
        <v>9.8259803165619396E-3</v>
      </c>
      <c r="P246" s="158">
        <f>Baseline_Data_2012!I240/Baseline_Data_2012!I$273</f>
        <v>4.0766470748236933E-3</v>
      </c>
      <c r="Q246" s="158">
        <f>Baseline_Data_2012!J240/Baseline_Data_2012!J$273</f>
        <v>2.1309600114633172E-3</v>
      </c>
      <c r="R246" s="158">
        <f>Baseline_Data_2012!K240/Baseline_Data_2012!K$273</f>
        <v>2.8640457868126037E-3</v>
      </c>
      <c r="S246" s="158">
        <f>Baseline_Data_2012!L240/Baseline_Data_2012!L$273</f>
        <v>7.6545202426185578E-3</v>
      </c>
      <c r="T246" s="158">
        <f>Baseline_Data_2012!M240/Baseline_Data_2012!M$273</f>
        <v>1.4977124893479604E-3</v>
      </c>
      <c r="U246" s="158">
        <f>Baseline_Data_2012!N240/Baseline_Data_2012!N$273</f>
        <v>2.8602009750973408E-3</v>
      </c>
      <c r="V246" s="158">
        <f>Baseline_Data_2012!O240/Baseline_Data_2012!O$273</f>
        <v>4.138671892746088E-3</v>
      </c>
      <c r="W246" s="158">
        <f>Baseline_Data_2012!P240/Baseline_Data_2012!P$273</f>
        <v>0</v>
      </c>
      <c r="X246" s="158">
        <f>Baseline_Data_2012!Q240/Baseline_Data_2012!Q$273</f>
        <v>9.8057450691392389E-3</v>
      </c>
      <c r="Y246" s="158">
        <f>Baseline_Data_2012!R240/Baseline_Data_2012!R$273</f>
        <v>1.2523735355034045E-2</v>
      </c>
      <c r="Z246" s="158">
        <f>Baseline_Data_2012!S240/Baseline_Data_2012!S$273</f>
        <v>4.1281706328247523E-3</v>
      </c>
      <c r="AA246" s="158">
        <f>Baseline_Data_2012!T240/Baseline_Data_2012!T$273</f>
        <v>2.1832745618731754E-3</v>
      </c>
      <c r="AB246" s="158">
        <f>Baseline_Data_2012!U240/Baseline_Data_2012!U$273</f>
        <v>2.2469936508317852E-3</v>
      </c>
      <c r="AC246" s="158">
        <f>Baseline_Data_2012!V240/Baseline_Data_2012!V$273</f>
        <v>1.7032064120500138E-3</v>
      </c>
      <c r="AD246" s="158">
        <f>Baseline_Data_2012!W240/Baseline_Data_2012!W$273</f>
        <v>2.4138196446873632E-3</v>
      </c>
      <c r="AE246" s="158">
        <f>Baseline_Data_2012!X240/Baseline_Data_2012!X$273</f>
        <v>2.592043368722167E-3</v>
      </c>
      <c r="AF246" s="158">
        <f>Baseline_Data_2012!Y240/Baseline_Data_2012!Y$273</f>
        <v>1.4402987705440655E-2</v>
      </c>
      <c r="AG246" s="158">
        <f>Baseline_Data_2012!Z240/Baseline_Data_2012!Z$273</f>
        <v>4.6748828641819075E-3</v>
      </c>
      <c r="AH246" s="158">
        <f>Baseline_Data_2012!AA240/Baseline_Data_2012!AA$273</f>
        <v>2.3193976497777317E-2</v>
      </c>
      <c r="AI246" s="158">
        <f>Baseline_Data_2012!AB240/Baseline_Data_2012!AB$273</f>
        <v>9.4011243465792274E-3</v>
      </c>
      <c r="AJ246" s="158">
        <f>Baseline_Data_2012!AC240/Baseline_Data_2012!AC$273</f>
        <v>0</v>
      </c>
      <c r="AK246" s="158">
        <f>Baseline_Data_2012!AD240/Baseline_Data_2012!AD$273</f>
        <v>3.7865602350384176E-3</v>
      </c>
      <c r="AL246" s="158">
        <f>Baseline_Data_2012!AE240/Baseline_Data_2012!AE$273</f>
        <v>4.6904718209611479E-3</v>
      </c>
      <c r="AM246" s="158">
        <f>Baseline_Data_2012!AF240/Baseline_Data_2012!AF$273</f>
        <v>1.6391357522449947E-3</v>
      </c>
      <c r="AN246" s="158">
        <f>Baseline_Data_2012!AG240/Baseline_Data_2012!AG$273</f>
        <v>2.0301388736871226E-3</v>
      </c>
      <c r="AO246" s="158">
        <f>Baseline_Data_2012!AH240/Baseline_Data_2012!AH$273</f>
        <v>2.9633902465071938E-3</v>
      </c>
      <c r="AP246" s="158">
        <f>Baseline_Data_2012!AI240/Baseline_Data_2012!AI$273</f>
        <v>4.4853214893280568E-3</v>
      </c>
      <c r="AQ246" s="158">
        <f>Baseline_Data_2012!AJ240/Baseline_Data_2012!AJ$273</f>
        <v>3.6925891375001944E-3</v>
      </c>
      <c r="AR246" s="158">
        <f>Baseline_Data_2012!AK240/Baseline_Data_2012!AK$273</f>
        <v>1.9901421642807477E-3</v>
      </c>
      <c r="AS246" s="158">
        <f>Baseline_Data_2012!AL240/Baseline_Data_2012!AL$273</f>
        <v>1.978869081519413E-3</v>
      </c>
      <c r="AT246" s="158">
        <f>Baseline_Data_2012!AM240/Baseline_Data_2012!AM$273</f>
        <v>1.4977124893479604E-3</v>
      </c>
      <c r="AU246" s="158">
        <f>Baseline_Data_2012!AN240/Baseline_Data_2012!AN$273</f>
        <v>6.805952246225302E-3</v>
      </c>
      <c r="AV246" s="158">
        <f>Baseline_Data_2012!AO240/Baseline_Data_2012!AO$273</f>
        <v>5.5556692501774908E-3</v>
      </c>
      <c r="AW246" s="158">
        <f>Baseline_Data_2012!AP240/Baseline_Data_2012!AP$273</f>
        <v>1.9182030475276069E-3</v>
      </c>
      <c r="AX246" s="158">
        <f>Baseline_Data_2012!AQ240/Baseline_Data_2012!AQ$273</f>
        <v>2.8602009750973408E-3</v>
      </c>
      <c r="AY246" s="158">
        <f>Baseline_Data_2012!AR240/Baseline_Data_2012!AR$273</f>
        <v>4.7588162528505043E-3</v>
      </c>
      <c r="AZ246" s="158">
        <f>Baseline_Data_2012!AS240/Baseline_Data_2012!AS$273</f>
        <v>3.7475259804912063E-3</v>
      </c>
      <c r="BA246" s="158">
        <f>Baseline_Data_2012!AT240/Baseline_Data_2012!AT$273</f>
        <v>7.7575029206393047E-3</v>
      </c>
      <c r="BB246" s="158">
        <f>Baseline_Data_2012!AU240/Baseline_Data_2012!AU$273</f>
        <v>1.315337798298145E-3</v>
      </c>
      <c r="BC246" s="158">
        <f>Baseline_Data_2012!AV240/Baseline_Data_2012!AV$273</f>
        <v>5.8263055144192784E-3</v>
      </c>
      <c r="BD246">
        <v>246</v>
      </c>
    </row>
    <row r="247" spans="1:56" x14ac:dyDescent="0.2">
      <c r="A247" s="157">
        <v>5</v>
      </c>
      <c r="B247" s="34" t="s">
        <v>31</v>
      </c>
      <c r="C247">
        <f>'III Tool Overview'!$H$8/160</f>
        <v>312.5</v>
      </c>
      <c r="D247">
        <v>0</v>
      </c>
      <c r="E247">
        <v>0</v>
      </c>
      <c r="F247">
        <f>G247*'III Tool Overview'!$H$8</f>
        <v>221.03090191498495</v>
      </c>
      <c r="G247" s="158">
        <f>HLOOKUP('III Tool Overview'!$H$6,Targeting!$I$1:$BC$277,Targeting!BD247,FALSE)</f>
        <v>4.4206180382996988E-3</v>
      </c>
      <c r="H247" s="195"/>
      <c r="I247" s="158">
        <f>Baseline_Data_2012!B241/Baseline_Data_2012!B$273</f>
        <v>4.4206180382996988E-3</v>
      </c>
      <c r="J247" s="158">
        <f>Baseline_Data_2012!C241/Baseline_Data_2012!C$273</f>
        <v>3.123918445156137E-3</v>
      </c>
      <c r="K247" s="158">
        <f>Baseline_Data_2012!D241/Baseline_Data_2012!D$273</f>
        <v>1.7854554317817519E-3</v>
      </c>
      <c r="L247" s="158">
        <f>Baseline_Data_2012!E241/Baseline_Data_2012!E$273</f>
        <v>1.7627590838000143E-3</v>
      </c>
      <c r="M247" s="158">
        <f>Baseline_Data_2012!F241/Baseline_Data_2012!F$273</f>
        <v>4.4638384294687526E-3</v>
      </c>
      <c r="N247" s="158">
        <f>Baseline_Data_2012!G241/Baseline_Data_2012!G$273</f>
        <v>3.8327138690809177E-3</v>
      </c>
      <c r="O247" s="158">
        <f>Baseline_Data_2012!H241/Baseline_Data_2012!H$273</f>
        <v>9.4497781250576941E-3</v>
      </c>
      <c r="P247" s="158">
        <f>Baseline_Data_2012!I241/Baseline_Data_2012!I$273</f>
        <v>3.9605357150470774E-3</v>
      </c>
      <c r="Q247" s="158">
        <f>Baseline_Data_2012!J241/Baseline_Data_2012!J$273</f>
        <v>2.0583136474361585E-3</v>
      </c>
      <c r="R247" s="158">
        <f>Baseline_Data_2012!K241/Baseline_Data_2012!K$273</f>
        <v>2.8530864279344942E-3</v>
      </c>
      <c r="S247" s="158">
        <f>Baseline_Data_2012!L241/Baseline_Data_2012!L$273</f>
        <v>7.1213427847700642E-3</v>
      </c>
      <c r="T247" s="158">
        <f>Baseline_Data_2012!M241/Baseline_Data_2012!M$273</f>
        <v>1.2672951832944279E-3</v>
      </c>
      <c r="U247" s="158">
        <f>Baseline_Data_2012!N241/Baseline_Data_2012!N$273</f>
        <v>1.8137859842080697E-3</v>
      </c>
      <c r="V247" s="158">
        <f>Baseline_Data_2012!O241/Baseline_Data_2012!O$273</f>
        <v>4.147757890315234E-3</v>
      </c>
      <c r="W247" s="158">
        <f>Baseline_Data_2012!P241/Baseline_Data_2012!P$273</f>
        <v>0</v>
      </c>
      <c r="X247" s="158">
        <f>Baseline_Data_2012!Q241/Baseline_Data_2012!Q$273</f>
        <v>9.5471452298427125E-3</v>
      </c>
      <c r="Y247" s="158">
        <f>Baseline_Data_2012!R241/Baseline_Data_2012!R$273</f>
        <v>1.1984579062842837E-2</v>
      </c>
      <c r="Z247" s="158">
        <f>Baseline_Data_2012!S241/Baseline_Data_2012!S$273</f>
        <v>3.9457473806377343E-3</v>
      </c>
      <c r="AA247" s="158">
        <f>Baseline_Data_2012!T241/Baseline_Data_2012!T$273</f>
        <v>2.4859066793605461E-3</v>
      </c>
      <c r="AB247" s="158">
        <f>Baseline_Data_2012!U241/Baseline_Data_2012!U$273</f>
        <v>2.0171032113077414E-3</v>
      </c>
      <c r="AC247" s="158">
        <f>Baseline_Data_2012!V241/Baseline_Data_2012!V$273</f>
        <v>1.7627590838000143E-3</v>
      </c>
      <c r="AD247" s="158">
        <f>Baseline_Data_2012!W241/Baseline_Data_2012!W$273</f>
        <v>2.7529038328696354E-3</v>
      </c>
      <c r="AE247" s="158">
        <f>Baseline_Data_2012!X241/Baseline_Data_2012!X$273</f>
        <v>2.4859859477433552E-3</v>
      </c>
      <c r="AF247" s="158">
        <f>Baseline_Data_2012!Y241/Baseline_Data_2012!Y$273</f>
        <v>1.4297664212165035E-2</v>
      </c>
      <c r="AG247" s="158">
        <f>Baseline_Data_2012!Z241/Baseline_Data_2012!Z$273</f>
        <v>4.246304941771987E-3</v>
      </c>
      <c r="AH247" s="158">
        <f>Baseline_Data_2012!AA241/Baseline_Data_2012!AA$273</f>
        <v>2.2363338220997415E-2</v>
      </c>
      <c r="AI247" s="158">
        <f>Baseline_Data_2012!AB241/Baseline_Data_2012!AB$273</f>
        <v>8.8184484199735104E-3</v>
      </c>
      <c r="AJ247" s="158">
        <f>Baseline_Data_2012!AC241/Baseline_Data_2012!AC$273</f>
        <v>0</v>
      </c>
      <c r="AK247" s="158">
        <f>Baseline_Data_2012!AD241/Baseline_Data_2012!AD$273</f>
        <v>3.2381807658076549E-3</v>
      </c>
      <c r="AL247" s="158">
        <f>Baseline_Data_2012!AE241/Baseline_Data_2012!AE$273</f>
        <v>4.4638384294687526E-3</v>
      </c>
      <c r="AM247" s="158">
        <f>Baseline_Data_2012!AF241/Baseline_Data_2012!AF$273</f>
        <v>1.4726283430072438E-3</v>
      </c>
      <c r="AN247" s="158">
        <f>Baseline_Data_2012!AG241/Baseline_Data_2012!AG$273</f>
        <v>1.8346082568397302E-3</v>
      </c>
      <c r="AO247" s="158">
        <f>Baseline_Data_2012!AH241/Baseline_Data_2012!AH$273</f>
        <v>3.1182467439493751E-3</v>
      </c>
      <c r="AP247" s="158">
        <f>Baseline_Data_2012!AI241/Baseline_Data_2012!AI$273</f>
        <v>4.0258495318846949E-3</v>
      </c>
      <c r="AQ247" s="158">
        <f>Baseline_Data_2012!AJ241/Baseline_Data_2012!AJ$273</f>
        <v>3.3779739195069045E-3</v>
      </c>
      <c r="AR247" s="158">
        <f>Baseline_Data_2012!AK241/Baseline_Data_2012!AK$273</f>
        <v>2.0112689388484838E-3</v>
      </c>
      <c r="AS247" s="158">
        <f>Baseline_Data_2012!AL241/Baseline_Data_2012!AL$273</f>
        <v>1.9758105512543136E-3</v>
      </c>
      <c r="AT247" s="158">
        <f>Baseline_Data_2012!AM241/Baseline_Data_2012!AM$273</f>
        <v>1.2672951832944279E-3</v>
      </c>
      <c r="AU247" s="158">
        <f>Baseline_Data_2012!AN241/Baseline_Data_2012!AN$273</f>
        <v>6.3546995621932027E-3</v>
      </c>
      <c r="AV247" s="158">
        <f>Baseline_Data_2012!AO241/Baseline_Data_2012!AO$273</f>
        <v>5.5657156683514095E-3</v>
      </c>
      <c r="AW247" s="158">
        <f>Baseline_Data_2012!AP241/Baseline_Data_2012!AP$273</f>
        <v>1.7854554317817519E-3</v>
      </c>
      <c r="AX247" s="158">
        <f>Baseline_Data_2012!AQ241/Baseline_Data_2012!AQ$273</f>
        <v>1.8137859842080697E-3</v>
      </c>
      <c r="AY247" s="158">
        <f>Baseline_Data_2012!AR241/Baseline_Data_2012!AR$273</f>
        <v>5.3557409396192083E-3</v>
      </c>
      <c r="AZ247" s="158">
        <f>Baseline_Data_2012!AS241/Baseline_Data_2012!AS$273</f>
        <v>3.8121987702664745E-3</v>
      </c>
      <c r="BA247" s="158">
        <f>Baseline_Data_2012!AT241/Baseline_Data_2012!AT$273</f>
        <v>6.7344469799111729E-3</v>
      </c>
      <c r="BB247" s="158">
        <f>Baseline_Data_2012!AU241/Baseline_Data_2012!AU$273</f>
        <v>1.1335431432488081E-3</v>
      </c>
      <c r="BC247" s="158">
        <f>Baseline_Data_2012!AV241/Baseline_Data_2012!AV$273</f>
        <v>5.3551204693009823E-3</v>
      </c>
      <c r="BD247">
        <v>247</v>
      </c>
    </row>
    <row r="248" spans="1:56" x14ac:dyDescent="0.2">
      <c r="A248" s="157">
        <v>5</v>
      </c>
      <c r="B248" s="34" t="s">
        <v>32</v>
      </c>
      <c r="C248">
        <f>'III Tool Overview'!$H$8/160</f>
        <v>312.5</v>
      </c>
      <c r="D248">
        <v>0</v>
      </c>
      <c r="E248">
        <v>0</v>
      </c>
      <c r="F248">
        <f>G248*'III Tool Overview'!$H$8</f>
        <v>199.78293967688717</v>
      </c>
      <c r="G248" s="158">
        <f>HLOOKUP('III Tool Overview'!$H$6,Targeting!$I$1:$BC$277,Targeting!BD248,FALSE)</f>
        <v>3.9956587935377434E-3</v>
      </c>
      <c r="H248" s="195"/>
      <c r="I248" s="158">
        <f>Baseline_Data_2012!B242/Baseline_Data_2012!B$273</f>
        <v>3.9956587935377434E-3</v>
      </c>
      <c r="J248" s="158">
        <f>Baseline_Data_2012!C242/Baseline_Data_2012!C$273</f>
        <v>2.9362680018725088E-3</v>
      </c>
      <c r="K248" s="158">
        <f>Baseline_Data_2012!D242/Baseline_Data_2012!D$273</f>
        <v>1.8252797165055085E-3</v>
      </c>
      <c r="L248" s="158">
        <f>Baseline_Data_2012!E242/Baseline_Data_2012!E$273</f>
        <v>1.5166080405666789E-3</v>
      </c>
      <c r="M248" s="158">
        <f>Baseline_Data_2012!F242/Baseline_Data_2012!F$273</f>
        <v>4.0391106661533732E-3</v>
      </c>
      <c r="N248" s="158">
        <f>Baseline_Data_2012!G242/Baseline_Data_2012!G$273</f>
        <v>3.5229488774776102E-3</v>
      </c>
      <c r="O248" s="158">
        <f>Baseline_Data_2012!H242/Baseline_Data_2012!H$273</f>
        <v>8.5974039289221996E-3</v>
      </c>
      <c r="P248" s="158">
        <f>Baseline_Data_2012!I242/Baseline_Data_2012!I$273</f>
        <v>3.6131123130488112E-3</v>
      </c>
      <c r="Q248" s="158">
        <f>Baseline_Data_2012!J242/Baseline_Data_2012!J$273</f>
        <v>1.9540009196022902E-3</v>
      </c>
      <c r="R248" s="158">
        <f>Baseline_Data_2012!K242/Baseline_Data_2012!K$273</f>
        <v>2.4877744653308458E-3</v>
      </c>
      <c r="S248" s="158">
        <f>Baseline_Data_2012!L242/Baseline_Data_2012!L$273</f>
        <v>6.2496399568590351E-3</v>
      </c>
      <c r="T248" s="158">
        <f>Baseline_Data_2012!M242/Baseline_Data_2012!M$273</f>
        <v>1.0368778772408957E-3</v>
      </c>
      <c r="U248" s="158">
        <f>Baseline_Data_2012!N242/Baseline_Data_2012!N$273</f>
        <v>1.4301004875486704E-3</v>
      </c>
      <c r="V248" s="158">
        <f>Baseline_Data_2012!O242/Baseline_Data_2012!O$273</f>
        <v>3.8433769717488371E-3</v>
      </c>
      <c r="W248" s="158">
        <f>Baseline_Data_2012!P242/Baseline_Data_2012!P$273</f>
        <v>0</v>
      </c>
      <c r="X248" s="158">
        <f>Baseline_Data_2012!Q242/Baseline_Data_2012!Q$273</f>
        <v>8.8014154607085407E-3</v>
      </c>
      <c r="Y248" s="158">
        <f>Baseline_Data_2012!R242/Baseline_Data_2012!R$273</f>
        <v>1.0886297726897785E-2</v>
      </c>
      <c r="Z248" s="158">
        <f>Baseline_Data_2012!S242/Baseline_Data_2012!S$273</f>
        <v>4.1619527165630893E-3</v>
      </c>
      <c r="AA248" s="158">
        <f>Baseline_Data_2012!T242/Baseline_Data_2012!T$273</f>
        <v>2.1400414022321223E-3</v>
      </c>
      <c r="AB248" s="158">
        <f>Baseline_Data_2012!U242/Baseline_Data_2012!U$273</f>
        <v>2.1357563413846674E-3</v>
      </c>
      <c r="AC248" s="158">
        <f>Baseline_Data_2012!V242/Baseline_Data_2012!V$273</f>
        <v>1.5166080405666789E-3</v>
      </c>
      <c r="AD248" s="158">
        <f>Baseline_Data_2012!W242/Baseline_Data_2012!W$273</f>
        <v>2.2960022572680989E-3</v>
      </c>
      <c r="AE248" s="158">
        <f>Baseline_Data_2012!X242/Baseline_Data_2012!X$273</f>
        <v>2.3078094804989506E-3</v>
      </c>
      <c r="AF248" s="158">
        <f>Baseline_Data_2012!Y242/Baseline_Data_2012!Y$273</f>
        <v>1.3626226942532977E-2</v>
      </c>
      <c r="AG248" s="158">
        <f>Baseline_Data_2012!Z242/Baseline_Data_2012!Z$273</f>
        <v>3.7049433555699802E-3</v>
      </c>
      <c r="AH248" s="158">
        <f>Baseline_Data_2012!AA242/Baseline_Data_2012!AA$273</f>
        <v>2.0190899650957668E-2</v>
      </c>
      <c r="AI248" s="158">
        <f>Baseline_Data_2012!AB242/Baseline_Data_2012!AB$273</f>
        <v>7.9119161696962828E-3</v>
      </c>
      <c r="AJ248" s="158">
        <f>Baseline_Data_2012!AC242/Baseline_Data_2012!AC$273</f>
        <v>0</v>
      </c>
      <c r="AK248" s="158">
        <f>Baseline_Data_2012!AD242/Baseline_Data_2012!AD$273</f>
        <v>2.8241542665384291E-3</v>
      </c>
      <c r="AL248" s="158">
        <f>Baseline_Data_2012!AE242/Baseline_Data_2012!AE$273</f>
        <v>4.0391106661533732E-3</v>
      </c>
      <c r="AM248" s="158">
        <f>Baseline_Data_2012!AF242/Baseline_Data_2012!AF$273</f>
        <v>1.3822625128681629E-3</v>
      </c>
      <c r="AN248" s="158">
        <f>Baseline_Data_2012!AG242/Baseline_Data_2012!AG$273</f>
        <v>1.8152965909782595E-3</v>
      </c>
      <c r="AO248" s="158">
        <f>Baseline_Data_2012!AH242/Baseline_Data_2012!AH$273</f>
        <v>2.5973657980074929E-3</v>
      </c>
      <c r="AP248" s="158">
        <f>Baseline_Data_2012!AI242/Baseline_Data_2012!AI$273</f>
        <v>3.3840474325987288E-3</v>
      </c>
      <c r="AQ248" s="158">
        <f>Baseline_Data_2012!AJ242/Baseline_Data_2012!AJ$273</f>
        <v>2.7984195705718961E-3</v>
      </c>
      <c r="AR248" s="158">
        <f>Baseline_Data_2012!AK242/Baseline_Data_2012!AK$273</f>
        <v>2.1633817157361845E-3</v>
      </c>
      <c r="AS248" s="158">
        <f>Baseline_Data_2012!AL242/Baseline_Data_2012!AL$273</f>
        <v>1.6668989944792585E-3</v>
      </c>
      <c r="AT248" s="158">
        <f>Baseline_Data_2012!AM242/Baseline_Data_2012!AM$273</f>
        <v>1.0368778772408957E-3</v>
      </c>
      <c r="AU248" s="158">
        <f>Baseline_Data_2012!AN242/Baseline_Data_2012!AN$273</f>
        <v>5.9618442843299641E-3</v>
      </c>
      <c r="AV248" s="158">
        <f>Baseline_Data_2012!AO242/Baseline_Data_2012!AO$273</f>
        <v>4.8557687840610981E-3</v>
      </c>
      <c r="AW248" s="158">
        <f>Baseline_Data_2012!AP242/Baseline_Data_2012!AP$273</f>
        <v>1.8252797165055085E-3</v>
      </c>
      <c r="AX248" s="158">
        <f>Baseline_Data_2012!AQ242/Baseline_Data_2012!AQ$273</f>
        <v>1.4301004875486704E-3</v>
      </c>
      <c r="AY248" s="158">
        <f>Baseline_Data_2012!AR242/Baseline_Data_2012!AR$273</f>
        <v>4.714599609386156E-3</v>
      </c>
      <c r="AZ248" s="158">
        <f>Baseline_Data_2012!AS242/Baseline_Data_2012!AS$273</f>
        <v>3.3594892418395981E-3</v>
      </c>
      <c r="BA248" s="158">
        <f>Baseline_Data_2012!AT242/Baseline_Data_2012!AT$273</f>
        <v>6.331669050490648E-3</v>
      </c>
      <c r="BB248" s="158">
        <f>Baseline_Data_2012!AU242/Baseline_Data_2012!AU$273</f>
        <v>1.1228493400106117E-3</v>
      </c>
      <c r="BC248" s="158">
        <f>Baseline_Data_2012!AV242/Baseline_Data_2012!AV$273</f>
        <v>4.2652489736360539E-3</v>
      </c>
      <c r="BD248">
        <v>248</v>
      </c>
    </row>
    <row r="249" spans="1:56" x14ac:dyDescent="0.2">
      <c r="A249" s="157">
        <v>5</v>
      </c>
      <c r="B249" s="34" t="s">
        <v>33</v>
      </c>
      <c r="C249">
        <f>'III Tool Overview'!$H$8/160</f>
        <v>312.5</v>
      </c>
      <c r="D249">
        <v>0</v>
      </c>
      <c r="E249">
        <v>0</v>
      </c>
      <c r="F249">
        <f>G249*'III Tool Overview'!$H$8</f>
        <v>186.60964644789439</v>
      </c>
      <c r="G249" s="158">
        <f>HLOOKUP('III Tool Overview'!$H$6,Targeting!$I$1:$BC$277,Targeting!BD249,FALSE)</f>
        <v>3.7321929289578881E-3</v>
      </c>
      <c r="H249" s="195"/>
      <c r="I249" s="158">
        <f>Baseline_Data_2012!B243/Baseline_Data_2012!B$273</f>
        <v>3.7321929289578881E-3</v>
      </c>
      <c r="J249" s="158">
        <f>Baseline_Data_2012!C243/Baseline_Data_2012!C$273</f>
        <v>3.2362010874487997E-3</v>
      </c>
      <c r="K249" s="158">
        <f>Baseline_Data_2012!D243/Baseline_Data_2012!D$273</f>
        <v>1.8651040012292652E-3</v>
      </c>
      <c r="L249" s="158">
        <f>Baseline_Data_2012!E243/Baseline_Data_2012!E$273</f>
        <v>1.7309976588666806E-3</v>
      </c>
      <c r="M249" s="158">
        <f>Baseline_Data_2012!F243/Baseline_Data_2012!F$273</f>
        <v>4.0844373444518522E-3</v>
      </c>
      <c r="N249" s="158">
        <f>Baseline_Data_2012!G243/Baseline_Data_2012!G$273</f>
        <v>3.3471363146757335E-3</v>
      </c>
      <c r="O249" s="158">
        <f>Baseline_Data_2012!H243/Baseline_Data_2012!H$273</f>
        <v>7.6503214887716515E-3</v>
      </c>
      <c r="P249" s="158">
        <f>Baseline_Data_2012!I243/Baseline_Data_2012!I$273</f>
        <v>3.2151463191477827E-3</v>
      </c>
      <c r="Q249" s="158">
        <f>Baseline_Data_2012!J243/Baseline_Data_2012!J$273</f>
        <v>1.9540009196022902E-3</v>
      </c>
      <c r="R249" s="158">
        <f>Baseline_Data_2012!K243/Baseline_Data_2012!K$273</f>
        <v>2.2338826513213102E-3</v>
      </c>
      <c r="S249" s="158">
        <f>Baseline_Data_2012!L243/Baseline_Data_2012!L$273</f>
        <v>5.7495456601757439E-3</v>
      </c>
      <c r="T249" s="158">
        <f>Baseline_Data_2012!M243/Baseline_Data_2012!M$273</f>
        <v>9.6007210855638488E-4</v>
      </c>
      <c r="U249" s="158">
        <f>Baseline_Data_2012!N243/Baseline_Data_2012!N$273</f>
        <v>1.6393834857265247E-3</v>
      </c>
      <c r="V249" s="158">
        <f>Baseline_Data_2012!O243/Baseline_Data_2012!O$273</f>
        <v>3.7888609863339596E-3</v>
      </c>
      <c r="W249" s="158">
        <f>Baseline_Data_2012!P243/Baseline_Data_2012!P$273</f>
        <v>0</v>
      </c>
      <c r="X249" s="158">
        <f>Baseline_Data_2012!Q243/Baseline_Data_2012!Q$273</f>
        <v>7.7158975306382358E-3</v>
      </c>
      <c r="Y249" s="158">
        <f>Baseline_Data_2012!R243/Baseline_Data_2012!R$273</f>
        <v>9.7380945120461374E-3</v>
      </c>
      <c r="Z249" s="158">
        <f>Baseline_Data_2012!S243/Baseline_Data_2012!S$273</f>
        <v>4.5132863874417914E-3</v>
      </c>
      <c r="AA249" s="158">
        <f>Baseline_Data_2012!T243/Baseline_Data_2012!T$273</f>
        <v>2.1112192958047536E-3</v>
      </c>
      <c r="AB249" s="158">
        <f>Baseline_Data_2012!U243/Baseline_Data_2012!U$273</f>
        <v>2.2544094714615935E-3</v>
      </c>
      <c r="AC249" s="158">
        <f>Baseline_Data_2012!V243/Baseline_Data_2012!V$273</f>
        <v>1.7309976588666806E-3</v>
      </c>
      <c r="AD249" s="158">
        <f>Baseline_Data_2012!W243/Baseline_Data_2012!W$273</f>
        <v>2.0431259135389465E-3</v>
      </c>
      <c r="AE249" s="158">
        <f>Baseline_Data_2012!X243/Baseline_Data_2012!X$273</f>
        <v>2.2950825899814933E-3</v>
      </c>
      <c r="AF249" s="158">
        <f>Baseline_Data_2012!Y243/Baseline_Data_2012!Y$273</f>
        <v>1.2230690656631047E-2</v>
      </c>
      <c r="AG249" s="158">
        <f>Baseline_Data_2012!Z243/Baseline_Data_2012!Z$273</f>
        <v>3.3045613491080798E-3</v>
      </c>
      <c r="AH249" s="158">
        <f>Baseline_Data_2012!AA243/Baseline_Data_2012!AA$273</f>
        <v>1.7038733882664699E-2</v>
      </c>
      <c r="AI249" s="158">
        <f>Baseline_Data_2012!AB243/Baseline_Data_2012!AB$273</f>
        <v>7.3093310428648597E-3</v>
      </c>
      <c r="AJ249" s="158">
        <f>Baseline_Data_2012!AC243/Baseline_Data_2012!AC$273</f>
        <v>0</v>
      </c>
      <c r="AK249" s="158">
        <f>Baseline_Data_2012!AD243/Baseline_Data_2012!AD$273</f>
        <v>2.453998124807664E-3</v>
      </c>
      <c r="AL249" s="158">
        <f>Baseline_Data_2012!AE243/Baseline_Data_2012!AE$273</f>
        <v>4.0844373444518522E-3</v>
      </c>
      <c r="AM249" s="158">
        <f>Baseline_Data_2012!AF243/Baseline_Data_2012!AF$273</f>
        <v>1.243366885061798E-3</v>
      </c>
      <c r="AN249" s="158">
        <f>Baseline_Data_2012!AG243/Baseline_Data_2012!AG$273</f>
        <v>1.8249524239089948E-3</v>
      </c>
      <c r="AO249" s="158">
        <f>Baseline_Data_2012!AH243/Baseline_Data_2012!AH$273</f>
        <v>2.1679909641905363E-3</v>
      </c>
      <c r="AP249" s="158">
        <f>Baseline_Data_2012!AI243/Baseline_Data_2012!AI$273</f>
        <v>3.6393096311783742E-3</v>
      </c>
      <c r="AQ249" s="158">
        <f>Baseline_Data_2012!AJ243/Baseline_Data_2012!AJ$273</f>
        <v>2.6825087007848946E-3</v>
      </c>
      <c r="AR249" s="158">
        <f>Baseline_Data_2012!AK243/Baseline_Data_2012!AK$273</f>
        <v>2.4760579793386799E-3</v>
      </c>
      <c r="AS249" s="158">
        <f>Baseline_Data_2012!AL243/Baseline_Data_2012!AL$273</f>
        <v>1.4940920345011333E-3</v>
      </c>
      <c r="AT249" s="158">
        <f>Baseline_Data_2012!AM243/Baseline_Data_2012!AM$273</f>
        <v>9.6007210855638488E-4</v>
      </c>
      <c r="AU249" s="158">
        <f>Baseline_Data_2012!AN243/Baseline_Data_2012!AN$273</f>
        <v>5.9618442843299641E-3</v>
      </c>
      <c r="AV249" s="158">
        <f>Baseline_Data_2012!AO243/Baseline_Data_2012!AO$273</f>
        <v>4.410377578350666E-3</v>
      </c>
      <c r="AW249" s="158">
        <f>Baseline_Data_2012!AP243/Baseline_Data_2012!AP$273</f>
        <v>1.8651040012292652E-3</v>
      </c>
      <c r="AX249" s="158">
        <f>Baseline_Data_2012!AQ243/Baseline_Data_2012!AQ$273</f>
        <v>1.6393834857265247E-3</v>
      </c>
      <c r="AY249" s="158">
        <f>Baseline_Data_2012!AR243/Baseline_Data_2012!AR$273</f>
        <v>5.3999575830835566E-3</v>
      </c>
      <c r="AZ249" s="158">
        <f>Baseline_Data_2012!AS243/Baseline_Data_2012!AS$273</f>
        <v>3.1514875666164392E-3</v>
      </c>
      <c r="BA249" s="158">
        <f>Baseline_Data_2012!AT243/Baseline_Data_2012!AT$273</f>
        <v>6.4444468707283951E-3</v>
      </c>
      <c r="BB249" s="158">
        <f>Baseline_Data_2012!AU243/Baseline_Data_2012!AU$273</f>
        <v>8.4481045581750775E-4</v>
      </c>
      <c r="BC249" s="158">
        <f>Baseline_Data_2012!AV243/Baseline_Data_2012!AV$273</f>
        <v>3.6096871717323374E-3</v>
      </c>
      <c r="BD249">
        <v>249</v>
      </c>
    </row>
    <row r="250" spans="1:56" x14ac:dyDescent="0.2">
      <c r="A250" s="157">
        <v>5</v>
      </c>
      <c r="B250" s="34" t="s">
        <v>34</v>
      </c>
      <c r="C250">
        <f>'III Tool Overview'!$H$8/160</f>
        <v>312.5</v>
      </c>
      <c r="D250">
        <v>0</v>
      </c>
      <c r="E250">
        <v>0</v>
      </c>
      <c r="F250">
        <f>G250*'III Tool Overview'!$H$8</f>
        <v>102.85668257027658</v>
      </c>
      <c r="G250" s="158">
        <f>HLOOKUP('III Tool Overview'!$H$6,Targeting!$I$1:$BC$277,Targeting!BD250,FALSE)</f>
        <v>2.0571336514055316E-3</v>
      </c>
      <c r="H250" s="195"/>
      <c r="I250" s="158">
        <f>Baseline_Data_2012!B244/Baseline_Data_2012!B$273</f>
        <v>2.0571336514055316E-3</v>
      </c>
      <c r="J250" s="158">
        <f>Baseline_Data_2012!C244/Baseline_Data_2012!C$273</f>
        <v>1.9634780362061894E-3</v>
      </c>
      <c r="K250" s="158">
        <f>Baseline_Data_2012!D244/Baseline_Data_2012!D$273</f>
        <v>1.0601707312066706E-3</v>
      </c>
      <c r="L250" s="158">
        <f>Baseline_Data_2012!E244/Baseline_Data_2012!E$273</f>
        <v>8.7921399020000728E-4</v>
      </c>
      <c r="M250" s="158">
        <f>Baseline_Data_2012!F244/Baseline_Data_2012!F$273</f>
        <v>2.45923937407978E-3</v>
      </c>
      <c r="N250" s="158">
        <f>Baseline_Data_2012!G244/Baseline_Data_2012!G$273</f>
        <v>1.9264794760351122E-3</v>
      </c>
      <c r="O250" s="158">
        <f>Baseline_Data_2012!H244/Baseline_Data_2012!H$273</f>
        <v>3.9149661626374753E-3</v>
      </c>
      <c r="P250" s="158">
        <f>Baseline_Data_2012!I244/Baseline_Data_2012!I$273</f>
        <v>1.7553719510471205E-3</v>
      </c>
      <c r="Q250" s="158">
        <f>Baseline_Data_2012!J244/Baseline_Data_2012!J$273</f>
        <v>1.0692054602971538E-3</v>
      </c>
      <c r="R250" s="158">
        <f>Baseline_Data_2012!K244/Baseline_Data_2012!K$273</f>
        <v>1.1437585447336049E-3</v>
      </c>
      <c r="S250" s="158">
        <f>Baseline_Data_2012!L244/Baseline_Data_2012!L$273</f>
        <v>3.1153426669329326E-3</v>
      </c>
      <c r="T250" s="158">
        <f>Baseline_Data_2012!M244/Baseline_Data_2012!M$273</f>
        <v>4.643257834109061E-4</v>
      </c>
      <c r="U250" s="158">
        <f>Baseline_Data_2012!N244/Baseline_Data_2012!N$273</f>
        <v>9.1006394662188116E-4</v>
      </c>
      <c r="V250" s="158">
        <f>Baseline_Data_2012!O244/Baseline_Data_2012!O$273</f>
        <v>2.3340000422318861E-3</v>
      </c>
      <c r="W250" s="158">
        <f>Baseline_Data_2012!P244/Baseline_Data_2012!P$273</f>
        <v>0</v>
      </c>
      <c r="X250" s="158">
        <f>Baseline_Data_2012!Q244/Baseline_Data_2012!Q$273</f>
        <v>3.7639124601203814E-3</v>
      </c>
      <c r="Y250" s="158">
        <f>Baseline_Data_2012!R244/Baseline_Data_2012!R$273</f>
        <v>5.0935444326818107E-3</v>
      </c>
      <c r="Z250" s="158">
        <f>Baseline_Data_2012!S244/Baseline_Data_2012!S$273</f>
        <v>2.7560038133439464E-3</v>
      </c>
      <c r="AA250" s="158">
        <f>Baseline_Data_2012!T244/Baseline_Data_2012!T$273</f>
        <v>1.2838938317646037E-3</v>
      </c>
      <c r="AB250" s="158">
        <f>Baseline_Data_2012!U244/Baseline_Data_2012!U$273</f>
        <v>1.2128237557294877E-3</v>
      </c>
      <c r="AC250" s="158">
        <f>Baseline_Data_2012!V244/Baseline_Data_2012!V$273</f>
        <v>8.7921399020000728E-4</v>
      </c>
      <c r="AD250" s="158">
        <f>Baseline_Data_2012!W244/Baseline_Data_2012!W$273</f>
        <v>1.2343395910333109E-3</v>
      </c>
      <c r="AE250" s="158">
        <f>Baseline_Data_2012!X244/Baseline_Data_2012!X$273</f>
        <v>1.2148395493936657E-3</v>
      </c>
      <c r="AF250" s="158">
        <f>Baseline_Data_2012!Y244/Baseline_Data_2012!Y$273</f>
        <v>7.2134624315016464E-3</v>
      </c>
      <c r="AG250" s="158">
        <f>Baseline_Data_2012!Z244/Baseline_Data_2012!Z$273</f>
        <v>2.0921369633431701E-3</v>
      </c>
      <c r="AH250" s="158">
        <f>Baseline_Data_2012!AA244/Baseline_Data_2012!AA$273</f>
        <v>9.8534223555546193E-3</v>
      </c>
      <c r="AI250" s="158">
        <f>Baseline_Data_2012!AB244/Baseline_Data_2012!AB$273</f>
        <v>3.925008328133632E-3</v>
      </c>
      <c r="AJ250" s="158">
        <f>Baseline_Data_2012!AC244/Baseline_Data_2012!AC$273</f>
        <v>0</v>
      </c>
      <c r="AK250" s="158">
        <f>Baseline_Data_2012!AD244/Baseline_Data_2012!AD$273</f>
        <v>1.371447199867117E-3</v>
      </c>
      <c r="AL250" s="158">
        <f>Baseline_Data_2012!AE244/Baseline_Data_2012!AE$273</f>
        <v>2.45923937407978E-3</v>
      </c>
      <c r="AM250" s="158">
        <f>Baseline_Data_2012!AF244/Baseline_Data_2012!AF$273</f>
        <v>5.7026315534738166E-4</v>
      </c>
      <c r="AN250" s="158">
        <f>Baseline_Data_2012!AG244/Baseline_Data_2012!AG$273</f>
        <v>9.5548855864595512E-4</v>
      </c>
      <c r="AO250" s="158">
        <f>Baseline_Data_2012!AH244/Baseline_Data_2012!AH$273</f>
        <v>1.370671973227901E-3</v>
      </c>
      <c r="AP250" s="158">
        <f>Baseline_Data_2012!AI244/Baseline_Data_2012!AI$273</f>
        <v>1.9121459239057079E-3</v>
      </c>
      <c r="AQ250" s="158">
        <f>Baseline_Data_2012!AJ244/Baseline_Data_2012!AJ$273</f>
        <v>1.6069461493197954E-3</v>
      </c>
      <c r="AR250" s="158">
        <f>Baseline_Data_2012!AK244/Baseline_Data_2012!AK$273</f>
        <v>1.5729843973614481E-3</v>
      </c>
      <c r="AS250" s="158">
        <f>Baseline_Data_2012!AL244/Baseline_Data_2012!AL$273</f>
        <v>6.9094979170658186E-4</v>
      </c>
      <c r="AT250" s="158">
        <f>Baseline_Data_2012!AM244/Baseline_Data_2012!AM$273</f>
        <v>4.643257834109061E-4</v>
      </c>
      <c r="AU250" s="158">
        <f>Baseline_Data_2012!AN244/Baseline_Data_2012!AN$273</f>
        <v>3.7364687484240746E-3</v>
      </c>
      <c r="AV250" s="158">
        <f>Baseline_Data_2012!AO244/Baseline_Data_2012!AO$273</f>
        <v>2.4400618686049968E-3</v>
      </c>
      <c r="AW250" s="158">
        <f>Baseline_Data_2012!AP244/Baseline_Data_2012!AP$273</f>
        <v>1.0601707312066706E-3</v>
      </c>
      <c r="AX250" s="158">
        <f>Baseline_Data_2012!AQ244/Baseline_Data_2012!AQ$273</f>
        <v>9.1006394662188116E-4</v>
      </c>
      <c r="AY250" s="158">
        <f>Baseline_Data_2012!AR244/Baseline_Data_2012!AR$273</f>
        <v>3.4152332457633703E-3</v>
      </c>
      <c r="AZ250" s="158">
        <f>Baseline_Data_2012!AS244/Baseline_Data_2012!AS$273</f>
        <v>1.6640134017852747E-3</v>
      </c>
      <c r="BA250" s="158">
        <f>Baseline_Data_2012!AT244/Baseline_Data_2012!AT$273</f>
        <v>3.921592385539836E-3</v>
      </c>
      <c r="BB250" s="158">
        <f>Baseline_Data_2012!AU244/Baseline_Data_2012!AU$273</f>
        <v>4.1511399842816555E-4</v>
      </c>
      <c r="BC250" s="158">
        <f>Baseline_Data_2012!AV244/Baseline_Data_2012!AV$273</f>
        <v>1.8798979626182136E-3</v>
      </c>
      <c r="BD250">
        <v>250</v>
      </c>
    </row>
    <row r="251" spans="1:56" x14ac:dyDescent="0.2">
      <c r="A251" s="157">
        <v>5</v>
      </c>
      <c r="B251" s="34" t="s">
        <v>35</v>
      </c>
      <c r="C251">
        <f>'III Tool Overview'!$H$8/160</f>
        <v>312.5</v>
      </c>
      <c r="F251">
        <f>G251*'III Tool Overview'!$H$8</f>
        <v>71.190296395117542</v>
      </c>
      <c r="G251" s="158">
        <f>HLOOKUP('III Tool Overview'!$H$6,Targeting!$I$1:$BC$277,Targeting!BD251,FALSE)</f>
        <v>1.4238059279023509E-3</v>
      </c>
      <c r="H251" s="195"/>
      <c r="I251" s="158">
        <f>Baseline_Data_2012!B245/Baseline_Data_2012!B$273</f>
        <v>1.4238059279023509E-3</v>
      </c>
      <c r="J251" s="158">
        <f>Baseline_Data_2012!C245/Baseline_Data_2012!C$273</f>
        <v>1.2861466298977734E-3</v>
      </c>
      <c r="K251" s="158">
        <f>Baseline_Data_2012!D245/Baseline_Data_2012!D$273</f>
        <v>6.842536193445443E-4</v>
      </c>
      <c r="L251" s="158">
        <f>Baseline_Data_2012!E245/Baseline_Data_2012!E$273</f>
        <v>6.8467526248333892E-4</v>
      </c>
      <c r="M251" s="158">
        <f>Baseline_Data_2012!F245/Baseline_Data_2012!F$273</f>
        <v>1.5949801848397528E-3</v>
      </c>
      <c r="N251" s="158">
        <f>Baseline_Data_2012!G245/Baseline_Data_2012!G$273</f>
        <v>1.3137993329376623E-3</v>
      </c>
      <c r="O251" s="158">
        <f>Baseline_Data_2012!H245/Baseline_Data_2012!H$273</f>
        <v>2.7296781390551226E-3</v>
      </c>
      <c r="P251" s="158">
        <f>Baseline_Data_2012!I245/Baseline_Data_2012!I$273</f>
        <v>1.2488697769912661E-3</v>
      </c>
      <c r="Q251" s="158">
        <f>Baseline_Data_2012!J245/Baseline_Data_2012!J$273</f>
        <v>7.4678430153792355E-4</v>
      </c>
      <c r="R251" s="158">
        <f>Baseline_Data_2012!K245/Baseline_Data_2012!K$273</f>
        <v>7.6076216212209798E-4</v>
      </c>
      <c r="S251" s="158">
        <f>Baseline_Data_2012!L245/Baseline_Data_2012!L$273</f>
        <v>2.1537627521354659E-3</v>
      </c>
      <c r="T251" s="158">
        <f>Baseline_Data_2012!M245/Baseline_Data_2012!M$273</f>
        <v>2.6882019039578775E-4</v>
      </c>
      <c r="U251" s="158">
        <f>Baseline_Data_2012!N245/Baseline_Data_2012!N$273</f>
        <v>7.9908053849726151E-4</v>
      </c>
      <c r="V251" s="158">
        <f>Baseline_Data_2012!O245/Baseline_Data_2012!O$273</f>
        <v>1.6931618803474086E-3</v>
      </c>
      <c r="W251" s="158">
        <f>Baseline_Data_2012!P245/Baseline_Data_2012!P$273</f>
        <v>0</v>
      </c>
      <c r="X251" s="158">
        <f>Baseline_Data_2012!Q245/Baseline_Data_2012!Q$273</f>
        <v>2.6885089000859867E-3</v>
      </c>
      <c r="Y251" s="158">
        <f>Baseline_Data_2012!R245/Baseline_Data_2012!R$273</f>
        <v>3.3971082203832119E-3</v>
      </c>
      <c r="Z251" s="158">
        <f>Baseline_Data_2012!S245/Baseline_Data_2012!S$273</f>
        <v>1.7671100893671796E-3</v>
      </c>
      <c r="AA251" s="158">
        <f>Baseline_Data_2012!T245/Baseline_Data_2012!T$273</f>
        <v>8.2077498530665736E-4</v>
      </c>
      <c r="AB251" s="158">
        <f>Baseline_Data_2012!U245/Baseline_Data_2012!U$273</f>
        <v>8.1169527620806182E-4</v>
      </c>
      <c r="AC251" s="158">
        <f>Baseline_Data_2012!V245/Baseline_Data_2012!V$273</f>
        <v>6.8467526248333892E-4</v>
      </c>
      <c r="AD251" s="158">
        <f>Baseline_Data_2012!W245/Baseline_Data_2012!W$273</f>
        <v>1.0057581852864015E-3</v>
      </c>
      <c r="AE251" s="158">
        <f>Baseline_Data_2012!X245/Baseline_Data_2012!X$273</f>
        <v>7.6399909439646093E-4</v>
      </c>
      <c r="AF251" s="158">
        <f>Baseline_Data_2012!Y245/Baseline_Data_2012!Y$273</f>
        <v>5.7682565436572401E-3</v>
      </c>
      <c r="AG251" s="158">
        <f>Baseline_Data_2012!Z245/Baseline_Data_2012!Z$273</f>
        <v>1.5000227284347257E-3</v>
      </c>
      <c r="AH251" s="158">
        <f>Baseline_Data_2012!AA245/Baseline_Data_2012!AA$273</f>
        <v>7.379901612929147E-3</v>
      </c>
      <c r="AI251" s="158">
        <f>Baseline_Data_2012!AB245/Baseline_Data_2012!AB$273</f>
        <v>2.7653275804410396E-3</v>
      </c>
      <c r="AJ251" s="158">
        <f>Baseline_Data_2012!AC245/Baseline_Data_2012!AC$273</f>
        <v>0</v>
      </c>
      <c r="AK251" s="158">
        <f>Baseline_Data_2012!AD245/Baseline_Data_2012!AD$273</f>
        <v>8.6369766403845158E-4</v>
      </c>
      <c r="AL251" s="158">
        <f>Baseline_Data_2012!AE245/Baseline_Data_2012!AE$273</f>
        <v>1.5949801848397528E-3</v>
      </c>
      <c r="AM251" s="158">
        <f>Baseline_Data_2012!AF245/Baseline_Data_2012!AF$273</f>
        <v>3.7431839235220292E-4</v>
      </c>
      <c r="AN251" s="158">
        <f>Baseline_Data_2012!AG245/Baseline_Data_2012!AG$273</f>
        <v>6.9280601278026656E-4</v>
      </c>
      <c r="AO251" s="158">
        <f>Baseline_Data_2012!AH245/Baseline_Data_2012!AH$273</f>
        <v>9.6753315757263595E-4</v>
      </c>
      <c r="AP251" s="158">
        <f>Baseline_Data_2012!AI245/Baseline_Data_2012!AI$273</f>
        <v>1.1556415899333043E-3</v>
      </c>
      <c r="AQ251" s="158">
        <f>Baseline_Data_2012!AJ245/Baseline_Data_2012!AJ$273</f>
        <v>1.3277063266511097E-3</v>
      </c>
      <c r="AR251" s="158">
        <f>Baseline_Data_2012!AK245/Baseline_Data_2012!AK$273</f>
        <v>1.0379008160367844E-3</v>
      </c>
      <c r="AS251" s="158">
        <f>Baseline_Data_2012!AL245/Baseline_Data_2012!AL$273</f>
        <v>4.3987226176249997E-4</v>
      </c>
      <c r="AT251" s="158">
        <f>Baseline_Data_2012!AM245/Baseline_Data_2012!AM$273</f>
        <v>2.6882019039578775E-4</v>
      </c>
      <c r="AU251" s="158">
        <f>Baseline_Data_2012!AN245/Baseline_Data_2012!AN$273</f>
        <v>2.6891764229164221E-3</v>
      </c>
      <c r="AV251" s="158">
        <f>Baseline_Data_2012!AO245/Baseline_Data_2012!AO$273</f>
        <v>1.5173135811762076E-3</v>
      </c>
      <c r="AW251" s="158">
        <f>Baseline_Data_2012!AP245/Baseline_Data_2012!AP$273</f>
        <v>6.842536193445443E-4</v>
      </c>
      <c r="AX251" s="158">
        <f>Baseline_Data_2012!AQ245/Baseline_Data_2012!AQ$273</f>
        <v>7.9908053849726151E-4</v>
      </c>
      <c r="AY251" s="158">
        <f>Baseline_Data_2012!AR245/Baseline_Data_2012!AR$273</f>
        <v>2.2686152868356059E-3</v>
      </c>
      <c r="AZ251" s="158">
        <f>Baseline_Data_2012!AS245/Baseline_Data_2012!AS$273</f>
        <v>1.1178699657715247E-3</v>
      </c>
      <c r="BA251" s="158">
        <f>Baseline_Data_2012!AT245/Baseline_Data_2012!AT$273</f>
        <v>2.9014657388438526E-3</v>
      </c>
      <c r="BB251" s="158">
        <f>Baseline_Data_2012!AU245/Baseline_Data_2012!AU$273</f>
        <v>2.2116729424451445E-4</v>
      </c>
      <c r="BC251" s="158">
        <f>Baseline_Data_2012!AV245/Baseline_Data_2012!AV$273</f>
        <v>1.1941654186950648E-3</v>
      </c>
      <c r="BD251">
        <v>251</v>
      </c>
    </row>
    <row r="252" spans="1:56" x14ac:dyDescent="0.2">
      <c r="A252" s="157">
        <v>5</v>
      </c>
      <c r="B252" s="34" t="s">
        <v>36</v>
      </c>
      <c r="C252">
        <f>'III Tool Overview'!$H$8/160</f>
        <v>312.5</v>
      </c>
      <c r="F252">
        <f>G252*'III Tool Overview'!$H$8</f>
        <v>8.1860124826815603</v>
      </c>
      <c r="G252" s="158">
        <f>HLOOKUP('III Tool Overview'!$H$6,Targeting!$I$1:$BC$277,Targeting!BD252,FALSE)</f>
        <v>1.6372024965363119E-4</v>
      </c>
      <c r="H252" s="195"/>
      <c r="I252" s="158">
        <f>Baseline_Data_2012!B246/Baseline_Data_2012!B$273</f>
        <v>1.6372024965363119E-4</v>
      </c>
      <c r="J252" s="158">
        <f>Baseline_Data_2012!C246/Baseline_Data_2012!C$273</f>
        <v>1.5017628620463236E-4</v>
      </c>
      <c r="K252" s="158">
        <f>Baseline_Data_2012!D246/Baseline_Data_2012!D$273</f>
        <v>8.2665560714464343E-5</v>
      </c>
      <c r="L252" s="158">
        <f>Baseline_Data_2012!E246/Baseline_Data_2012!E$273</f>
        <v>8.9870395550000731E-5</v>
      </c>
      <c r="M252" s="158">
        <f>Baseline_Data_2012!F246/Baseline_Data_2012!F$273</f>
        <v>1.7917010209567217E-4</v>
      </c>
      <c r="N252" s="158">
        <f>Baseline_Data_2012!G246/Baseline_Data_2012!G$273</f>
        <v>1.5115313840888638E-4</v>
      </c>
      <c r="O252" s="158">
        <f>Baseline_Data_2012!H246/Baseline_Data_2012!H$273</f>
        <v>3.0146399389135509E-4</v>
      </c>
      <c r="P252" s="158">
        <f>Baseline_Data_2012!I246/Baseline_Data_2012!I$273</f>
        <v>1.4562558420468257E-4</v>
      </c>
      <c r="Q252" s="158">
        <f>Baseline_Data_2012!J246/Baseline_Data_2012!J$273</f>
        <v>8.8225537664684398E-5</v>
      </c>
      <c r="R252" s="158">
        <f>Baseline_Data_2012!K246/Baseline_Data_2012!K$273</f>
        <v>7.7130639376997597E-5</v>
      </c>
      <c r="S252" s="158">
        <f>Baseline_Data_2012!L246/Baseline_Data_2012!L$273</f>
        <v>2.5333448148068255E-4</v>
      </c>
      <c r="T252" s="158">
        <f>Baseline_Data_2012!M246/Baseline_Data_2012!M$273</f>
        <v>3.1420541734572594E-5</v>
      </c>
      <c r="U252" s="158">
        <f>Baseline_Data_2012!N246/Baseline_Data_2012!N$273</f>
        <v>3.4880499696309035E-5</v>
      </c>
      <c r="V252" s="158">
        <f>Baseline_Data_2012!O246/Baseline_Data_2012!O$273</f>
        <v>2.0512327845496694E-4</v>
      </c>
      <c r="W252" s="158">
        <f>Baseline_Data_2012!P246/Baseline_Data_2012!P$273</f>
        <v>0</v>
      </c>
      <c r="X252" s="158">
        <f>Baseline_Data_2012!Q246/Baseline_Data_2012!Q$273</f>
        <v>3.0862496677143652E-4</v>
      </c>
      <c r="Y252" s="158">
        <f>Baseline_Data_2012!R246/Baseline_Data_2012!R$273</f>
        <v>3.5883241444375564E-4</v>
      </c>
      <c r="Z252" s="158">
        <f>Baseline_Data_2012!S246/Baseline_Data_2012!S$273</f>
        <v>2.2419019208168943E-4</v>
      </c>
      <c r="AA252" s="158">
        <f>Baseline_Data_2012!T246/Baseline_Data_2012!T$273</f>
        <v>9.2361750142249538E-5</v>
      </c>
      <c r="AB252" s="158">
        <f>Baseline_Data_2012!U246/Baseline_Data_2012!U$273</f>
        <v>9.1012344093096615E-5</v>
      </c>
      <c r="AC252" s="158">
        <f>Baseline_Data_2012!V246/Baseline_Data_2012!V$273</f>
        <v>8.9870395550000731E-5</v>
      </c>
      <c r="AD252" s="158">
        <f>Baseline_Data_2012!W246/Baseline_Data_2012!W$273</f>
        <v>1.201685104498038E-4</v>
      </c>
      <c r="AE252" s="158">
        <f>Baseline_Data_2012!X246/Baseline_Data_2012!X$273</f>
        <v>7.9832313245869446E-5</v>
      </c>
      <c r="AF252" s="158">
        <f>Baseline_Data_2012!Y246/Baseline_Data_2012!Y$273</f>
        <v>7.2709116096519833E-4</v>
      </c>
      <c r="AG252" s="158">
        <f>Baseline_Data_2012!Z246/Baseline_Data_2012!Z$273</f>
        <v>1.5020733405036725E-4</v>
      </c>
      <c r="AH252" s="158">
        <f>Baseline_Data_2012!AA246/Baseline_Data_2012!AA$273</f>
        <v>8.3838315581747887E-4</v>
      </c>
      <c r="AI252" s="158">
        <f>Baseline_Data_2012!AB246/Baseline_Data_2012!AB$273</f>
        <v>3.4448949481451988E-4</v>
      </c>
      <c r="AJ252" s="158">
        <f>Baseline_Data_2012!AC246/Baseline_Data_2012!AC$273</f>
        <v>0</v>
      </c>
      <c r="AK252" s="158">
        <f>Baseline_Data_2012!AD246/Baseline_Data_2012!AD$273</f>
        <v>1.0419209915384495E-4</v>
      </c>
      <c r="AL252" s="158">
        <f>Baseline_Data_2012!AE246/Baseline_Data_2012!AE$273</f>
        <v>1.7917010209567217E-4</v>
      </c>
      <c r="AM252" s="158">
        <f>Baseline_Data_2012!AF246/Baseline_Data_2012!AF$273</f>
        <v>4.4954718528785187E-5</v>
      </c>
      <c r="AN252" s="158">
        <f>Baseline_Data_2012!AG246/Baseline_Data_2012!AG$273</f>
        <v>8.3391284401805913E-5</v>
      </c>
      <c r="AO252" s="158">
        <f>Baseline_Data_2012!AH246/Baseline_Data_2012!AH$273</f>
        <v>1.0942339282071477E-4</v>
      </c>
      <c r="AP252" s="158">
        <f>Baseline_Data_2012!AI246/Baseline_Data_2012!AI$273</f>
        <v>1.3658185170755055E-4</v>
      </c>
      <c r="AQ252" s="158">
        <f>Baseline_Data_2012!AJ246/Baseline_Data_2012!AJ$273</f>
        <v>1.550496050397554E-4</v>
      </c>
      <c r="AR252" s="158">
        <f>Baseline_Data_2012!AK246/Baseline_Data_2012!AK$273</f>
        <v>1.1562107536161068E-4</v>
      </c>
      <c r="AS252" s="158">
        <f>Baseline_Data_2012!AL246/Baseline_Data_2012!AL$273</f>
        <v>4.1012110372925873E-5</v>
      </c>
      <c r="AT252" s="158">
        <f>Baseline_Data_2012!AM246/Baseline_Data_2012!AM$273</f>
        <v>3.1420541734572594E-5</v>
      </c>
      <c r="AU252" s="158">
        <f>Baseline_Data_2012!AN246/Baseline_Data_2012!AN$273</f>
        <v>3.2094442233299007E-4</v>
      </c>
      <c r="AV252" s="158">
        <f>Baseline_Data_2012!AO246/Baseline_Data_2012!AO$273</f>
        <v>1.5100070952315389E-4</v>
      </c>
      <c r="AW252" s="158">
        <f>Baseline_Data_2012!AP246/Baseline_Data_2012!AP$273</f>
        <v>8.2665560714464343E-5</v>
      </c>
      <c r="AX252" s="158">
        <f>Baseline_Data_2012!AQ246/Baseline_Data_2012!AQ$273</f>
        <v>3.4880499696309035E-5</v>
      </c>
      <c r="AY252" s="158">
        <f>Baseline_Data_2012!AR246/Baseline_Data_2012!AR$273</f>
        <v>2.8439341137296854E-4</v>
      </c>
      <c r="AZ252" s="158">
        <f>Baseline_Data_2012!AS246/Baseline_Data_2012!AS$273</f>
        <v>1.2155942058496324E-4</v>
      </c>
      <c r="BA252" s="158">
        <f>Baseline_Data_2012!AT246/Baseline_Data_2012!AT$273</f>
        <v>3.2222234353641968E-4</v>
      </c>
      <c r="BB252" s="158">
        <f>Baseline_Data_2012!AU246/Baseline_Data_2012!AU$273</f>
        <v>2.3331934337882838E-5</v>
      </c>
      <c r="BC252" s="158">
        <f>Baseline_Data_2012!AV246/Baseline_Data_2012!AV$273</f>
        <v>9.9824183471702252E-5</v>
      </c>
      <c r="BD252">
        <v>252</v>
      </c>
    </row>
    <row r="253" spans="1:56" x14ac:dyDescent="0.2">
      <c r="A253" s="157">
        <v>5</v>
      </c>
      <c r="B253" s="34" t="s">
        <v>37</v>
      </c>
      <c r="C253">
        <f>'III Tool Overview'!$H$8/160</f>
        <v>312.5</v>
      </c>
      <c r="F253">
        <f>G253*'III Tool Overview'!$H$8</f>
        <v>5.407463809491702</v>
      </c>
      <c r="G253" s="158">
        <f>HLOOKUP('III Tool Overview'!$H$6,Targeting!$I$1:$BC$277,Targeting!BD253,FALSE)</f>
        <v>1.0814927618983405E-4</v>
      </c>
      <c r="H253" s="195"/>
      <c r="I253" s="158">
        <f>Baseline_Data_2012!B247/Baseline_Data_2012!B$273</f>
        <v>1.0814927618983405E-4</v>
      </c>
      <c r="J253" s="158">
        <f>Baseline_Data_2012!C247/Baseline_Data_2012!C$273</f>
        <v>9.7181116305604745E-5</v>
      </c>
      <c r="K253" s="158">
        <f>Baseline_Data_2012!D247/Baseline_Data_2012!D$273</f>
        <v>6.0339825339025069E-5</v>
      </c>
      <c r="L253" s="158">
        <f>Baseline_Data_2012!E247/Baseline_Data_2012!E$273</f>
        <v>4.4032884566667027E-5</v>
      </c>
      <c r="M253" s="158">
        <f>Baseline_Data_2012!F247/Baseline_Data_2012!F$273</f>
        <v>1.1888714610947924E-4</v>
      </c>
      <c r="N253" s="158">
        <f>Baseline_Data_2012!G247/Baseline_Data_2012!G$273</f>
        <v>8.6612422713651927E-5</v>
      </c>
      <c r="O253" s="158">
        <f>Baseline_Data_2012!H247/Baseline_Data_2012!H$273</f>
        <v>2.0029836960254652E-4</v>
      </c>
      <c r="P253" s="158">
        <f>Baseline_Data_2012!I247/Baseline_Data_2012!I$273</f>
        <v>9.4793231332780865E-5</v>
      </c>
      <c r="Q253" s="158">
        <f>Baseline_Data_2012!J247/Baseline_Data_2012!J$273</f>
        <v>6.2994049925647967E-5</v>
      </c>
      <c r="R253" s="158">
        <f>Baseline_Data_2012!K247/Baseline_Data_2012!K$273</f>
        <v>4.6909377016150315E-5</v>
      </c>
      <c r="S253" s="158">
        <f>Baseline_Data_2012!L247/Baseline_Data_2012!L$273</f>
        <v>1.7331939401135597E-4</v>
      </c>
      <c r="T253" s="158">
        <f>Baseline_Data_2012!M247/Baseline_Data_2012!M$273</f>
        <v>3.491171303841399E-5</v>
      </c>
      <c r="U253" s="158">
        <f>Baseline_Data_2012!N247/Baseline_Data_2012!N$273</f>
        <v>1.2683818071385104E-5</v>
      </c>
      <c r="V253" s="158">
        <f>Baseline_Data_2012!O247/Baseline_Data_2012!O$273</f>
        <v>1.4785396044337884E-4</v>
      </c>
      <c r="W253" s="158">
        <f>Baseline_Data_2012!P247/Baseline_Data_2012!P$273</f>
        <v>0</v>
      </c>
      <c r="X253" s="158">
        <f>Baseline_Data_2012!Q247/Baseline_Data_2012!Q$273</f>
        <v>2.0994151858322698E-4</v>
      </c>
      <c r="Y253" s="158">
        <f>Baseline_Data_2012!R247/Baseline_Data_2012!R$273</f>
        <v>2.3024575665404556E-4</v>
      </c>
      <c r="Z253" s="158">
        <f>Baseline_Data_2012!S247/Baseline_Data_2012!S$273</f>
        <v>1.590829034223495E-4</v>
      </c>
      <c r="AA253" s="158">
        <f>Baseline_Data_2012!T247/Baseline_Data_2012!T$273</f>
        <v>7.0090122448373762E-5</v>
      </c>
      <c r="AB253" s="158">
        <f>Baseline_Data_2012!U247/Baseline_Data_2012!U$273</f>
        <v>5.9326565038462987E-5</v>
      </c>
      <c r="AC253" s="158">
        <f>Baseline_Data_2012!V247/Baseline_Data_2012!V$273</f>
        <v>4.4032884566667027E-5</v>
      </c>
      <c r="AD253" s="158">
        <f>Baseline_Data_2012!W247/Baseline_Data_2012!W$273</f>
        <v>8.9865146945070662E-5</v>
      </c>
      <c r="AE253" s="158">
        <f>Baseline_Data_2012!X247/Baseline_Data_2012!X$273</f>
        <v>4.6665265230677314E-5</v>
      </c>
      <c r="AF253" s="158">
        <f>Baseline_Data_2012!Y247/Baseline_Data_2012!Y$273</f>
        <v>4.7994000913093748E-4</v>
      </c>
      <c r="AG253" s="158">
        <f>Baseline_Data_2012!Z247/Baseline_Data_2012!Z$273</f>
        <v>1.1175835775761113E-4</v>
      </c>
      <c r="AH253" s="158">
        <f>Baseline_Data_2012!AA247/Baseline_Data_2012!AA$273</f>
        <v>5.7312104878053983E-4</v>
      </c>
      <c r="AI253" s="158">
        <f>Baseline_Data_2012!AB247/Baseline_Data_2012!AB$273</f>
        <v>2.4277158093408547E-4</v>
      </c>
      <c r="AJ253" s="158">
        <f>Baseline_Data_2012!AC247/Baseline_Data_2012!AC$273</f>
        <v>0</v>
      </c>
      <c r="AK253" s="158">
        <f>Baseline_Data_2012!AD247/Baseline_Data_2012!AD$273</f>
        <v>5.3093103157342045E-5</v>
      </c>
      <c r="AL253" s="158">
        <f>Baseline_Data_2012!AE247/Baseline_Data_2012!AE$273</f>
        <v>1.1888714610947924E-4</v>
      </c>
      <c r="AM253" s="158">
        <f>Baseline_Data_2012!AF247/Baseline_Data_2012!AF$273</f>
        <v>2.631866770043938E-5</v>
      </c>
      <c r="AN253" s="158">
        <f>Baseline_Data_2012!AG247/Baseline_Data_2012!AG$273</f>
        <v>5.8154448332838328E-5</v>
      </c>
      <c r="AO253" s="158">
        <f>Baseline_Data_2012!AH247/Baseline_Data_2012!AH$273</f>
        <v>6.3350385317255934E-5</v>
      </c>
      <c r="AP253" s="158">
        <f>Baseline_Data_2012!AI247/Baseline_Data_2012!AI$273</f>
        <v>6.0997720180071129E-5</v>
      </c>
      <c r="AQ253" s="158">
        <f>Baseline_Data_2012!AJ247/Baseline_Data_2012!AJ$273</f>
        <v>1.0988952590196257E-4</v>
      </c>
      <c r="AR253" s="158">
        <f>Baseline_Data_2012!AK247/Baseline_Data_2012!AK$273</f>
        <v>8.3354728749068173E-5</v>
      </c>
      <c r="AS253" s="158">
        <f>Baseline_Data_2012!AL247/Baseline_Data_2012!AL$273</f>
        <v>2.3773121606001101E-5</v>
      </c>
      <c r="AT253" s="158">
        <f>Baseline_Data_2012!AM247/Baseline_Data_2012!AM$273</f>
        <v>3.491171303841399E-5</v>
      </c>
      <c r="AU253" s="158">
        <f>Baseline_Data_2012!AN247/Baseline_Data_2012!AN$273</f>
        <v>2.2731552318622307E-4</v>
      </c>
      <c r="AV253" s="158">
        <f>Baseline_Data_2012!AO247/Baseline_Data_2012!AO$273</f>
        <v>9.9855307910472739E-5</v>
      </c>
      <c r="AW253" s="158">
        <f>Baseline_Data_2012!AP247/Baseline_Data_2012!AP$273</f>
        <v>6.0339825339025069E-5</v>
      </c>
      <c r="AX253" s="158">
        <f>Baseline_Data_2012!AQ247/Baseline_Data_2012!AQ$273</f>
        <v>1.2683818071385104E-5</v>
      </c>
      <c r="AY253" s="158">
        <f>Baseline_Data_2012!AR247/Baseline_Data_2012!AR$273</f>
        <v>1.7937888314514092E-4</v>
      </c>
      <c r="AZ253" s="158">
        <f>Baseline_Data_2012!AS247/Baseline_Data_2012!AS$273</f>
        <v>7.7067083638832906E-5</v>
      </c>
      <c r="BA253" s="158">
        <f>Baseline_Data_2012!AT247/Baseline_Data_2012!AT$273</f>
        <v>1.962627001540011E-4</v>
      </c>
      <c r="BB253" s="158">
        <f>Baseline_Data_2012!AU247/Baseline_Data_2012!AU$273</f>
        <v>1.5554622891921894E-5</v>
      </c>
      <c r="BC253" s="158">
        <f>Baseline_Data_2012!AV247/Baseline_Data_2012!AV$273</f>
        <v>5.8106614259647577E-5</v>
      </c>
      <c r="BD253">
        <v>253</v>
      </c>
    </row>
    <row r="254" spans="1:56" x14ac:dyDescent="0.2">
      <c r="A254" s="157">
        <v>5</v>
      </c>
      <c r="B254" s="34" t="s">
        <v>208</v>
      </c>
      <c r="C254">
        <f>'III Tool Overview'!$H$8/160</f>
        <v>312.5</v>
      </c>
      <c r="F254">
        <f>G254*'III Tool Overview'!$H$8</f>
        <v>2.7578921916665964</v>
      </c>
      <c r="G254" s="158">
        <f>HLOOKUP('III Tool Overview'!$H$6,Targeting!$I$1:$BC$277,Targeting!BD254,FALSE)</f>
        <v>5.5157843833331932E-5</v>
      </c>
      <c r="H254" s="195"/>
      <c r="I254" s="158">
        <f>Baseline_Data_2012!B248/Baseline_Data_2012!B$273</f>
        <v>5.5157843833331932E-5</v>
      </c>
      <c r="J254" s="158">
        <f>Baseline_Data_2012!C248/Baseline_Data_2012!C$273</f>
        <v>5.355448567632607E-5</v>
      </c>
      <c r="K254" s="158">
        <f>Baseline_Data_2012!D248/Baseline_Data_2012!D$273</f>
        <v>2.4135930135610025E-5</v>
      </c>
      <c r="L254" s="158">
        <f>Baseline_Data_2012!E248/Baseline_Data_2012!E$273</f>
        <v>2.706939625000022E-5</v>
      </c>
      <c r="M254" s="158">
        <f>Baseline_Data_2012!F248/Baseline_Data_2012!F$273</f>
        <v>5.8604190123286292E-5</v>
      </c>
      <c r="N254" s="158">
        <f>Baseline_Data_2012!G248/Baseline_Data_2012!G$273</f>
        <v>3.7141355258578329E-5</v>
      </c>
      <c r="O254" s="158">
        <f>Baseline_Data_2012!H248/Baseline_Data_2012!H$273</f>
        <v>1.0439431442568544E-4</v>
      </c>
      <c r="P254" s="158">
        <f>Baseline_Data_2012!I248/Baseline_Data_2012!I$273</f>
        <v>4.7603587787204365E-5</v>
      </c>
      <c r="Q254" s="158">
        <f>Baseline_Data_2012!J248/Baseline_Data_2012!J$273</f>
        <v>3.1666363806710138E-5</v>
      </c>
      <c r="R254" s="158">
        <f>Baseline_Data_2012!K248/Baseline_Data_2012!K$273</f>
        <v>2.1586615972033772E-5</v>
      </c>
      <c r="S254" s="158">
        <f>Baseline_Data_2012!L248/Baseline_Data_2012!L$273</f>
        <v>9.5752320581737833E-5</v>
      </c>
      <c r="T254" s="158">
        <f>Baseline_Data_2012!M248/Baseline_Data_2012!M$273</f>
        <v>0</v>
      </c>
      <c r="U254" s="158">
        <f>Baseline_Data_2012!N248/Baseline_Data_2012!N$273</f>
        <v>9.5128635535388284E-6</v>
      </c>
      <c r="V254" s="158">
        <f>Baseline_Data_2012!O248/Baseline_Data_2012!O$273</f>
        <v>6.9659314696787419E-5</v>
      </c>
      <c r="W254" s="158">
        <f>Baseline_Data_2012!P248/Baseline_Data_2012!P$273</f>
        <v>0</v>
      </c>
      <c r="X254" s="158">
        <f>Baseline_Data_2012!Q248/Baseline_Data_2012!Q$273</f>
        <v>1.1508512932752417E-4</v>
      </c>
      <c r="Y254" s="158">
        <f>Baseline_Data_2012!R248/Baseline_Data_2012!R$273</f>
        <v>1.1739205464095885E-4</v>
      </c>
      <c r="Z254" s="158">
        <f>Baseline_Data_2012!S248/Baseline_Data_2012!S$273</f>
        <v>6.5721508363673345E-5</v>
      </c>
      <c r="AA254" s="158">
        <f>Baseline_Data_2012!T248/Baseline_Data_2012!T$273</f>
        <v>3.4062489414162951E-5</v>
      </c>
      <c r="AB254" s="158">
        <f>Baseline_Data_2012!U248/Baseline_Data_2012!U$273</f>
        <v>1.8202468818619325E-5</v>
      </c>
      <c r="AC254" s="158">
        <f>Baseline_Data_2012!V248/Baseline_Data_2012!V$273</f>
        <v>2.706939625000022E-5</v>
      </c>
      <c r="AD254" s="158">
        <f>Baseline_Data_2012!W248/Baseline_Data_2012!W$273</f>
        <v>4.1014035088302602E-5</v>
      </c>
      <c r="AE254" s="158">
        <f>Baseline_Data_2012!X248/Baseline_Data_2012!X$273</f>
        <v>2.5068117685901037E-5</v>
      </c>
      <c r="AF254" s="158">
        <f>Baseline_Data_2012!Y248/Baseline_Data_2012!Y$273</f>
        <v>2.1184384442936641E-4</v>
      </c>
      <c r="AG254" s="158">
        <f>Baseline_Data_2012!Z248/Baseline_Data_2012!Z$273</f>
        <v>6.6132239223540523E-5</v>
      </c>
      <c r="AH254" s="158">
        <f>Baseline_Data_2012!AA248/Baseline_Data_2012!AA$273</f>
        <v>3.1850815042026615E-4</v>
      </c>
      <c r="AI254" s="158">
        <f>Baseline_Data_2012!AB248/Baseline_Data_2012!AB$273</f>
        <v>1.3441726697841514E-4</v>
      </c>
      <c r="AJ254" s="158">
        <f>Baseline_Data_2012!AC248/Baseline_Data_2012!AC$273</f>
        <v>0</v>
      </c>
      <c r="AK254" s="158">
        <f>Baseline_Data_2012!AD248/Baseline_Data_2012!AD$273</f>
        <v>2.3929285930069654E-5</v>
      </c>
      <c r="AL254" s="158">
        <f>Baseline_Data_2012!AE248/Baseline_Data_2012!AE$273</f>
        <v>5.8604190123286292E-5</v>
      </c>
      <c r="AM254" s="158">
        <f>Baseline_Data_2012!AF248/Baseline_Data_2012!AF$273</f>
        <v>1.7495068124569531E-5</v>
      </c>
      <c r="AN254" s="158">
        <f>Baseline_Data_2012!AG248/Baseline_Data_2012!AG$273</f>
        <v>2.9625851037483678E-5</v>
      </c>
      <c r="AO254" s="158">
        <f>Baseline_Data_2012!AH248/Baseline_Data_2012!AH$273</f>
        <v>3.9673978683534019E-5</v>
      </c>
      <c r="AP254" s="158">
        <f>Baseline_Data_2012!AI248/Baseline_Data_2012!AI$273</f>
        <v>3.1824897485254502E-5</v>
      </c>
      <c r="AQ254" s="158">
        <f>Baseline_Data_2012!AJ248/Baseline_Data_2012!AJ$273</f>
        <v>4.817075108031236E-5</v>
      </c>
      <c r="AR254" s="158">
        <f>Baseline_Data_2012!AK248/Baseline_Data_2012!AK$273</f>
        <v>4.033293326567815E-5</v>
      </c>
      <c r="AS254" s="158">
        <f>Baseline_Data_2012!AL248/Baseline_Data_2012!AL$273</f>
        <v>1.0426807721930308E-5</v>
      </c>
      <c r="AT254" s="158">
        <f>Baseline_Data_2012!AM248/Baseline_Data_2012!AM$273</f>
        <v>0</v>
      </c>
      <c r="AU254" s="158">
        <f>Baseline_Data_2012!AN248/Baseline_Data_2012!AN$273</f>
        <v>1.1679481233771968E-4</v>
      </c>
      <c r="AV254" s="158">
        <f>Baseline_Data_2012!AO248/Baseline_Data_2012!AO$273</f>
        <v>3.7750177380788473E-5</v>
      </c>
      <c r="AW254" s="158">
        <f>Baseline_Data_2012!AP248/Baseline_Data_2012!AP$273</f>
        <v>2.4135930135610025E-5</v>
      </c>
      <c r="AX254" s="158">
        <f>Baseline_Data_2012!AQ248/Baseline_Data_2012!AQ$273</f>
        <v>9.5128635535388284E-6</v>
      </c>
      <c r="AY254" s="158">
        <f>Baseline_Data_2012!AR248/Baseline_Data_2012!AR$273</f>
        <v>1.0702437565802526E-4</v>
      </c>
      <c r="AZ254" s="158">
        <f>Baseline_Data_2012!AS248/Baseline_Data_2012!AS$273</f>
        <v>3.5434968353525228E-5</v>
      </c>
      <c r="BA254" s="158">
        <f>Baseline_Data_2012!AT248/Baseline_Data_2012!AT$273</f>
        <v>8.8611144472515422E-5</v>
      </c>
      <c r="BB254" s="158">
        <f>Baseline_Data_2012!AU248/Baseline_Data_2012!AU$273</f>
        <v>6.3190655498432684E-6</v>
      </c>
      <c r="BC254" s="158">
        <f>Baseline_Data_2012!AV248/Baseline_Data_2012!AV$273</f>
        <v>2.9053307129823789E-5</v>
      </c>
      <c r="BD254">
        <v>254</v>
      </c>
    </row>
    <row r="255" spans="1:56" x14ac:dyDescent="0.2">
      <c r="A255" s="157">
        <v>5</v>
      </c>
      <c r="B255" s="34" t="s">
        <v>209</v>
      </c>
      <c r="C255">
        <f>'III Tool Overview'!$H$8/160</f>
        <v>312.5</v>
      </c>
      <c r="F255">
        <f>G255*'III Tool Overview'!$H$8</f>
        <v>1.0932820708652746</v>
      </c>
      <c r="G255" s="158">
        <f>HLOOKUP('III Tool Overview'!$H$6,Targeting!$I$1:$BC$277,Targeting!BD255,FALSE)</f>
        <v>2.1865641417305494E-5</v>
      </c>
      <c r="H255" s="195"/>
      <c r="I255" s="158">
        <f>Baseline_Data_2012!B249/Baseline_Data_2012!B$273</f>
        <v>2.1865641417305494E-5</v>
      </c>
      <c r="J255" s="158">
        <f>Baseline_Data_2012!C249/Baseline_Data_2012!C$273</f>
        <v>2.0135367982744004E-5</v>
      </c>
      <c r="K255" s="158">
        <f>Baseline_Data_2012!D249/Baseline_Data_2012!D$273</f>
        <v>6.6373807872927567E-6</v>
      </c>
      <c r="L255" s="158">
        <f>Baseline_Data_2012!E249/Baseline_Data_2012!E$273</f>
        <v>6.8575803833333887E-6</v>
      </c>
      <c r="M255" s="158">
        <f>Baseline_Data_2012!F249/Baseline_Data_2012!F$273</f>
        <v>2.2129186374678421E-5</v>
      </c>
      <c r="N255" s="158">
        <f>Baseline_Data_2012!G249/Baseline_Data_2012!G$273</f>
        <v>1.7505146945641425E-5</v>
      </c>
      <c r="O255" s="158">
        <f>Baseline_Data_2012!H249/Baseline_Data_2012!H$273</f>
        <v>4.4245012986831168E-5</v>
      </c>
      <c r="P255" s="158">
        <f>Baseline_Data_2012!I249/Baseline_Data_2012!I$273</f>
        <v>1.7634024693347005E-5</v>
      </c>
      <c r="Q255" s="158">
        <f>Baseline_Data_2012!J249/Baseline_Data_2012!J$273</f>
        <v>1.3208429823119736E-5</v>
      </c>
      <c r="R255" s="158">
        <f>Baseline_Data_2012!K249/Baseline_Data_2012!K$273</f>
        <v>6.0608575613787131E-6</v>
      </c>
      <c r="S255" s="158">
        <f>Baseline_Data_2012!L249/Baseline_Data_2012!L$273</f>
        <v>4.0427203284327581E-5</v>
      </c>
      <c r="T255" s="158">
        <f>Baseline_Data_2012!M249/Baseline_Data_2012!M$273</f>
        <v>6.9823426076827985E-6</v>
      </c>
      <c r="U255" s="158">
        <f>Baseline_Data_2012!N249/Baseline_Data_2012!N$273</f>
        <v>9.5128635535388284E-6</v>
      </c>
      <c r="V255" s="158">
        <f>Baseline_Data_2012!O249/Baseline_Data_2012!O$273</f>
        <v>2.8359325746122944E-5</v>
      </c>
      <c r="W255" s="158">
        <f>Baseline_Data_2012!P249/Baseline_Data_2012!P$273</f>
        <v>0</v>
      </c>
      <c r="X255" s="158">
        <f>Baseline_Data_2012!Q249/Baseline_Data_2012!Q$273</f>
        <v>4.7838236656334278E-5</v>
      </c>
      <c r="Y255" s="158">
        <f>Baseline_Data_2012!R249/Baseline_Data_2012!R$273</f>
        <v>5.2644890483316601E-5</v>
      </c>
      <c r="Z255" s="158">
        <f>Baseline_Data_2012!S249/Baseline_Data_2012!S$273</f>
        <v>2.3954568469002433E-5</v>
      </c>
      <c r="AA255" s="158">
        <f>Baseline_Data_2012!T249/Baseline_Data_2012!T$273</f>
        <v>1.5721148960382899E-5</v>
      </c>
      <c r="AB255" s="158">
        <f>Baseline_Data_2012!U249/Baseline_Data_2012!U$273</f>
        <v>8.0899861416085882E-6</v>
      </c>
      <c r="AC255" s="158">
        <f>Baseline_Data_2012!V249/Baseline_Data_2012!V$273</f>
        <v>6.8575803833333887E-6</v>
      </c>
      <c r="AD255" s="158">
        <f>Baseline_Data_2012!W249/Baseline_Data_2012!W$273</f>
        <v>1.5674153536930927E-5</v>
      </c>
      <c r="AE255" s="158">
        <f>Baseline_Data_2012!X249/Baseline_Data_2012!X$273</f>
        <v>1.1569900470415864E-5</v>
      </c>
      <c r="AF255" s="158">
        <f>Baseline_Data_2012!Y249/Baseline_Data_2012!Y$273</f>
        <v>7.7795762078580887E-5</v>
      </c>
      <c r="AG255" s="158">
        <f>Baseline_Data_2012!Z249/Baseline_Data_2012!Z$273</f>
        <v>2.2556732758416924E-5</v>
      </c>
      <c r="AH255" s="158">
        <f>Baseline_Data_2012!AA249/Baseline_Data_2012!AA$273</f>
        <v>1.2294995472150093E-4</v>
      </c>
      <c r="AI255" s="158">
        <f>Baseline_Data_2012!AB249/Baseline_Data_2012!AB$273</f>
        <v>5.9003629759824954E-5</v>
      </c>
      <c r="AJ255" s="158">
        <f>Baseline_Data_2012!AC249/Baseline_Data_2012!AC$273</f>
        <v>0</v>
      </c>
      <c r="AK255" s="158">
        <f>Baseline_Data_2012!AD249/Baseline_Data_2012!AD$273</f>
        <v>1.2712433150349501E-5</v>
      </c>
      <c r="AL255" s="158">
        <f>Baseline_Data_2012!AE249/Baseline_Data_2012!AE$273</f>
        <v>2.2129186374678421E-5</v>
      </c>
      <c r="AM255" s="158">
        <f>Baseline_Data_2012!AF249/Baseline_Data_2012!AF$273</f>
        <v>6.3134376275620485E-6</v>
      </c>
      <c r="AN255" s="158">
        <f>Baseline_Data_2012!AG249/Baseline_Data_2012!AG$273</f>
        <v>1.1850340414993471E-5</v>
      </c>
      <c r="AO255" s="158">
        <f>Baseline_Data_2012!AH249/Baseline_Data_2012!AH$273</f>
        <v>1.407786340383465E-5</v>
      </c>
      <c r="AP255" s="158">
        <f>Baseline_Data_2012!AI249/Baseline_Data_2012!AI$273</f>
        <v>1.1934336556970438E-5</v>
      </c>
      <c r="AQ255" s="158">
        <f>Baseline_Data_2012!AJ249/Baseline_Data_2012!AJ$273</f>
        <v>1.5806027698227491E-5</v>
      </c>
      <c r="AR255" s="158">
        <f>Baseline_Data_2012!AK249/Baseline_Data_2012!AK$273</f>
        <v>1.3828434262518222E-5</v>
      </c>
      <c r="AS255" s="158">
        <f>Baseline_Data_2012!AL249/Baseline_Data_2012!AL$273</f>
        <v>2.6414579562223444E-6</v>
      </c>
      <c r="AT255" s="158">
        <f>Baseline_Data_2012!AM249/Baseline_Data_2012!AM$273</f>
        <v>6.9823426076827985E-6</v>
      </c>
      <c r="AU255" s="158">
        <f>Baseline_Data_2012!AN249/Baseline_Data_2012!AN$273</f>
        <v>5.1640681488165318E-5</v>
      </c>
      <c r="AV255" s="158">
        <f>Baseline_Data_2012!AO249/Baseline_Data_2012!AO$273</f>
        <v>1.3090787317531486E-5</v>
      </c>
      <c r="AW255" s="158">
        <f>Baseline_Data_2012!AP249/Baseline_Data_2012!AP$273</f>
        <v>6.6373807872927567E-6</v>
      </c>
      <c r="AX255" s="158">
        <f>Baseline_Data_2012!AQ249/Baseline_Data_2012!AQ$273</f>
        <v>9.5128635535388284E-6</v>
      </c>
      <c r="AY255" s="158">
        <f>Baseline_Data_2012!AR249/Baseline_Data_2012!AR$273</f>
        <v>3.9192024888854324E-5</v>
      </c>
      <c r="AZ255" s="158">
        <f>Baseline_Data_2012!AS249/Baseline_Data_2012!AS$273</f>
        <v>1.1440886643290657E-5</v>
      </c>
      <c r="BA255" s="158">
        <f>Baseline_Data_2012!AT249/Baseline_Data_2012!AT$273</f>
        <v>3.8080822417940513E-5</v>
      </c>
      <c r="BB255" s="158">
        <f>Baseline_Data_2012!AU249/Baseline_Data_2012!AU$273</f>
        <v>1.4582458961176773E-6</v>
      </c>
      <c r="BC255" s="158">
        <f>Baseline_Data_2012!AV249/Baseline_Data_2012!AV$273</f>
        <v>1.0056914006477464E-5</v>
      </c>
      <c r="BD255">
        <v>255</v>
      </c>
    </row>
    <row r="256" spans="1:56" x14ac:dyDescent="0.2">
      <c r="A256" s="162"/>
      <c r="B256" s="161" t="s">
        <v>176</v>
      </c>
      <c r="F256">
        <f>G256*'III Tool Overview'!$H$8</f>
        <v>0</v>
      </c>
      <c r="G256" s="158">
        <f>HLOOKUP('III Tool Overview'!$H$6,Targeting!$I$1:$BC$277,Targeting!BD256,FALSE)</f>
        <v>0</v>
      </c>
      <c r="H256" s="195"/>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v>256</v>
      </c>
    </row>
    <row r="257" spans="1:56" x14ac:dyDescent="0.2">
      <c r="A257" s="157">
        <v>5</v>
      </c>
      <c r="B257" s="34" t="s">
        <v>39</v>
      </c>
      <c r="F257">
        <f>G257*'III Tool Overview'!$H$8</f>
        <v>0</v>
      </c>
      <c r="G257" s="158">
        <f>HLOOKUP('III Tool Overview'!$H$6,Targeting!$I$1:$BC$277,Targeting!BD257,FALSE)</f>
        <v>0</v>
      </c>
      <c r="H257" s="195"/>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v>257</v>
      </c>
    </row>
    <row r="258" spans="1:56" x14ac:dyDescent="0.2">
      <c r="A258" s="157">
        <v>5</v>
      </c>
      <c r="B258" s="34" t="s">
        <v>40</v>
      </c>
      <c r="F258">
        <f>G258*'III Tool Overview'!$H$8</f>
        <v>0</v>
      </c>
      <c r="G258" s="158">
        <f>HLOOKUP('III Tool Overview'!$H$6,Targeting!$I$1:$BC$277,Targeting!BD258,FALSE)</f>
        <v>0</v>
      </c>
      <c r="H258" s="195"/>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v>258</v>
      </c>
    </row>
    <row r="259" spans="1:56" x14ac:dyDescent="0.2">
      <c r="A259" s="157">
        <v>5</v>
      </c>
      <c r="B259" s="34" t="s">
        <v>41</v>
      </c>
      <c r="F259">
        <f>G259*'III Tool Overview'!$H$8</f>
        <v>0</v>
      </c>
      <c r="G259" s="158">
        <f>HLOOKUP('III Tool Overview'!$H$6,Targeting!$I$1:$BC$277,Targeting!BD259,FALSE)</f>
        <v>0</v>
      </c>
      <c r="H259" s="195"/>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v>259</v>
      </c>
    </row>
    <row r="260" spans="1:56" x14ac:dyDescent="0.2">
      <c r="A260" s="157">
        <v>5</v>
      </c>
      <c r="B260" s="34" t="s">
        <v>42</v>
      </c>
      <c r="F260">
        <f>G260*'III Tool Overview'!$H$8</f>
        <v>0</v>
      </c>
      <c r="G260" s="158">
        <f>HLOOKUP('III Tool Overview'!$H$6,Targeting!$I$1:$BC$277,Targeting!BD260,FALSE)</f>
        <v>0</v>
      </c>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v>260</v>
      </c>
    </row>
    <row r="261" spans="1:56" x14ac:dyDescent="0.2">
      <c r="A261" s="157">
        <v>5</v>
      </c>
      <c r="B261" s="34" t="s">
        <v>43</v>
      </c>
      <c r="C261">
        <f>'III Tool Overview'!$H$8/160</f>
        <v>312.5</v>
      </c>
      <c r="D261">
        <v>0</v>
      </c>
      <c r="E261">
        <v>0</v>
      </c>
      <c r="F261">
        <f>G261*'III Tool Overview'!$H$8</f>
        <v>151.19083406821713</v>
      </c>
      <c r="G261" s="158">
        <f>HLOOKUP('III Tool Overview'!$H$6,Targeting!$I$1:$BC$277,Targeting!BD261,FALSE)</f>
        <v>3.0238166813643425E-3</v>
      </c>
      <c r="H261" s="195"/>
      <c r="I261" s="158">
        <f>Baseline_Data_2012!B254/Baseline_Data_2012!B$273</f>
        <v>3.0238166813643425E-3</v>
      </c>
      <c r="J261" s="158">
        <f>Baseline_Data_2012!C254/Baseline_Data_2012!C$273</f>
        <v>1.5128589653701473E-3</v>
      </c>
      <c r="K261" s="158">
        <f>Baseline_Data_2012!D254/Baseline_Data_2012!D$273</f>
        <v>7.1068246284303725E-4</v>
      </c>
      <c r="L261" s="158">
        <f>Baseline_Data_2012!E254/Baseline_Data_2012!E$273</f>
        <v>9.8125478630400778E-4</v>
      </c>
      <c r="M261" s="158">
        <f>Baseline_Data_2012!F254/Baseline_Data_2012!F$273</f>
        <v>4.007748267532708E-3</v>
      </c>
      <c r="N261" s="158">
        <f>Baseline_Data_2012!G254/Baseline_Data_2012!G$273</f>
        <v>4.3561558174228694E-3</v>
      </c>
      <c r="O261" s="158">
        <f>Baseline_Data_2012!H254/Baseline_Data_2012!H$273</f>
        <v>5.4554928882028716E-3</v>
      </c>
      <c r="P261" s="158">
        <f>Baseline_Data_2012!I254/Baseline_Data_2012!I$273</f>
        <v>2.1937205054091782E-3</v>
      </c>
      <c r="Q261" s="158">
        <f>Baseline_Data_2012!J254/Baseline_Data_2012!J$273</f>
        <v>1.3289712468185087E-3</v>
      </c>
      <c r="R261" s="158">
        <f>Baseline_Data_2012!K254/Baseline_Data_2012!K$273</f>
        <v>1.7883265951139284E-3</v>
      </c>
      <c r="S261" s="158">
        <f>Baseline_Data_2012!L254/Baseline_Data_2012!L$273</f>
        <v>5.0491438636800666E-3</v>
      </c>
      <c r="T261" s="158">
        <f>Baseline_Data_2012!M254/Baseline_Data_2012!M$273</f>
        <v>3.3515244516877431E-4</v>
      </c>
      <c r="U261" s="158">
        <f>Baseline_Data_2012!N254/Baseline_Data_2012!N$273</f>
        <v>9.2015334736048288E-4</v>
      </c>
      <c r="V261" s="158">
        <f>Baseline_Data_2012!O254/Baseline_Data_2012!O$273</f>
        <v>3.0703682554814767E-3</v>
      </c>
      <c r="W261" s="158">
        <f>Baseline_Data_2012!P254/Baseline_Data_2012!P$273</f>
        <v>0</v>
      </c>
      <c r="X261" s="158">
        <f>Baseline_Data_2012!Q254/Baseline_Data_2012!Q$273</f>
        <v>6.1722806463468732E-3</v>
      </c>
      <c r="Y261" s="158">
        <f>Baseline_Data_2012!R254/Baseline_Data_2012!R$273</f>
        <v>5.9611766028503403E-3</v>
      </c>
      <c r="Z261" s="158">
        <f>Baseline_Data_2012!S254/Baseline_Data_2012!S$273</f>
        <v>1.645126056086567E-3</v>
      </c>
      <c r="AA261" s="158">
        <f>Baseline_Data_2012!T254/Baseline_Data_2012!T$273</f>
        <v>1.487462555482382E-3</v>
      </c>
      <c r="AB261" s="158">
        <f>Baseline_Data_2012!U254/Baseline_Data_2012!U$273</f>
        <v>2.6616054405892253E-3</v>
      </c>
      <c r="AC261" s="158">
        <f>Baseline_Data_2012!V254/Baseline_Data_2012!V$273</f>
        <v>9.8125478630400778E-4</v>
      </c>
      <c r="AD261" s="158">
        <f>Baseline_Data_2012!W254/Baseline_Data_2012!W$273</f>
        <v>3.65730249195055E-3</v>
      </c>
      <c r="AE261" s="158">
        <f>Baseline_Data_2012!X254/Baseline_Data_2012!X$273</f>
        <v>1.5021814304883466E-3</v>
      </c>
      <c r="AF261" s="158">
        <f>Baseline_Data_2012!Y254/Baseline_Data_2012!Y$273</f>
        <v>1.1974563070710795E-2</v>
      </c>
      <c r="AG261" s="158">
        <f>Baseline_Data_2012!Z254/Baseline_Data_2012!Z$273</f>
        <v>3.0150473030580633E-3</v>
      </c>
      <c r="AH261" s="158">
        <f>Baseline_Data_2012!AA254/Baseline_Data_2012!AA$273</f>
        <v>1.1552261572446664E-2</v>
      </c>
      <c r="AI261" s="158">
        <f>Baseline_Data_2012!AB254/Baseline_Data_2012!AB$273</f>
        <v>7.5307454817386404E-3</v>
      </c>
      <c r="AJ261" s="158">
        <f>Baseline_Data_2012!AC254/Baseline_Data_2012!AC$273</f>
        <v>0</v>
      </c>
      <c r="AK261" s="158">
        <f>Baseline_Data_2012!AD254/Baseline_Data_2012!AD$273</f>
        <v>3.4201786532906692E-3</v>
      </c>
      <c r="AL261" s="158">
        <f>Baseline_Data_2012!AE254/Baseline_Data_2012!AE$273</f>
        <v>4.007748267532708E-3</v>
      </c>
      <c r="AM261" s="158">
        <f>Baseline_Data_2012!AF254/Baseline_Data_2012!AF$273</f>
        <v>8.2115421013968304E-4</v>
      </c>
      <c r="AN261" s="158">
        <f>Baseline_Data_2012!AG254/Baseline_Data_2012!AG$273</f>
        <v>1.3137784805758194E-3</v>
      </c>
      <c r="AO261" s="158">
        <f>Baseline_Data_2012!AH254/Baseline_Data_2012!AH$273</f>
        <v>1.3540344982960963E-3</v>
      </c>
      <c r="AP261" s="158">
        <f>Baseline_Data_2012!AI254/Baseline_Data_2012!AI$273</f>
        <v>2.5931608433074336E-3</v>
      </c>
      <c r="AQ261" s="158">
        <f>Baseline_Data_2012!AJ254/Baseline_Data_2012!AJ$273</f>
        <v>2.2626872243557833E-3</v>
      </c>
      <c r="AR261" s="158">
        <f>Baseline_Data_2012!AK254/Baseline_Data_2012!AK$273</f>
        <v>8.7119135853864821E-4</v>
      </c>
      <c r="AS261" s="158">
        <f>Baseline_Data_2012!AL254/Baseline_Data_2012!AL$273</f>
        <v>1.1025389899630882E-3</v>
      </c>
      <c r="AT261" s="158">
        <f>Baseline_Data_2012!AM254/Baseline_Data_2012!AM$273</f>
        <v>3.3515244516877431E-4</v>
      </c>
      <c r="AU261" s="158">
        <f>Baseline_Data_2012!AN254/Baseline_Data_2012!AN$273</f>
        <v>3.5610641757132439E-3</v>
      </c>
      <c r="AV261" s="158">
        <f>Baseline_Data_2012!AO254/Baseline_Data_2012!AO$273</f>
        <v>3.0643150104149486E-3</v>
      </c>
      <c r="AW261" s="158">
        <f>Baseline_Data_2012!AP254/Baseline_Data_2012!AP$273</f>
        <v>7.1068246284303725E-4</v>
      </c>
      <c r="AX261" s="158">
        <f>Baseline_Data_2012!AQ254/Baseline_Data_2012!AQ$273</f>
        <v>9.2015334736048288E-4</v>
      </c>
      <c r="AY261" s="158">
        <f>Baseline_Data_2012!AR254/Baseline_Data_2012!AR$273</f>
        <v>2.5184446114813598E-3</v>
      </c>
      <c r="AZ261" s="158">
        <f>Baseline_Data_2012!AS254/Baseline_Data_2012!AS$273</f>
        <v>2.5284359481672351E-3</v>
      </c>
      <c r="BA261" s="158">
        <f>Baseline_Data_2012!AT254/Baseline_Data_2012!AT$273</f>
        <v>6.1493204969893548E-3</v>
      </c>
      <c r="BB261" s="158">
        <f>Baseline_Data_2012!AU254/Baseline_Data_2012!AU$273</f>
        <v>7.5464225124089812E-4</v>
      </c>
      <c r="BC261" s="158">
        <f>Baseline_Data_2012!AV254/Baseline_Data_2012!AV$273</f>
        <v>1.7804976337598111E-3</v>
      </c>
      <c r="BD261">
        <v>261</v>
      </c>
    </row>
    <row r="262" spans="1:56" x14ac:dyDescent="0.2">
      <c r="A262" s="157">
        <v>5</v>
      </c>
      <c r="B262" s="34" t="s">
        <v>44</v>
      </c>
      <c r="C262">
        <f>'III Tool Overview'!$H$8/160</f>
        <v>312.5</v>
      </c>
      <c r="D262">
        <v>0</v>
      </c>
      <c r="E262">
        <v>0</v>
      </c>
      <c r="F262">
        <f>G262*'III Tool Overview'!$H$8</f>
        <v>210.68401993832126</v>
      </c>
      <c r="G262" s="158">
        <f>HLOOKUP('III Tool Overview'!$H$6,Targeting!$I$1:$BC$277,Targeting!BD262,FALSE)</f>
        <v>4.2136803987664253E-3</v>
      </c>
      <c r="H262" s="195"/>
      <c r="I262" s="158">
        <f>Baseline_Data_2012!B255/Baseline_Data_2012!B$273</f>
        <v>4.2136803987664253E-3</v>
      </c>
      <c r="J262" s="158">
        <f>Baseline_Data_2012!C255/Baseline_Data_2012!C$273</f>
        <v>1.5047398653771054E-3</v>
      </c>
      <c r="K262" s="158">
        <f>Baseline_Data_2012!D255/Baseline_Data_2012!D$273</f>
        <v>4.2358557387995601E-4</v>
      </c>
      <c r="L262" s="158">
        <f>Baseline_Data_2012!E255/Baseline_Data_2012!E$273</f>
        <v>9.8541264556800787E-4</v>
      </c>
      <c r="M262" s="158">
        <f>Baseline_Data_2012!F255/Baseline_Data_2012!F$273</f>
        <v>5.9018540061267352E-3</v>
      </c>
      <c r="N262" s="158">
        <f>Baseline_Data_2012!G255/Baseline_Data_2012!G$273</f>
        <v>4.9962733756242486E-3</v>
      </c>
      <c r="O262" s="158">
        <f>Baseline_Data_2012!H255/Baseline_Data_2012!H$273</f>
        <v>7.465228318018843E-3</v>
      </c>
      <c r="P262" s="158">
        <f>Baseline_Data_2012!I255/Baseline_Data_2012!I$273</f>
        <v>2.9874263930673695E-3</v>
      </c>
      <c r="Q262" s="158">
        <f>Baseline_Data_2012!J255/Baseline_Data_2012!J$273</f>
        <v>1.2395603372466215E-3</v>
      </c>
      <c r="R262" s="158">
        <f>Baseline_Data_2012!K255/Baseline_Data_2012!K$273</f>
        <v>1.8771223096604288E-3</v>
      </c>
      <c r="S262" s="158">
        <f>Baseline_Data_2012!L255/Baseline_Data_2012!L$273</f>
        <v>9.2318306438199087E-3</v>
      </c>
      <c r="T262" s="158">
        <f>Baseline_Data_2012!M255/Baseline_Data_2012!M$273</f>
        <v>3.1420541734572592E-4</v>
      </c>
      <c r="U262" s="158">
        <f>Baseline_Data_2012!N255/Baseline_Data_2012!N$273</f>
        <v>7.7486597672461722E-4</v>
      </c>
      <c r="V262" s="158">
        <f>Baseline_Data_2012!O255/Baseline_Data_2012!O$273</f>
        <v>3.2267363674931466E-3</v>
      </c>
      <c r="W262" s="158">
        <f>Baseline_Data_2012!P255/Baseline_Data_2012!P$273</f>
        <v>0</v>
      </c>
      <c r="X262" s="158">
        <f>Baseline_Data_2012!Q255/Baseline_Data_2012!Q$273</f>
        <v>1.1644668755116914E-2</v>
      </c>
      <c r="Y262" s="158">
        <f>Baseline_Data_2012!R255/Baseline_Data_2012!R$273</f>
        <v>5.5432447519636278E-3</v>
      </c>
      <c r="Z262" s="158">
        <f>Baseline_Data_2012!S255/Baseline_Data_2012!S$273</f>
        <v>1.3930502894281417E-3</v>
      </c>
      <c r="AA262" s="158">
        <f>Baseline_Data_2012!T255/Baseline_Data_2012!T$273</f>
        <v>1.4076474915296689E-3</v>
      </c>
      <c r="AB262" s="158">
        <f>Baseline_Data_2012!U255/Baseline_Data_2012!U$273</f>
        <v>1.5856372837552831E-3</v>
      </c>
      <c r="AC262" s="158">
        <f>Baseline_Data_2012!V255/Baseline_Data_2012!V$273</f>
        <v>9.8541264556800787E-4</v>
      </c>
      <c r="AD262" s="158">
        <f>Baseline_Data_2012!W255/Baseline_Data_2012!W$273</f>
        <v>5.2456167170262177E-3</v>
      </c>
      <c r="AE262" s="158">
        <f>Baseline_Data_2012!X255/Baseline_Data_2012!X$273</f>
        <v>1.6625266393606982E-3</v>
      </c>
      <c r="AF262" s="158">
        <f>Baseline_Data_2012!Y255/Baseline_Data_2012!Y$273</f>
        <v>1.2656772061246045E-2</v>
      </c>
      <c r="AG262" s="158">
        <f>Baseline_Data_2012!Z255/Baseline_Data_2012!Z$273</f>
        <v>3.0616717458888582E-3</v>
      </c>
      <c r="AH262" s="158">
        <f>Baseline_Data_2012!AA255/Baseline_Data_2012!AA$273</f>
        <v>1.2123059157515931E-2</v>
      </c>
      <c r="AI262" s="158">
        <f>Baseline_Data_2012!AB255/Baseline_Data_2012!AB$273</f>
        <v>1.5610260918789517E-2</v>
      </c>
      <c r="AJ262" s="158">
        <f>Baseline_Data_2012!AC255/Baseline_Data_2012!AC$273</f>
        <v>0</v>
      </c>
      <c r="AK262" s="158">
        <f>Baseline_Data_2012!AD255/Baseline_Data_2012!AD$273</f>
        <v>3.6462249435943628E-3</v>
      </c>
      <c r="AL262" s="158">
        <f>Baseline_Data_2012!AE255/Baseline_Data_2012!AE$273</f>
        <v>5.9018540061267352E-3</v>
      </c>
      <c r="AM262" s="158">
        <f>Baseline_Data_2012!AF255/Baseline_Data_2012!AF$273</f>
        <v>2.0507655058738042E-3</v>
      </c>
      <c r="AN262" s="158">
        <f>Baseline_Data_2012!AG255/Baseline_Data_2012!AG$273</f>
        <v>1.2172201512684652E-3</v>
      </c>
      <c r="AO262" s="158">
        <f>Baseline_Data_2012!AH255/Baseline_Data_2012!AH$273</f>
        <v>1.0596791725795537E-3</v>
      </c>
      <c r="AP262" s="158">
        <f>Baseline_Data_2012!AI255/Baseline_Data_2012!AI$273</f>
        <v>2.8309951218356303E-3</v>
      </c>
      <c r="AQ262" s="158">
        <f>Baseline_Data_2012!AJ255/Baseline_Data_2012!AJ$273</f>
        <v>1.6016774734203861E-3</v>
      </c>
      <c r="AR262" s="158">
        <f>Baseline_Data_2012!AK255/Baseline_Data_2012!AK$273</f>
        <v>8.6136589208896412E-4</v>
      </c>
      <c r="AS262" s="158">
        <f>Baseline_Data_2012!AL255/Baseline_Data_2012!AL$273</f>
        <v>1.2141141740339199E-3</v>
      </c>
      <c r="AT262" s="158">
        <f>Baseline_Data_2012!AM255/Baseline_Data_2012!AM$273</f>
        <v>3.1420541734572592E-4</v>
      </c>
      <c r="AU262" s="158">
        <f>Baseline_Data_2012!AN255/Baseline_Data_2012!AN$273</f>
        <v>2.6603734708490045E-3</v>
      </c>
      <c r="AV262" s="158">
        <f>Baseline_Data_2012!AO255/Baseline_Data_2012!AO$273</f>
        <v>3.4233406128684985E-3</v>
      </c>
      <c r="AW262" s="158">
        <f>Baseline_Data_2012!AP255/Baseline_Data_2012!AP$273</f>
        <v>4.2358557387995601E-4</v>
      </c>
      <c r="AX262" s="158">
        <f>Baseline_Data_2012!AQ255/Baseline_Data_2012!AQ$273</f>
        <v>7.7486597672461722E-4</v>
      </c>
      <c r="AY262" s="158">
        <f>Baseline_Data_2012!AR255/Baseline_Data_2012!AR$273</f>
        <v>2.3102667302903604E-3</v>
      </c>
      <c r="AZ262" s="158">
        <f>Baseline_Data_2012!AS255/Baseline_Data_2012!AS$273</f>
        <v>2.587547195824237E-3</v>
      </c>
      <c r="BA262" s="158">
        <f>Baseline_Data_2012!AT255/Baseline_Data_2012!AT$273</f>
        <v>8.1068212339731049E-3</v>
      </c>
      <c r="BB262" s="158">
        <f>Baseline_Data_2012!AU255/Baseline_Data_2012!AU$273</f>
        <v>7.8198436179310459E-4</v>
      </c>
      <c r="BC262" s="158">
        <f>Baseline_Data_2012!AV255/Baseline_Data_2012!AV$273</f>
        <v>1.5116967444525821E-3</v>
      </c>
      <c r="BD262">
        <v>262</v>
      </c>
    </row>
    <row r="263" spans="1:56" x14ac:dyDescent="0.2">
      <c r="A263" s="157">
        <v>5</v>
      </c>
      <c r="B263" s="34" t="s">
        <v>45</v>
      </c>
      <c r="C263">
        <f>'III Tool Overview'!$H$8/160</f>
        <v>312.5</v>
      </c>
      <c r="D263">
        <v>0</v>
      </c>
      <c r="E263">
        <v>0</v>
      </c>
      <c r="F263">
        <f>G263*'III Tool Overview'!$H$8</f>
        <v>196.02194858978615</v>
      </c>
      <c r="G263" s="158">
        <f>HLOOKUP('III Tool Overview'!$H$6,Targeting!$I$1:$BC$277,Targeting!BD263,FALSE)</f>
        <v>3.9204389717957229E-3</v>
      </c>
      <c r="H263" s="195"/>
      <c r="I263" s="158">
        <f>Baseline_Data_2012!B256/Baseline_Data_2012!B$273</f>
        <v>3.9204389717957229E-3</v>
      </c>
      <c r="J263" s="158">
        <f>Baseline_Data_2012!C256/Baseline_Data_2012!C$273</f>
        <v>1.5465655320079277E-3</v>
      </c>
      <c r="K263" s="158">
        <f>Baseline_Data_2012!D256/Baseline_Data_2012!D$273</f>
        <v>5.8103960538280833E-4</v>
      </c>
      <c r="L263" s="158">
        <f>Baseline_Data_2012!E256/Baseline_Data_2012!E$273</f>
        <v>1.1006987433425544E-3</v>
      </c>
      <c r="M263" s="158">
        <f>Baseline_Data_2012!F256/Baseline_Data_2012!F$273</f>
        <v>3.5222033954565748E-3</v>
      </c>
      <c r="N263" s="158">
        <f>Baseline_Data_2012!G256/Baseline_Data_2012!G$273</f>
        <v>3.8415771470403513E-3</v>
      </c>
      <c r="O263" s="158">
        <f>Baseline_Data_2012!H256/Baseline_Data_2012!H$273</f>
        <v>9.1147201998354015E-3</v>
      </c>
      <c r="P263" s="158">
        <f>Baseline_Data_2012!I256/Baseline_Data_2012!I$273</f>
        <v>2.5844102794184815E-3</v>
      </c>
      <c r="Q263" s="158">
        <f>Baseline_Data_2012!J256/Baseline_Data_2012!J$273</f>
        <v>1.5181381298796923E-3</v>
      </c>
      <c r="R263" s="158">
        <f>Baseline_Data_2012!K256/Baseline_Data_2012!K$273</f>
        <v>1.7984821167189536E-3</v>
      </c>
      <c r="S263" s="158">
        <f>Baseline_Data_2012!L256/Baseline_Data_2012!L$273</f>
        <v>8.4306805797226807E-3</v>
      </c>
      <c r="T263" s="158">
        <f>Baseline_Data_2012!M256/Baseline_Data_2012!M$273</f>
        <v>5.5985692545238439E-4</v>
      </c>
      <c r="U263" s="158">
        <f>Baseline_Data_2012!N256/Baseline_Data_2012!N$273</f>
        <v>8.3210039545995841E-4</v>
      </c>
      <c r="V263" s="158">
        <f>Baseline_Data_2012!O256/Baseline_Data_2012!O$273</f>
        <v>2.916391499473384E-3</v>
      </c>
      <c r="W263" s="158">
        <f>Baseline_Data_2012!P256/Baseline_Data_2012!P$273</f>
        <v>0</v>
      </c>
      <c r="X263" s="158">
        <f>Baseline_Data_2012!Q256/Baseline_Data_2012!Q$273</f>
        <v>1.2505882264132361E-2</v>
      </c>
      <c r="Y263" s="158">
        <f>Baseline_Data_2012!R256/Baseline_Data_2012!R$273</f>
        <v>8.1835574585790091E-3</v>
      </c>
      <c r="Z263" s="158">
        <f>Baseline_Data_2012!S256/Baseline_Data_2012!S$273</f>
        <v>1.4690348506696765E-3</v>
      </c>
      <c r="AA263" s="158">
        <f>Baseline_Data_2012!T256/Baseline_Data_2012!T$273</f>
        <v>1.2928721103084122E-3</v>
      </c>
      <c r="AB263" s="158">
        <f>Baseline_Data_2012!U256/Baseline_Data_2012!U$273</f>
        <v>1.7478047332302557E-3</v>
      </c>
      <c r="AC263" s="158">
        <f>Baseline_Data_2012!V256/Baseline_Data_2012!V$273</f>
        <v>1.1006987433425544E-3</v>
      </c>
      <c r="AD263" s="158">
        <f>Baseline_Data_2012!W256/Baseline_Data_2012!W$273</f>
        <v>3.4578132651168839E-3</v>
      </c>
      <c r="AE263" s="158">
        <f>Baseline_Data_2012!X256/Baseline_Data_2012!X$273</f>
        <v>1.8474223108355154E-3</v>
      </c>
      <c r="AF263" s="158">
        <f>Baseline_Data_2012!Y256/Baseline_Data_2012!Y$273</f>
        <v>9.6765959446973322E-3</v>
      </c>
      <c r="AG263" s="158">
        <f>Baseline_Data_2012!Z256/Baseline_Data_2012!Z$273</f>
        <v>2.5120684652470654E-3</v>
      </c>
      <c r="AH263" s="158">
        <f>Baseline_Data_2012!AA256/Baseline_Data_2012!AA$273</f>
        <v>9.4441054984187867E-3</v>
      </c>
      <c r="AI263" s="158">
        <f>Baseline_Data_2012!AB256/Baseline_Data_2012!AB$273</f>
        <v>1.402213198838843E-2</v>
      </c>
      <c r="AJ263" s="158">
        <f>Baseline_Data_2012!AC256/Baseline_Data_2012!AC$273</f>
        <v>0</v>
      </c>
      <c r="AK263" s="158">
        <f>Baseline_Data_2012!AD256/Baseline_Data_2012!AD$273</f>
        <v>4.3779716303877425E-3</v>
      </c>
      <c r="AL263" s="158">
        <f>Baseline_Data_2012!AE256/Baseline_Data_2012!AE$273</f>
        <v>3.5222033954565748E-3</v>
      </c>
      <c r="AM263" s="158">
        <f>Baseline_Data_2012!AF256/Baseline_Data_2012!AF$273</f>
        <v>1.9984716921471806E-3</v>
      </c>
      <c r="AN263" s="158">
        <f>Baseline_Data_2012!AG256/Baseline_Data_2012!AG$273</f>
        <v>1.6646336771499249E-3</v>
      </c>
      <c r="AO263" s="158">
        <f>Baseline_Data_2012!AH256/Baseline_Data_2012!AH$273</f>
        <v>1.0012946451647023E-3</v>
      </c>
      <c r="AP263" s="158">
        <f>Baseline_Data_2012!AI256/Baseline_Data_2012!AI$273</f>
        <v>3.0660395554544056E-3</v>
      </c>
      <c r="AQ263" s="158">
        <f>Baseline_Data_2012!AJ256/Baseline_Data_2012!AJ$273</f>
        <v>2.7179981367133829E-3</v>
      </c>
      <c r="AR263" s="158">
        <f>Baseline_Data_2012!AK256/Baseline_Data_2012!AK$273</f>
        <v>8.2117080206752966E-4</v>
      </c>
      <c r="AS263" s="158">
        <f>Baseline_Data_2012!AL256/Baseline_Data_2012!AL$273</f>
        <v>1.134169753868336E-3</v>
      </c>
      <c r="AT263" s="158">
        <f>Baseline_Data_2012!AM256/Baseline_Data_2012!AM$273</f>
        <v>5.5985692545238439E-4</v>
      </c>
      <c r="AU263" s="158">
        <f>Baseline_Data_2012!AN256/Baseline_Data_2012!AN$273</f>
        <v>3.486764774133534E-3</v>
      </c>
      <c r="AV263" s="158">
        <f>Baseline_Data_2012!AO256/Baseline_Data_2012!AO$273</f>
        <v>2.7456583154143103E-3</v>
      </c>
      <c r="AW263" s="158">
        <f>Baseline_Data_2012!AP256/Baseline_Data_2012!AP$273</f>
        <v>5.8103960538280833E-4</v>
      </c>
      <c r="AX263" s="158">
        <f>Baseline_Data_2012!AQ256/Baseline_Data_2012!AQ$273</f>
        <v>8.3210039545995841E-4</v>
      </c>
      <c r="AY263" s="158">
        <f>Baseline_Data_2012!AR256/Baseline_Data_2012!AR$273</f>
        <v>2.3070355880102345E-3</v>
      </c>
      <c r="AZ263" s="158">
        <f>Baseline_Data_2012!AS256/Baseline_Data_2012!AS$273</f>
        <v>2.5190752227318156E-3</v>
      </c>
      <c r="BA263" s="158">
        <f>Baseline_Data_2012!AT256/Baseline_Data_2012!AT$273</f>
        <v>3.8754560045334845E-3</v>
      </c>
      <c r="BB263" s="158">
        <f>Baseline_Data_2012!AU256/Baseline_Data_2012!AU$273</f>
        <v>5.5678479669947684E-4</v>
      </c>
      <c r="BC263" s="158">
        <f>Baseline_Data_2012!AV256/Baseline_Data_2012!AV$273</f>
        <v>1.7136897396701082E-3</v>
      </c>
      <c r="BD263">
        <v>263</v>
      </c>
    </row>
    <row r="264" spans="1:56" x14ac:dyDescent="0.2">
      <c r="A264" s="157">
        <v>5</v>
      </c>
      <c r="B264" s="34" t="s">
        <v>46</v>
      </c>
      <c r="C264">
        <f>'III Tool Overview'!$H$8/160</f>
        <v>312.5</v>
      </c>
      <c r="D264">
        <v>0</v>
      </c>
      <c r="E264">
        <v>0</v>
      </c>
      <c r="F264">
        <f>G264*'III Tool Overview'!$H$8</f>
        <v>206.82780750956422</v>
      </c>
      <c r="G264" s="158">
        <f>HLOOKUP('III Tool Overview'!$H$6,Targeting!$I$1:$BC$277,Targeting!BD264,FALSE)</f>
        <v>4.1365561501912843E-3</v>
      </c>
      <c r="H264" s="195"/>
      <c r="I264" s="158">
        <f>Baseline_Data_2012!B257/Baseline_Data_2012!B$273</f>
        <v>4.1365561501912843E-3</v>
      </c>
      <c r="J264" s="158">
        <f>Baseline_Data_2012!C257/Baseline_Data_2012!C$273</f>
        <v>1.7928448984635332E-3</v>
      </c>
      <c r="K264" s="158">
        <f>Baseline_Data_2012!D257/Baseline_Data_2012!D$273</f>
        <v>8.8653465563562513E-4</v>
      </c>
      <c r="L264" s="158">
        <f>Baseline_Data_2012!E257/Baseline_Data_2012!E$273</f>
        <v>1.3017879368378284E-3</v>
      </c>
      <c r="M264" s="158">
        <f>Baseline_Data_2012!F257/Baseline_Data_2012!F$273</f>
        <v>4.1238536569850569E-3</v>
      </c>
      <c r="N264" s="158">
        <f>Baseline_Data_2012!G257/Baseline_Data_2012!G$273</f>
        <v>4.7203493617723781E-3</v>
      </c>
      <c r="O264" s="158">
        <f>Baseline_Data_2012!H257/Baseline_Data_2012!H$273</f>
        <v>9.3566386514898781E-3</v>
      </c>
      <c r="P264" s="158">
        <f>Baseline_Data_2012!I257/Baseline_Data_2012!I$273</f>
        <v>2.8538235893917452E-3</v>
      </c>
      <c r="Q264" s="158">
        <f>Baseline_Data_2012!J257/Baseline_Data_2012!J$273</f>
        <v>1.6034849071983122E-3</v>
      </c>
      <c r="R264" s="158">
        <f>Baseline_Data_2012!K257/Baseline_Data_2012!K$273</f>
        <v>2.1897734961672665E-3</v>
      </c>
      <c r="S264" s="158">
        <f>Baseline_Data_2012!L257/Baseline_Data_2012!L$273</f>
        <v>8.0411856498100089E-3</v>
      </c>
      <c r="T264" s="158">
        <f>Baseline_Data_2012!M257/Baseline_Data_2012!M$273</f>
        <v>3.9989780389456026E-4</v>
      </c>
      <c r="U264" s="158">
        <f>Baseline_Data_2012!N257/Baseline_Data_2012!N$273</f>
        <v>1.633382257754733E-3</v>
      </c>
      <c r="V264" s="158">
        <f>Baseline_Data_2012!O257/Baseline_Data_2012!O$273</f>
        <v>3.024268225856966E-3</v>
      </c>
      <c r="W264" s="158">
        <f>Baseline_Data_2012!P257/Baseline_Data_2012!P$273</f>
        <v>0</v>
      </c>
      <c r="X264" s="158">
        <f>Baseline_Data_2012!Q257/Baseline_Data_2012!Q$273</f>
        <v>1.153444945786072E-2</v>
      </c>
      <c r="Y264" s="158">
        <f>Baseline_Data_2012!R257/Baseline_Data_2012!R$273</f>
        <v>9.9086815605192481E-3</v>
      </c>
      <c r="Z264" s="158">
        <f>Baseline_Data_2012!S257/Baseline_Data_2012!S$273</f>
        <v>1.6491464032422042E-3</v>
      </c>
      <c r="AA264" s="158">
        <f>Baseline_Data_2012!T257/Baseline_Data_2012!T$273</f>
        <v>1.283637309520495E-3</v>
      </c>
      <c r="AB264" s="158">
        <f>Baseline_Data_2012!U257/Baseline_Data_2012!U$273</f>
        <v>2.3063815036440489E-3</v>
      </c>
      <c r="AC264" s="158">
        <f>Baseline_Data_2012!V257/Baseline_Data_2012!V$273</f>
        <v>1.3017879368378284E-3</v>
      </c>
      <c r="AD264" s="158">
        <f>Baseline_Data_2012!W257/Baseline_Data_2012!W$273</f>
        <v>3.372697861667853E-3</v>
      </c>
      <c r="AE264" s="158">
        <f>Baseline_Data_2012!X257/Baseline_Data_2012!X$273</f>
        <v>2.0461276175242188E-3</v>
      </c>
      <c r="AF264" s="158">
        <f>Baseline_Data_2012!Y257/Baseline_Data_2012!Y$273</f>
        <v>1.239563943328997E-2</v>
      </c>
      <c r="AG264" s="158">
        <f>Baseline_Data_2012!Z257/Baseline_Data_2012!Z$273</f>
        <v>3.0560202982730044E-3</v>
      </c>
      <c r="AH264" s="158">
        <f>Baseline_Data_2012!AA257/Baseline_Data_2012!AA$273</f>
        <v>1.2057227685696545E-2</v>
      </c>
      <c r="AI264" s="158">
        <f>Baseline_Data_2012!AB257/Baseline_Data_2012!AB$273</f>
        <v>1.262157734110558E-2</v>
      </c>
      <c r="AJ264" s="158">
        <f>Baseline_Data_2012!AC257/Baseline_Data_2012!AC$273</f>
        <v>0</v>
      </c>
      <c r="AK264" s="158">
        <f>Baseline_Data_2012!AD257/Baseline_Data_2012!AD$273</f>
        <v>5.9102617010234528E-3</v>
      </c>
      <c r="AL264" s="158">
        <f>Baseline_Data_2012!AE257/Baseline_Data_2012!AE$273</f>
        <v>4.1238536569850569E-3</v>
      </c>
      <c r="AM264" s="158">
        <f>Baseline_Data_2012!AF257/Baseline_Data_2012!AF$273</f>
        <v>1.7898103813559357E-3</v>
      </c>
      <c r="AN264" s="158">
        <f>Baseline_Data_2012!AG257/Baseline_Data_2012!AG$273</f>
        <v>1.7912501089689349E-3</v>
      </c>
      <c r="AO264" s="158">
        <f>Baseline_Data_2012!AH257/Baseline_Data_2012!AH$273</f>
        <v>1.4372324498622597E-3</v>
      </c>
      <c r="AP264" s="158">
        <f>Baseline_Data_2012!AI257/Baseline_Data_2012!AI$273</f>
        <v>4.208481045862575E-3</v>
      </c>
      <c r="AQ264" s="158">
        <f>Baseline_Data_2012!AJ257/Baseline_Data_2012!AJ$273</f>
        <v>2.4025162101305791E-3</v>
      </c>
      <c r="AR264" s="158">
        <f>Baseline_Data_2012!AK257/Baseline_Data_2012!AK$273</f>
        <v>1.0295897873638571E-3</v>
      </c>
      <c r="AS264" s="158">
        <f>Baseline_Data_2012!AL257/Baseline_Data_2012!AL$273</f>
        <v>1.3920205381085838E-3</v>
      </c>
      <c r="AT264" s="158">
        <f>Baseline_Data_2012!AM257/Baseline_Data_2012!AM$273</f>
        <v>3.9989780389456026E-4</v>
      </c>
      <c r="AU264" s="158">
        <f>Baseline_Data_2012!AN257/Baseline_Data_2012!AN$273</f>
        <v>3.7096629788726638E-3</v>
      </c>
      <c r="AV264" s="158">
        <f>Baseline_Data_2012!AO257/Baseline_Data_2012!AO$273</f>
        <v>3.3028064991261195E-3</v>
      </c>
      <c r="AW264" s="158">
        <f>Baseline_Data_2012!AP257/Baseline_Data_2012!AP$273</f>
        <v>8.8653465563562513E-4</v>
      </c>
      <c r="AX264" s="158">
        <f>Baseline_Data_2012!AQ257/Baseline_Data_2012!AQ$273</f>
        <v>1.633382257754733E-3</v>
      </c>
      <c r="AY264" s="158">
        <f>Baseline_Data_2012!AR257/Baseline_Data_2012!AR$273</f>
        <v>2.6689235233843889E-3</v>
      </c>
      <c r="AZ264" s="158">
        <f>Baseline_Data_2012!AS257/Baseline_Data_2012!AS$273</f>
        <v>3.0529832660853799E-3</v>
      </c>
      <c r="BA264" s="158">
        <f>Baseline_Data_2012!AT257/Baseline_Data_2012!AT$273</f>
        <v>3.9761171994564326E-3</v>
      </c>
      <c r="BB264" s="158">
        <f>Baseline_Data_2012!AU257/Baseline_Data_2012!AU$273</f>
        <v>8.1429776517298494E-4</v>
      </c>
      <c r="BC264" s="158">
        <f>Baseline_Data_2012!AV257/Baseline_Data_2012!AV$273</f>
        <v>2.2943355305839724E-3</v>
      </c>
      <c r="BD264">
        <v>264</v>
      </c>
    </row>
    <row r="265" spans="1:56" x14ac:dyDescent="0.2">
      <c r="A265" s="157">
        <v>5</v>
      </c>
      <c r="B265" s="34" t="s">
        <v>47</v>
      </c>
      <c r="C265">
        <f>'III Tool Overview'!$H$8/160</f>
        <v>312.5</v>
      </c>
      <c r="D265">
        <v>0</v>
      </c>
      <c r="E265">
        <v>0</v>
      </c>
      <c r="F265">
        <f>G265*'III Tool Overview'!$H$8</f>
        <v>242.69350523341544</v>
      </c>
      <c r="G265" s="158">
        <f>HLOOKUP('III Tool Overview'!$H$6,Targeting!$I$1:$BC$277,Targeting!BD265,FALSE)</f>
        <v>4.8538701046683085E-3</v>
      </c>
      <c r="H265" s="195"/>
      <c r="I265" s="158">
        <f>Baseline_Data_2012!B258/Baseline_Data_2012!B$273</f>
        <v>4.8538701046683085E-3</v>
      </c>
      <c r="J265" s="158">
        <f>Baseline_Data_2012!C258/Baseline_Data_2012!C$273</f>
        <v>2.4025154979410461E-3</v>
      </c>
      <c r="K265" s="158">
        <f>Baseline_Data_2012!D258/Baseline_Data_2012!D$273</f>
        <v>1.2450848686774464E-3</v>
      </c>
      <c r="L265" s="158">
        <f>Baseline_Data_2012!E258/Baseline_Data_2012!E$273</f>
        <v>1.3437445166836468E-3</v>
      </c>
      <c r="M265" s="158">
        <f>Baseline_Data_2012!F258/Baseline_Data_2012!F$273</f>
        <v>5.1591874121140946E-3</v>
      </c>
      <c r="N265" s="158">
        <f>Baseline_Data_2012!G258/Baseline_Data_2012!G$273</f>
        <v>6.1886748604454084E-3</v>
      </c>
      <c r="O265" s="158">
        <f>Baseline_Data_2012!H258/Baseline_Data_2012!H$273</f>
        <v>9.9080146347250118E-3</v>
      </c>
      <c r="P265" s="158">
        <f>Baseline_Data_2012!I258/Baseline_Data_2012!I$273</f>
        <v>3.5996591251959056E-3</v>
      </c>
      <c r="Q265" s="158">
        <f>Baseline_Data_2012!J258/Baseline_Data_2012!J$273</f>
        <v>2.0228294624218338E-3</v>
      </c>
      <c r="R265" s="158">
        <f>Baseline_Data_2012!K258/Baseline_Data_2012!K$273</f>
        <v>2.8539619690018912E-3</v>
      </c>
      <c r="S265" s="158">
        <f>Baseline_Data_2012!L258/Baseline_Data_2012!L$273</f>
        <v>8.6942558442399762E-3</v>
      </c>
      <c r="T265" s="158">
        <f>Baseline_Data_2012!M258/Baseline_Data_2012!M$273</f>
        <v>5.7128257699222895E-4</v>
      </c>
      <c r="U265" s="158">
        <f>Baseline_Data_2012!N258/Baseline_Data_2012!N$273</f>
        <v>2.3444098443514694E-3</v>
      </c>
      <c r="V265" s="158">
        <f>Baseline_Data_2012!O258/Baseline_Data_2012!O$273</f>
        <v>3.8401191824106303E-3</v>
      </c>
      <c r="W265" s="158">
        <f>Baseline_Data_2012!P258/Baseline_Data_2012!P$273</f>
        <v>0</v>
      </c>
      <c r="X265" s="158">
        <f>Baseline_Data_2012!Q258/Baseline_Data_2012!Q$273</f>
        <v>1.0468328255309895E-2</v>
      </c>
      <c r="Y265" s="158">
        <f>Baseline_Data_2012!R258/Baseline_Data_2012!R$273</f>
        <v>1.2199091863720261E-2</v>
      </c>
      <c r="Z265" s="158">
        <f>Baseline_Data_2012!S258/Baseline_Data_2012!S$273</f>
        <v>2.5086966251173454E-3</v>
      </c>
      <c r="AA265" s="158">
        <f>Baseline_Data_2012!T258/Baseline_Data_2012!T$273</f>
        <v>1.8304694418907362E-3</v>
      </c>
      <c r="AB265" s="158">
        <f>Baseline_Data_2012!U258/Baseline_Data_2012!U$273</f>
        <v>3.2240433407524226E-3</v>
      </c>
      <c r="AC265" s="158">
        <f>Baseline_Data_2012!V258/Baseline_Data_2012!V$273</f>
        <v>1.3437445166836468E-3</v>
      </c>
      <c r="AD265" s="158">
        <f>Baseline_Data_2012!W258/Baseline_Data_2012!W$273</f>
        <v>3.8358928474016419E-3</v>
      </c>
      <c r="AE265" s="158">
        <f>Baseline_Data_2012!X258/Baseline_Data_2012!X$273</f>
        <v>2.6871248520354612E-3</v>
      </c>
      <c r="AF265" s="158">
        <f>Baseline_Data_2012!Y258/Baseline_Data_2012!Y$273</f>
        <v>1.8287444351548925E-2</v>
      </c>
      <c r="AG265" s="158">
        <f>Baseline_Data_2012!Z258/Baseline_Data_2012!Z$273</f>
        <v>5.4253897112197568E-3</v>
      </c>
      <c r="AH265" s="158">
        <f>Baseline_Data_2012!AA258/Baseline_Data_2012!AA$273</f>
        <v>1.8076547673699726E-2</v>
      </c>
      <c r="AI265" s="158">
        <f>Baseline_Data_2012!AB258/Baseline_Data_2012!AB$273</f>
        <v>1.2705689598588072E-2</v>
      </c>
      <c r="AJ265" s="158">
        <f>Baseline_Data_2012!AC258/Baseline_Data_2012!AC$273</f>
        <v>0</v>
      </c>
      <c r="AK265" s="158">
        <f>Baseline_Data_2012!AD258/Baseline_Data_2012!AD$273</f>
        <v>7.3710746838160967E-3</v>
      </c>
      <c r="AL265" s="158">
        <f>Baseline_Data_2012!AE258/Baseline_Data_2012!AE$273</f>
        <v>5.1591874121140946E-3</v>
      </c>
      <c r="AM265" s="158">
        <f>Baseline_Data_2012!AF258/Baseline_Data_2012!AF$273</f>
        <v>1.6777063212171661E-3</v>
      </c>
      <c r="AN265" s="158">
        <f>Baseline_Data_2012!AG258/Baseline_Data_2012!AG$273</f>
        <v>2.1745574162193408E-3</v>
      </c>
      <c r="AO265" s="158">
        <f>Baseline_Data_2012!AH258/Baseline_Data_2012!AH$273</f>
        <v>2.072650723227226E-3</v>
      </c>
      <c r="AP265" s="158">
        <f>Baseline_Data_2012!AI258/Baseline_Data_2012!AI$273</f>
        <v>4.802020550342033E-3</v>
      </c>
      <c r="AQ265" s="158">
        <f>Baseline_Data_2012!AJ258/Baseline_Data_2012!AJ$273</f>
        <v>2.730132056966567E-3</v>
      </c>
      <c r="AR265" s="158">
        <f>Baseline_Data_2012!AK258/Baseline_Data_2012!AK$273</f>
        <v>1.1611914895081092E-3</v>
      </c>
      <c r="AS265" s="158">
        <f>Baseline_Data_2012!AL258/Baseline_Data_2012!AL$273</f>
        <v>1.8257757393408841E-3</v>
      </c>
      <c r="AT265" s="158">
        <f>Baseline_Data_2012!AM258/Baseline_Data_2012!AM$273</f>
        <v>5.7128257699222895E-4</v>
      </c>
      <c r="AU265" s="158">
        <f>Baseline_Data_2012!AN258/Baseline_Data_2012!AN$273</f>
        <v>4.7650177441681358E-3</v>
      </c>
      <c r="AV265" s="158">
        <f>Baseline_Data_2012!AO258/Baseline_Data_2012!AO$273</f>
        <v>4.5307656768958761E-3</v>
      </c>
      <c r="AW265" s="158">
        <f>Baseline_Data_2012!AP258/Baseline_Data_2012!AP$273</f>
        <v>1.2450848686774464E-3</v>
      </c>
      <c r="AX265" s="158">
        <f>Baseline_Data_2012!AQ258/Baseline_Data_2012!AQ$273</f>
        <v>2.3444098443514694E-3</v>
      </c>
      <c r="AY265" s="158">
        <f>Baseline_Data_2012!AR258/Baseline_Data_2012!AR$273</f>
        <v>3.9812288808700018E-3</v>
      </c>
      <c r="AZ265" s="158">
        <f>Baseline_Data_2012!AS258/Baseline_Data_2012!AS$273</f>
        <v>3.9965097206222135E-3</v>
      </c>
      <c r="BA265" s="158">
        <f>Baseline_Data_2012!AT258/Baseline_Data_2012!AT$273</f>
        <v>5.626241787657609E-3</v>
      </c>
      <c r="BB265" s="158">
        <f>Baseline_Data_2012!AU258/Baseline_Data_2012!AU$273</f>
        <v>1.0066867976039648E-3</v>
      </c>
      <c r="BC265" s="158">
        <f>Baseline_Data_2012!AV258/Baseline_Data_2012!AV$273</f>
        <v>3.3291853262821954E-3</v>
      </c>
      <c r="BD265">
        <v>265</v>
      </c>
    </row>
    <row r="266" spans="1:56" x14ac:dyDescent="0.2">
      <c r="A266" s="157">
        <v>5</v>
      </c>
      <c r="B266" s="34" t="s">
        <v>48</v>
      </c>
      <c r="C266">
        <f>'III Tool Overview'!$H$8/160</f>
        <v>312.5</v>
      </c>
      <c r="D266">
        <v>0</v>
      </c>
      <c r="E266">
        <v>0</v>
      </c>
      <c r="F266">
        <f>G266*'III Tool Overview'!$H$8</f>
        <v>306.34821640552286</v>
      </c>
      <c r="G266" s="158">
        <f>HLOOKUP('III Tool Overview'!$H$6,Targeting!$I$1:$BC$277,Targeting!BD266,FALSE)</f>
        <v>6.1269643281104576E-3</v>
      </c>
      <c r="H266" s="195"/>
      <c r="I266" s="158">
        <f>Baseline_Data_2012!B259/Baseline_Data_2012!B$273</f>
        <v>6.1269643281104576E-3</v>
      </c>
      <c r="J266" s="158">
        <f>Baseline_Data_2012!C259/Baseline_Data_2012!C$273</f>
        <v>3.3675812471139852E-3</v>
      </c>
      <c r="K266" s="158">
        <f>Baseline_Data_2012!D259/Baseline_Data_2012!D$273</f>
        <v>1.6494165528355862E-3</v>
      </c>
      <c r="L266" s="158">
        <f>Baseline_Data_2012!E259/Baseline_Data_2012!E$273</f>
        <v>2.1205082246400163E-3</v>
      </c>
      <c r="M266" s="158">
        <f>Baseline_Data_2012!F259/Baseline_Data_2012!F$273</f>
        <v>6.3195129164904541E-3</v>
      </c>
      <c r="N266" s="158">
        <f>Baseline_Data_2012!G259/Baseline_Data_2012!G$273</f>
        <v>8.6144523281952729E-3</v>
      </c>
      <c r="O266" s="158">
        <f>Baseline_Data_2012!H259/Baseline_Data_2012!H$273</f>
        <v>1.1602286717740679E-2</v>
      </c>
      <c r="P266" s="158">
        <f>Baseline_Data_2012!I259/Baseline_Data_2012!I$273</f>
        <v>4.8265898573808946E-3</v>
      </c>
      <c r="Q266" s="158">
        <f>Baseline_Data_2012!J259/Baseline_Data_2012!J$273</f>
        <v>2.7793122613823276E-3</v>
      </c>
      <c r="R266" s="158">
        <f>Baseline_Data_2012!K259/Baseline_Data_2012!K$273</f>
        <v>3.9241977073776E-3</v>
      </c>
      <c r="S266" s="158">
        <f>Baseline_Data_2012!L259/Baseline_Data_2012!L$273</f>
        <v>1.0233043860502555E-2</v>
      </c>
      <c r="T266" s="158">
        <f>Baseline_Data_2012!M259/Baseline_Data_2012!M$273</f>
        <v>5.7128257699222895E-4</v>
      </c>
      <c r="U266" s="158">
        <f>Baseline_Data_2012!N259/Baseline_Data_2012!N$273</f>
        <v>2.6085687000530437E-3</v>
      </c>
      <c r="V266" s="158">
        <f>Baseline_Data_2012!O259/Baseline_Data_2012!O$273</f>
        <v>4.9222077740291945E-3</v>
      </c>
      <c r="W266" s="158">
        <f>Baseline_Data_2012!P259/Baseline_Data_2012!P$273</f>
        <v>0</v>
      </c>
      <c r="X266" s="158">
        <f>Baseline_Data_2012!Q259/Baseline_Data_2012!Q$273</f>
        <v>1.1817262154683999E-2</v>
      </c>
      <c r="Y266" s="158">
        <f>Baseline_Data_2012!R259/Baseline_Data_2012!R$273</f>
        <v>1.4471018694400485E-2</v>
      </c>
      <c r="Z266" s="158">
        <f>Baseline_Data_2012!S259/Baseline_Data_2012!S$273</f>
        <v>3.1599928643305025E-3</v>
      </c>
      <c r="AA266" s="158">
        <f>Baseline_Data_2012!T259/Baseline_Data_2012!T$273</f>
        <v>2.9782232541033056E-3</v>
      </c>
      <c r="AB266" s="158">
        <f>Baseline_Data_2012!U259/Baseline_Data_2012!U$273</f>
        <v>5.0194686742253284E-3</v>
      </c>
      <c r="AC266" s="158">
        <f>Baseline_Data_2012!V259/Baseline_Data_2012!V$273</f>
        <v>2.1205082246400163E-3</v>
      </c>
      <c r="AD266" s="158">
        <f>Baseline_Data_2012!W259/Baseline_Data_2012!W$273</f>
        <v>4.6167506781505645E-3</v>
      </c>
      <c r="AE266" s="158">
        <f>Baseline_Data_2012!X259/Baseline_Data_2012!X$273</f>
        <v>3.5617350822482888E-3</v>
      </c>
      <c r="AF266" s="158">
        <f>Baseline_Data_2012!Y259/Baseline_Data_2012!Y$273</f>
        <v>2.5093213467654148E-2</v>
      </c>
      <c r="AG266" s="158">
        <f>Baseline_Data_2012!Z259/Baseline_Data_2012!Z$273</f>
        <v>7.6824366028014138E-3</v>
      </c>
      <c r="AH266" s="158">
        <f>Baseline_Data_2012!AA259/Baseline_Data_2012!AA$273</f>
        <v>2.5430310319877057E-2</v>
      </c>
      <c r="AI266" s="158">
        <f>Baseline_Data_2012!AB259/Baseline_Data_2012!AB$273</f>
        <v>1.408781589524878E-2</v>
      </c>
      <c r="AJ266" s="158">
        <f>Baseline_Data_2012!AC259/Baseline_Data_2012!AC$273</f>
        <v>0</v>
      </c>
      <c r="AK266" s="158">
        <f>Baseline_Data_2012!AD259/Baseline_Data_2012!AD$273</f>
        <v>9.3277599635200065E-3</v>
      </c>
      <c r="AL266" s="158">
        <f>Baseline_Data_2012!AE259/Baseline_Data_2012!AE$273</f>
        <v>6.3195129164904541E-3</v>
      </c>
      <c r="AM266" s="158">
        <f>Baseline_Data_2012!AF259/Baseline_Data_2012!AF$273</f>
        <v>1.9417451104265309E-3</v>
      </c>
      <c r="AN266" s="158">
        <f>Baseline_Data_2012!AG259/Baseline_Data_2012!AG$273</f>
        <v>2.8009895526348205E-3</v>
      </c>
      <c r="AO266" s="158">
        <f>Baseline_Data_2012!AH259/Baseline_Data_2012!AH$273</f>
        <v>2.9776108981574233E-3</v>
      </c>
      <c r="AP266" s="158">
        <f>Baseline_Data_2012!AI259/Baseline_Data_2012!AI$273</f>
        <v>6.7793231298946344E-3</v>
      </c>
      <c r="AQ266" s="158">
        <f>Baseline_Data_2012!AJ259/Baseline_Data_2012!AJ$273</f>
        <v>3.7961836220677982E-3</v>
      </c>
      <c r="AR266" s="158">
        <f>Baseline_Data_2012!AK259/Baseline_Data_2012!AK$273</f>
        <v>1.804312929851062E-3</v>
      </c>
      <c r="AS266" s="158">
        <f>Baseline_Data_2012!AL259/Baseline_Data_2012!AL$273</f>
        <v>2.5925214719807513E-3</v>
      </c>
      <c r="AT266" s="158">
        <f>Baseline_Data_2012!AM259/Baseline_Data_2012!AM$273</f>
        <v>5.7128257699222895E-4</v>
      </c>
      <c r="AU266" s="158">
        <f>Baseline_Data_2012!AN259/Baseline_Data_2012!AN$273</f>
        <v>6.4594989944809092E-3</v>
      </c>
      <c r="AV266" s="158">
        <f>Baseline_Data_2012!AO259/Baseline_Data_2012!AO$273</f>
        <v>6.660869729730335E-3</v>
      </c>
      <c r="AW266" s="158">
        <f>Baseline_Data_2012!AP259/Baseline_Data_2012!AP$273</f>
        <v>1.6494165528355862E-3</v>
      </c>
      <c r="AX266" s="158">
        <f>Baseline_Data_2012!AQ259/Baseline_Data_2012!AQ$273</f>
        <v>2.6085687000530437E-3</v>
      </c>
      <c r="AY266" s="158">
        <f>Baseline_Data_2012!AR259/Baseline_Data_2012!AR$273</f>
        <v>5.5529488042743323E-3</v>
      </c>
      <c r="AZ266" s="158">
        <f>Baseline_Data_2012!AS259/Baseline_Data_2012!AS$273</f>
        <v>5.2914100725219276E-3</v>
      </c>
      <c r="BA266" s="158">
        <f>Baseline_Data_2012!AT259/Baseline_Data_2012!AT$273</f>
        <v>8.8348173758265661E-3</v>
      </c>
      <c r="BB266" s="158">
        <f>Baseline_Data_2012!AU259/Baseline_Data_2012!AU$273</f>
        <v>1.6106988761663437E-3</v>
      </c>
      <c r="BC266" s="158">
        <f>Baseline_Data_2012!AV259/Baseline_Data_2012!AV$273</f>
        <v>4.6205056952643804E-3</v>
      </c>
      <c r="BD266">
        <v>266</v>
      </c>
    </row>
    <row r="267" spans="1:56" x14ac:dyDescent="0.2">
      <c r="A267" s="157">
        <v>5</v>
      </c>
      <c r="B267" s="34" t="s">
        <v>49</v>
      </c>
      <c r="C267">
        <f>'III Tool Overview'!$H$8/160</f>
        <v>312.5</v>
      </c>
      <c r="D267">
        <v>0</v>
      </c>
      <c r="E267">
        <v>0</v>
      </c>
      <c r="F267">
        <f>G267*'III Tool Overview'!$H$8</f>
        <v>248.0868621774766</v>
      </c>
      <c r="G267" s="158">
        <f>HLOOKUP('III Tool Overview'!$H$6,Targeting!$I$1:$BC$277,Targeting!BD267,FALSE)</f>
        <v>4.961737243549532E-3</v>
      </c>
      <c r="H267" s="195"/>
      <c r="I267" s="158">
        <f>Baseline_Data_2012!B260/Baseline_Data_2012!B$273</f>
        <v>4.961737243549532E-3</v>
      </c>
      <c r="J267" s="158">
        <f>Baseline_Data_2012!C260/Baseline_Data_2012!C$273</f>
        <v>3.0000074474289952E-3</v>
      </c>
      <c r="K267" s="158">
        <f>Baseline_Data_2012!D260/Baseline_Data_2012!D$273</f>
        <v>1.6425707253789406E-3</v>
      </c>
      <c r="L267" s="158">
        <f>Baseline_Data_2012!E260/Baseline_Data_2012!E$273</f>
        <v>2.0706139134720166E-3</v>
      </c>
      <c r="M267" s="158">
        <f>Baseline_Data_2012!F260/Baseline_Data_2012!F$273</f>
        <v>4.5974529306482765E-3</v>
      </c>
      <c r="N267" s="158">
        <f>Baseline_Data_2012!G260/Baseline_Data_2012!G$273</f>
        <v>6.5905736610321784E-3</v>
      </c>
      <c r="O267" s="158">
        <f>Baseline_Data_2012!H260/Baseline_Data_2012!H$273</f>
        <v>9.0183110607832042E-3</v>
      </c>
      <c r="P267" s="158">
        <f>Baseline_Data_2012!I260/Baseline_Data_2012!I$273</f>
        <v>4.0373361700104336E-3</v>
      </c>
      <c r="Q267" s="158">
        <f>Baseline_Data_2012!J260/Baseline_Data_2012!J$273</f>
        <v>2.5400826582922566E-3</v>
      </c>
      <c r="R267" s="158">
        <f>Baseline_Data_2012!K260/Baseline_Data_2012!K$273</f>
        <v>3.344638581251517E-3</v>
      </c>
      <c r="S267" s="158">
        <f>Baseline_Data_2012!L260/Baseline_Data_2012!L$273</f>
        <v>7.9332840944300893E-3</v>
      </c>
      <c r="T267" s="158">
        <f>Baseline_Data_2012!M260/Baseline_Data_2012!M$273</f>
        <v>8.1693408509888731E-4</v>
      </c>
      <c r="U267" s="158">
        <f>Baseline_Data_2012!N260/Baseline_Data_2012!N$273</f>
        <v>1.8160921329483215E-3</v>
      </c>
      <c r="V267" s="158">
        <f>Baseline_Data_2012!O260/Baseline_Data_2012!O$273</f>
        <v>4.4031506681416893E-3</v>
      </c>
      <c r="W267" s="158">
        <f>Baseline_Data_2012!P260/Baseline_Data_2012!P$273</f>
        <v>0</v>
      </c>
      <c r="X267" s="158">
        <f>Baseline_Data_2012!Q260/Baseline_Data_2012!Q$273</f>
        <v>9.3410854424624563E-3</v>
      </c>
      <c r="Y267" s="158">
        <f>Baseline_Data_2012!R260/Baseline_Data_2012!R$273</f>
        <v>1.119662019436362E-2</v>
      </c>
      <c r="Z267" s="158">
        <f>Baseline_Data_2012!S260/Baseline_Data_2012!S$273</f>
        <v>2.9674182355755013E-3</v>
      </c>
      <c r="AA267" s="158">
        <f>Baseline_Data_2012!T260/Baseline_Data_2012!T$273</f>
        <v>2.5468261315820299E-3</v>
      </c>
      <c r="AB267" s="158">
        <f>Baseline_Data_2012!U260/Baseline_Data_2012!U$273</f>
        <v>4.7852268027614797E-3</v>
      </c>
      <c r="AC267" s="158">
        <f>Baseline_Data_2012!V260/Baseline_Data_2012!V$273</f>
        <v>2.0706139134720166E-3</v>
      </c>
      <c r="AD267" s="158">
        <f>Baseline_Data_2012!W260/Baseline_Data_2012!W$273</f>
        <v>4.14215630802628E-3</v>
      </c>
      <c r="AE267" s="158">
        <f>Baseline_Data_2012!X260/Baseline_Data_2012!X$273</f>
        <v>2.759625436908367E-3</v>
      </c>
      <c r="AF267" s="158">
        <f>Baseline_Data_2012!Y260/Baseline_Data_2012!Y$273</f>
        <v>2.2342344440029364E-2</v>
      </c>
      <c r="AG267" s="158">
        <f>Baseline_Data_2012!Z260/Baseline_Data_2012!Z$273</f>
        <v>6.5274219963112716E-3</v>
      </c>
      <c r="AH267" s="158">
        <f>Baseline_Data_2012!AA260/Baseline_Data_2012!AA$273</f>
        <v>2.0685022933554939E-2</v>
      </c>
      <c r="AI267" s="158">
        <f>Baseline_Data_2012!AB260/Baseline_Data_2012!AB$273</f>
        <v>1.0758207831055201E-2</v>
      </c>
      <c r="AJ267" s="158">
        <f>Baseline_Data_2012!AC260/Baseline_Data_2012!AC$273</f>
        <v>0</v>
      </c>
      <c r="AK267" s="158">
        <f>Baseline_Data_2012!AD260/Baseline_Data_2012!AD$273</f>
        <v>6.8894978044734458E-3</v>
      </c>
      <c r="AL267" s="158">
        <f>Baseline_Data_2012!AE260/Baseline_Data_2012!AE$273</f>
        <v>4.5974529306482765E-3</v>
      </c>
      <c r="AM267" s="158">
        <f>Baseline_Data_2012!AF260/Baseline_Data_2012!AF$273</f>
        <v>1.488960344891835E-3</v>
      </c>
      <c r="AN267" s="158">
        <f>Baseline_Data_2012!AG260/Baseline_Data_2012!AG$273</f>
        <v>2.6304829711306494E-3</v>
      </c>
      <c r="AO267" s="158">
        <f>Baseline_Data_2012!AH260/Baseline_Data_2012!AH$273</f>
        <v>2.515400056123183E-3</v>
      </c>
      <c r="AP267" s="158">
        <f>Baseline_Data_2012!AI260/Baseline_Data_2012!AI$273</f>
        <v>4.7950459380684792E-3</v>
      </c>
      <c r="AQ267" s="158">
        <f>Baseline_Data_2012!AJ260/Baseline_Data_2012!AJ$273</f>
        <v>2.7075976336392239E-3</v>
      </c>
      <c r="AR267" s="158">
        <f>Baseline_Data_2012!AK260/Baseline_Data_2012!AK$273</f>
        <v>1.7882348938424884E-3</v>
      </c>
      <c r="AS267" s="158">
        <f>Baseline_Data_2012!AL260/Baseline_Data_2012!AL$273</f>
        <v>2.1434180097817689E-3</v>
      </c>
      <c r="AT267" s="158">
        <f>Baseline_Data_2012!AM260/Baseline_Data_2012!AM$273</f>
        <v>8.1693408509888731E-4</v>
      </c>
      <c r="AU267" s="158">
        <f>Baseline_Data_2012!AN260/Baseline_Data_2012!AN$273</f>
        <v>5.6334867697758698E-3</v>
      </c>
      <c r="AV267" s="158">
        <f>Baseline_Data_2012!AO260/Baseline_Data_2012!AO$273</f>
        <v>5.7979485448858377E-3</v>
      </c>
      <c r="AW267" s="158">
        <f>Baseline_Data_2012!AP260/Baseline_Data_2012!AP$273</f>
        <v>1.6425707253789406E-3</v>
      </c>
      <c r="AX267" s="158">
        <f>Baseline_Data_2012!AQ260/Baseline_Data_2012!AQ$273</f>
        <v>1.8160921329483215E-3</v>
      </c>
      <c r="AY267" s="158">
        <f>Baseline_Data_2012!AR260/Baseline_Data_2012!AR$273</f>
        <v>5.1638269553962559E-3</v>
      </c>
      <c r="AZ267" s="158">
        <f>Baseline_Data_2012!AS260/Baseline_Data_2012!AS$273</f>
        <v>4.5973296161622955E-3</v>
      </c>
      <c r="BA267" s="158">
        <f>Baseline_Data_2012!AT260/Baseline_Data_2012!AT$273</f>
        <v>6.6502297764868806E-3</v>
      </c>
      <c r="BB267" s="158">
        <f>Baseline_Data_2012!AU260/Baseline_Data_2012!AU$273</f>
        <v>1.4874108140400309E-3</v>
      </c>
      <c r="BC267" s="158">
        <f>Baseline_Data_2012!AV260/Baseline_Data_2012!AV$273</f>
        <v>3.827330093622198E-3</v>
      </c>
      <c r="BD267">
        <v>267</v>
      </c>
    </row>
    <row r="268" spans="1:56" x14ac:dyDescent="0.2">
      <c r="A268" s="157">
        <v>5</v>
      </c>
      <c r="B268" s="34" t="s">
        <v>50</v>
      </c>
      <c r="C268">
        <f>'III Tool Overview'!$H$8/160</f>
        <v>312.5</v>
      </c>
      <c r="D268">
        <v>0</v>
      </c>
      <c r="E268">
        <v>0</v>
      </c>
      <c r="F268">
        <f>G268*'III Tool Overview'!$H$8</f>
        <v>232.82978339774709</v>
      </c>
      <c r="G268" s="158">
        <f>HLOOKUP('III Tool Overview'!$H$6,Targeting!$I$1:$BC$277,Targeting!BD268,FALSE)</f>
        <v>4.6565956679549417E-3</v>
      </c>
      <c r="H268" s="195"/>
      <c r="I268" s="158">
        <f>Baseline_Data_2012!B261/Baseline_Data_2012!B$273</f>
        <v>4.6565956679549417E-3</v>
      </c>
      <c r="J268" s="158">
        <f>Baseline_Data_2012!C261/Baseline_Data_2012!C$273</f>
        <v>2.9621183141281329E-3</v>
      </c>
      <c r="K268" s="158">
        <f>Baseline_Data_2012!D261/Baseline_Data_2012!D$273</f>
        <v>1.2801697343927559E-3</v>
      </c>
      <c r="L268" s="158">
        <f>Baseline_Data_2012!E261/Baseline_Data_2012!E$273</f>
        <v>2.004088165248016E-3</v>
      </c>
      <c r="M268" s="158">
        <f>Baseline_Data_2012!F261/Baseline_Data_2012!F$273</f>
        <v>4.4596415148114863E-3</v>
      </c>
      <c r="N268" s="158">
        <f>Baseline_Data_2012!G261/Baseline_Data_2012!G$273</f>
        <v>5.873737893608161E-3</v>
      </c>
      <c r="O268" s="158">
        <f>Baseline_Data_2012!H261/Baseline_Data_2012!H$273</f>
        <v>8.3878058278997625E-3</v>
      </c>
      <c r="P268" s="158">
        <f>Baseline_Data_2012!I261/Baseline_Data_2012!I$273</f>
        <v>3.8305112293713028E-3</v>
      </c>
      <c r="Q268" s="158">
        <f>Baseline_Data_2012!J261/Baseline_Data_2012!J$273</f>
        <v>2.3734532359082849E-3</v>
      </c>
      <c r="R268" s="158">
        <f>Baseline_Data_2012!K261/Baseline_Data_2012!K$273</f>
        <v>3.132674617495355E-3</v>
      </c>
      <c r="S268" s="158">
        <f>Baseline_Data_2012!L261/Baseline_Data_2012!L$273</f>
        <v>7.3219800170857578E-3</v>
      </c>
      <c r="T268" s="158">
        <f>Baseline_Data_2012!M261/Baseline_Data_2012!M$273</f>
        <v>5.8651677904535506E-4</v>
      </c>
      <c r="U268" s="158">
        <f>Baseline_Data_2012!N261/Baseline_Data_2012!N$273</f>
        <v>1.2349426504048586E-3</v>
      </c>
      <c r="V268" s="158">
        <f>Baseline_Data_2012!O261/Baseline_Data_2012!O$273</f>
        <v>4.333004225370099E-3</v>
      </c>
      <c r="W268" s="158">
        <f>Baseline_Data_2012!P261/Baseline_Data_2012!P$273</f>
        <v>0</v>
      </c>
      <c r="X268" s="158">
        <f>Baseline_Data_2012!Q261/Baseline_Data_2012!Q$273</f>
        <v>9.0352268925765165E-3</v>
      </c>
      <c r="Y268" s="158">
        <f>Baseline_Data_2012!R261/Baseline_Data_2012!R$273</f>
        <v>1.010096101771467E-2</v>
      </c>
      <c r="Z268" s="158">
        <f>Baseline_Data_2012!S261/Baseline_Data_2012!S$273</f>
        <v>2.7816781969850824E-3</v>
      </c>
      <c r="AA268" s="158">
        <f>Baseline_Data_2012!T261/Baseline_Data_2012!T$273</f>
        <v>2.4887788123436928E-3</v>
      </c>
      <c r="AB268" s="158">
        <f>Baseline_Data_2012!U261/Baseline_Data_2012!U$273</f>
        <v>4.332187578831399E-3</v>
      </c>
      <c r="AC268" s="158">
        <f>Baseline_Data_2012!V261/Baseline_Data_2012!V$273</f>
        <v>2.004088165248016E-3</v>
      </c>
      <c r="AD268" s="158">
        <f>Baseline_Data_2012!W261/Baseline_Data_2012!W$273</f>
        <v>4.4013023131702043E-3</v>
      </c>
      <c r="AE268" s="158">
        <f>Baseline_Data_2012!X261/Baseline_Data_2012!X$273</f>
        <v>2.6034998387958141E-3</v>
      </c>
      <c r="AF268" s="158">
        <f>Baseline_Data_2012!Y261/Baseline_Data_2012!Y$273</f>
        <v>2.1399818861000404E-2</v>
      </c>
      <c r="AG268" s="158">
        <f>Baseline_Data_2012!Z261/Baseline_Data_2012!Z$273</f>
        <v>6.4341731106496818E-3</v>
      </c>
      <c r="AH268" s="158">
        <f>Baseline_Data_2012!AA261/Baseline_Data_2012!AA$273</f>
        <v>1.9083381948584461E-2</v>
      </c>
      <c r="AI268" s="158">
        <f>Baseline_Data_2012!AB261/Baseline_Data_2012!AB$273</f>
        <v>1.0164551678870459E-2</v>
      </c>
      <c r="AJ268" s="158">
        <f>Baseline_Data_2012!AC261/Baseline_Data_2012!AC$273</f>
        <v>0</v>
      </c>
      <c r="AK268" s="158">
        <f>Baseline_Data_2012!AD261/Baseline_Data_2012!AD$273</f>
        <v>6.0295390913615672E-3</v>
      </c>
      <c r="AL268" s="158">
        <f>Baseline_Data_2012!AE261/Baseline_Data_2012!AE$273</f>
        <v>4.4596415148114863E-3</v>
      </c>
      <c r="AM268" s="158">
        <f>Baseline_Data_2012!AF261/Baseline_Data_2012!AF$273</f>
        <v>1.4373732043236791E-3</v>
      </c>
      <c r="AN268" s="158">
        <f>Baseline_Data_2012!AG261/Baseline_Data_2012!AG$273</f>
        <v>2.4139582326838552E-3</v>
      </c>
      <c r="AO268" s="158">
        <f>Baseline_Data_2012!AH261/Baseline_Data_2012!AH$273</f>
        <v>2.1461179202242474E-3</v>
      </c>
      <c r="AP268" s="158">
        <f>Baseline_Data_2012!AI261/Baseline_Data_2012!AI$273</f>
        <v>4.2963611605093578E-3</v>
      </c>
      <c r="AQ268" s="158">
        <f>Baseline_Data_2012!AJ261/Baseline_Data_2012!AJ$273</f>
        <v>2.4215837990998693E-3</v>
      </c>
      <c r="AR268" s="158">
        <f>Baseline_Data_2012!AK261/Baseline_Data_2012!AK$273</f>
        <v>1.8308119151244522E-3</v>
      </c>
      <c r="AS268" s="158">
        <f>Baseline_Data_2012!AL261/Baseline_Data_2012!AL$273</f>
        <v>1.9775233282027689E-3</v>
      </c>
      <c r="AT268" s="158">
        <f>Baseline_Data_2012!AM261/Baseline_Data_2012!AM$273</f>
        <v>5.8651677904535506E-4</v>
      </c>
      <c r="AU268" s="158">
        <f>Baseline_Data_2012!AN261/Baseline_Data_2012!AN$273</f>
        <v>5.3499359923186085E-3</v>
      </c>
      <c r="AV268" s="158">
        <f>Baseline_Data_2012!AO261/Baseline_Data_2012!AO$273</f>
        <v>5.7160655127473092E-3</v>
      </c>
      <c r="AW268" s="158">
        <f>Baseline_Data_2012!AP261/Baseline_Data_2012!AP$273</f>
        <v>1.2801697343927559E-3</v>
      </c>
      <c r="AX268" s="158">
        <f>Baseline_Data_2012!AQ261/Baseline_Data_2012!AQ$273</f>
        <v>1.2349426504048586E-3</v>
      </c>
      <c r="AY268" s="158">
        <f>Baseline_Data_2012!AR261/Baseline_Data_2012!AR$273</f>
        <v>5.1435169182068906E-3</v>
      </c>
      <c r="AZ268" s="158">
        <f>Baseline_Data_2012!AS261/Baseline_Data_2012!AS$273</f>
        <v>4.3704186977370305E-3</v>
      </c>
      <c r="BA268" s="158">
        <f>Baseline_Data_2012!AT261/Baseline_Data_2012!AT$273</f>
        <v>6.0438659118319813E-3</v>
      </c>
      <c r="BB268" s="158">
        <f>Baseline_Data_2012!AU261/Baseline_Data_2012!AU$273</f>
        <v>1.2686739296223794E-3</v>
      </c>
      <c r="BC268" s="158">
        <f>Baseline_Data_2012!AV261/Baseline_Data_2012!AV$273</f>
        <v>3.0431219945423922E-3</v>
      </c>
      <c r="BD268">
        <v>268</v>
      </c>
    </row>
    <row r="269" spans="1:56" x14ac:dyDescent="0.2">
      <c r="A269" s="157">
        <v>5</v>
      </c>
      <c r="B269" s="34" t="s">
        <v>51</v>
      </c>
      <c r="C269">
        <f>'III Tool Overview'!$H$8/160</f>
        <v>312.5</v>
      </c>
      <c r="D269">
        <v>0</v>
      </c>
      <c r="E269">
        <v>0</v>
      </c>
      <c r="F269">
        <f>G269*'III Tool Overview'!$H$8</f>
        <v>188.48787481664363</v>
      </c>
      <c r="G269" s="158">
        <f>HLOOKUP('III Tool Overview'!$H$6,Targeting!$I$1:$BC$277,Targeting!BD269,FALSE)</f>
        <v>3.7697574963328723E-3</v>
      </c>
      <c r="H269" s="195"/>
      <c r="I269" s="158">
        <f>Baseline_Data_2012!B262/Baseline_Data_2012!B$273</f>
        <v>3.7697574963328723E-3</v>
      </c>
      <c r="J269" s="158">
        <f>Baseline_Data_2012!C262/Baseline_Data_2012!C$273</f>
        <v>2.635016997741792E-3</v>
      </c>
      <c r="K269" s="158">
        <f>Baseline_Data_2012!D262/Baseline_Data_2012!D$273</f>
        <v>1.2964285746022897E-3</v>
      </c>
      <c r="L269" s="158">
        <f>Baseline_Data_2012!E262/Baseline_Data_2012!E$273</f>
        <v>1.644244345309104E-3</v>
      </c>
      <c r="M269" s="158">
        <f>Baseline_Data_2012!F262/Baseline_Data_2012!F$273</f>
        <v>3.6652592203526933E-3</v>
      </c>
      <c r="N269" s="158">
        <f>Baseline_Data_2012!G262/Baseline_Data_2012!G$273</f>
        <v>4.6139900262591755E-3</v>
      </c>
      <c r="O269" s="158">
        <f>Baseline_Data_2012!H262/Baseline_Data_2012!H$273</f>
        <v>6.6748841081494077E-3</v>
      </c>
      <c r="P269" s="158">
        <f>Baseline_Data_2012!I262/Baseline_Data_2012!I$273</f>
        <v>3.0815849098963211E-3</v>
      </c>
      <c r="Q269" s="158">
        <f>Baseline_Data_2012!J262/Baseline_Data_2012!J$273</f>
        <v>2.0449974565305657E-3</v>
      </c>
      <c r="R269" s="158">
        <f>Baseline_Data_2012!K262/Baseline_Data_2012!K$273</f>
        <v>2.4798568568851595E-3</v>
      </c>
      <c r="S269" s="158">
        <f>Baseline_Data_2012!L262/Baseline_Data_2012!L$273</f>
        <v>5.8658958161431698E-3</v>
      </c>
      <c r="T269" s="158">
        <f>Baseline_Data_2012!M262/Baseline_Data_2012!M$273</f>
        <v>3.808550513281526E-4</v>
      </c>
      <c r="U269" s="158">
        <f>Baseline_Data_2012!N262/Baseline_Data_2012!N$273</f>
        <v>9.6858247090577168E-4</v>
      </c>
      <c r="V269" s="158">
        <f>Baseline_Data_2012!O262/Baseline_Data_2012!O$273</f>
        <v>3.5392068852938665E-3</v>
      </c>
      <c r="W269" s="158">
        <f>Baseline_Data_2012!P262/Baseline_Data_2012!P$273</f>
        <v>0</v>
      </c>
      <c r="X269" s="158">
        <f>Baseline_Data_2012!Q262/Baseline_Data_2012!Q$273</f>
        <v>6.7784867812559413E-3</v>
      </c>
      <c r="Y269" s="158">
        <f>Baseline_Data_2012!R262/Baseline_Data_2012!R$273</f>
        <v>8.4202485928035475E-3</v>
      </c>
      <c r="Z269" s="158">
        <f>Baseline_Data_2012!S262/Baseline_Data_2012!S$273</f>
        <v>2.5448797495180768E-3</v>
      </c>
      <c r="AA269" s="158">
        <f>Baseline_Data_2012!T262/Baseline_Data_2012!T$273</f>
        <v>1.9327118791855342E-3</v>
      </c>
      <c r="AB269" s="158">
        <f>Baseline_Data_2012!U262/Baseline_Data_2012!U$273</f>
        <v>3.8096480194120454E-3</v>
      </c>
      <c r="AC269" s="158">
        <f>Baseline_Data_2012!V262/Baseline_Data_2012!V$273</f>
        <v>1.644244345309104E-3</v>
      </c>
      <c r="AD269" s="158">
        <f>Baseline_Data_2012!W262/Baseline_Data_2012!W$273</f>
        <v>3.0702341958400467E-3</v>
      </c>
      <c r="AE269" s="158">
        <f>Baseline_Data_2012!X262/Baseline_Data_2012!X$273</f>
        <v>2.1596735070606209E-3</v>
      </c>
      <c r="AF269" s="158">
        <f>Baseline_Data_2012!Y262/Baseline_Data_2012!Y$273</f>
        <v>1.7691735544024131E-2</v>
      </c>
      <c r="AG269" s="158">
        <f>Baseline_Data_2012!Z262/Baseline_Data_2012!Z$273</f>
        <v>4.7613446163569228E-3</v>
      </c>
      <c r="AH269" s="158">
        <f>Baseline_Data_2012!AA262/Baseline_Data_2012!AA$273</f>
        <v>1.5420054163811552E-2</v>
      </c>
      <c r="AI269" s="158">
        <f>Baseline_Data_2012!AB262/Baseline_Data_2012!AB$273</f>
        <v>8.259850010996132E-3</v>
      </c>
      <c r="AJ269" s="158">
        <f>Baseline_Data_2012!AC262/Baseline_Data_2012!AC$273</f>
        <v>0</v>
      </c>
      <c r="AK269" s="158">
        <f>Baseline_Data_2012!AD262/Baseline_Data_2012!AD$273</f>
        <v>4.6013375298973218E-3</v>
      </c>
      <c r="AL269" s="158">
        <f>Baseline_Data_2012!AE262/Baseline_Data_2012!AE$273</f>
        <v>3.6652592203526933E-3</v>
      </c>
      <c r="AM269" s="158">
        <f>Baseline_Data_2012!AF262/Baseline_Data_2012!AF$273</f>
        <v>1.1473802372942213E-3</v>
      </c>
      <c r="AN269" s="158">
        <f>Baseline_Data_2012!AG262/Baseline_Data_2012!AG$273</f>
        <v>2.1652473844679431E-3</v>
      </c>
      <c r="AO269" s="158">
        <f>Baseline_Data_2012!AH262/Baseline_Data_2012!AH$273</f>
        <v>1.8099203498603948E-3</v>
      </c>
      <c r="AP269" s="158">
        <f>Baseline_Data_2012!AI262/Baseline_Data_2012!AI$273</f>
        <v>3.5919253208803884E-3</v>
      </c>
      <c r="AQ269" s="158">
        <f>Baseline_Data_2012!AJ262/Baseline_Data_2012!AJ$273</f>
        <v>2.0165419849340355E-3</v>
      </c>
      <c r="AR269" s="158">
        <f>Baseline_Data_2012!AK262/Baseline_Data_2012!AK$273</f>
        <v>1.6733067105219423E-3</v>
      </c>
      <c r="AS269" s="158">
        <f>Baseline_Data_2012!AL262/Baseline_Data_2012!AL$273</f>
        <v>1.4934525236275217E-3</v>
      </c>
      <c r="AT269" s="158">
        <f>Baseline_Data_2012!AM262/Baseline_Data_2012!AM$273</f>
        <v>3.808550513281526E-4</v>
      </c>
      <c r="AU269" s="158">
        <f>Baseline_Data_2012!AN262/Baseline_Data_2012!AN$273</f>
        <v>4.6361310271421088E-3</v>
      </c>
      <c r="AV269" s="158">
        <f>Baseline_Data_2012!AO262/Baseline_Data_2012!AO$273</f>
        <v>4.3632776566125218E-3</v>
      </c>
      <c r="AW269" s="158">
        <f>Baseline_Data_2012!AP262/Baseline_Data_2012!AP$273</f>
        <v>1.2964285746022897E-3</v>
      </c>
      <c r="AX269" s="158">
        <f>Baseline_Data_2012!AQ262/Baseline_Data_2012!AQ$273</f>
        <v>9.6858247090577168E-4</v>
      </c>
      <c r="AY269" s="158">
        <f>Baseline_Data_2012!AR262/Baseline_Data_2012!AR$273</f>
        <v>4.6943881412693242E-3</v>
      </c>
      <c r="AZ269" s="158">
        <f>Baseline_Data_2012!AS262/Baseline_Data_2012!AS$273</f>
        <v>3.6056127603097828E-3</v>
      </c>
      <c r="BA269" s="158">
        <f>Baseline_Data_2012!AT262/Baseline_Data_2012!AT$273</f>
        <v>4.7394645942887845E-3</v>
      </c>
      <c r="BB269" s="158">
        <f>Baseline_Data_2012!AU262/Baseline_Data_2012!AU$273</f>
        <v>9.5448822291338889E-4</v>
      </c>
      <c r="BC269" s="158">
        <f>Baseline_Data_2012!AV262/Baseline_Data_2012!AV$273</f>
        <v>2.3158575367336759E-3</v>
      </c>
      <c r="BD269">
        <v>269</v>
      </c>
    </row>
    <row r="270" spans="1:56" x14ac:dyDescent="0.2">
      <c r="A270" s="157">
        <v>5</v>
      </c>
      <c r="B270" s="34" t="s">
        <v>52</v>
      </c>
      <c r="C270">
        <f>'III Tool Overview'!$H$8/160</f>
        <v>312.5</v>
      </c>
      <c r="D270">
        <v>0</v>
      </c>
      <c r="E270">
        <v>0</v>
      </c>
      <c r="F270">
        <f>G270*'III Tool Overview'!$H$8</f>
        <v>179.46955727356141</v>
      </c>
      <c r="G270" s="158">
        <f>HLOOKUP('III Tool Overview'!$H$6,Targeting!$I$1:$BC$277,Targeting!BD270,FALSE)</f>
        <v>3.5893911454712279E-3</v>
      </c>
      <c r="H270" s="195"/>
      <c r="I270" s="158">
        <f>Baseline_Data_2012!B263/Baseline_Data_2012!B$273</f>
        <v>3.5893911454712279E-3</v>
      </c>
      <c r="J270" s="158">
        <f>Baseline_Data_2012!C263/Baseline_Data_2012!C$273</f>
        <v>2.7358906643220101E-3</v>
      </c>
      <c r="K270" s="158">
        <f>Baseline_Data_2012!D263/Baseline_Data_2012!D$273</f>
        <v>1.2707567216398679E-3</v>
      </c>
      <c r="L270" s="158">
        <f>Baseline_Data_2012!E263/Baseline_Data_2012!E$273</f>
        <v>1.5270683115054667E-3</v>
      </c>
      <c r="M270" s="158">
        <f>Baseline_Data_2012!F263/Baseline_Data_2012!F$273</f>
        <v>3.8196779315440225E-3</v>
      </c>
      <c r="N270" s="158">
        <f>Baseline_Data_2012!G263/Baseline_Data_2012!G$273</f>
        <v>4.7382212173299231E-3</v>
      </c>
      <c r="O270" s="158">
        <f>Baseline_Data_2012!H263/Baseline_Data_2012!H$273</f>
        <v>6.0974829256291423E-3</v>
      </c>
      <c r="P270" s="158">
        <f>Baseline_Data_2012!I263/Baseline_Data_2012!I$273</f>
        <v>2.7625718810151143E-3</v>
      </c>
      <c r="Q270" s="158">
        <f>Baseline_Data_2012!J263/Baseline_Data_2012!J$273</f>
        <v>2.0191347967370449E-3</v>
      </c>
      <c r="R270" s="158">
        <f>Baseline_Data_2012!K263/Baseline_Data_2012!K$273</f>
        <v>2.1986270278229292E-3</v>
      </c>
      <c r="S270" s="158">
        <f>Baseline_Data_2012!L263/Baseline_Data_2012!L$273</f>
        <v>5.5669746806376987E-3</v>
      </c>
      <c r="T270" s="158">
        <f>Baseline_Data_2012!M263/Baseline_Data_2012!M$273</f>
        <v>3.9989780389456021E-4</v>
      </c>
      <c r="U270" s="158">
        <f>Baseline_Data_2012!N263/Baseline_Data_2012!N$273</f>
        <v>8.3650304305498465E-4</v>
      </c>
      <c r="V270" s="158">
        <f>Baseline_Data_2012!O263/Baseline_Data_2012!O$273</f>
        <v>3.7956133901218378E-3</v>
      </c>
      <c r="W270" s="158">
        <f>Baseline_Data_2012!P263/Baseline_Data_2012!P$273</f>
        <v>0</v>
      </c>
      <c r="X270" s="158">
        <f>Baseline_Data_2012!Q263/Baseline_Data_2012!Q$273</f>
        <v>6.2474301672033692E-3</v>
      </c>
      <c r="Y270" s="158">
        <f>Baseline_Data_2012!R263/Baseline_Data_2012!R$273</f>
        <v>7.5243136053375599E-3</v>
      </c>
      <c r="Z270" s="158">
        <f>Baseline_Data_2012!S263/Baseline_Data_2012!S$273</f>
        <v>3.0434027968170366E-3</v>
      </c>
      <c r="AA270" s="158">
        <f>Baseline_Data_2012!T263/Baseline_Data_2012!T$273</f>
        <v>2.091022749835544E-3</v>
      </c>
      <c r="AB270" s="158">
        <f>Baseline_Data_2012!U263/Baseline_Data_2012!U$273</f>
        <v>4.2729835893405366E-3</v>
      </c>
      <c r="AC270" s="158">
        <f>Baseline_Data_2012!V263/Baseline_Data_2012!V$273</f>
        <v>1.5270683115054667E-3</v>
      </c>
      <c r="AD270" s="158">
        <f>Baseline_Data_2012!W263/Baseline_Data_2012!W$273</f>
        <v>3.1994272189323257E-3</v>
      </c>
      <c r="AE270" s="158">
        <f>Baseline_Data_2012!X263/Baseline_Data_2012!X$273</f>
        <v>2.1289854288075393E-3</v>
      </c>
      <c r="AF270" s="158">
        <f>Baseline_Data_2012!Y263/Baseline_Data_2012!Y$273</f>
        <v>1.6785931740801494E-2</v>
      </c>
      <c r="AG270" s="158">
        <f>Baseline_Data_2012!Z263/Baseline_Data_2012!Z$273</f>
        <v>4.4505149974849575E-3</v>
      </c>
      <c r="AH270" s="158">
        <f>Baseline_Data_2012!AA263/Baseline_Data_2012!AA$273</f>
        <v>1.3359916339816636E-2</v>
      </c>
      <c r="AI270" s="158">
        <f>Baseline_Data_2012!AB263/Baseline_Data_2012!AB$273</f>
        <v>7.9452517396609804E-3</v>
      </c>
      <c r="AJ270" s="158">
        <f>Baseline_Data_2012!AC263/Baseline_Data_2012!AC$273</f>
        <v>0</v>
      </c>
      <c r="AK270" s="158">
        <f>Baseline_Data_2012!AD263/Baseline_Data_2012!AD$273</f>
        <v>4.2707559986231453E-3</v>
      </c>
      <c r="AL270" s="158">
        <f>Baseline_Data_2012!AE263/Baseline_Data_2012!AE$273</f>
        <v>3.8196779315440225E-3</v>
      </c>
      <c r="AM270" s="158">
        <f>Baseline_Data_2012!AF263/Baseline_Data_2012!AF$273</f>
        <v>9.4437231177071977E-4</v>
      </c>
      <c r="AN270" s="158">
        <f>Baseline_Data_2012!AG263/Baseline_Data_2012!AG$273</f>
        <v>2.0641670397384812E-3</v>
      </c>
      <c r="AO270" s="158">
        <f>Baseline_Data_2012!AH263/Baseline_Data_2012!AH$273</f>
        <v>1.8099203498603948E-3</v>
      </c>
      <c r="AP270" s="158">
        <f>Baseline_Data_2012!AI263/Baseline_Data_2012!AI$273</f>
        <v>3.4942807490506299E-3</v>
      </c>
      <c r="AQ270" s="158">
        <f>Baseline_Data_2012!AJ263/Baseline_Data_2012!AJ$273</f>
        <v>2.0916567293585127E-3</v>
      </c>
      <c r="AR270" s="158">
        <f>Baseline_Data_2012!AK263/Baseline_Data_2012!AK$273</f>
        <v>1.8459967269103276E-3</v>
      </c>
      <c r="AS270" s="158">
        <f>Baseline_Data_2012!AL263/Baseline_Data_2012!AL$273</f>
        <v>1.3052694978621237E-3</v>
      </c>
      <c r="AT270" s="158">
        <f>Baseline_Data_2012!AM263/Baseline_Data_2012!AM$273</f>
        <v>3.9989780389456021E-4</v>
      </c>
      <c r="AU270" s="158">
        <f>Baseline_Data_2012!AN263/Baseline_Data_2012!AN$273</f>
        <v>4.7688085299630199E-3</v>
      </c>
      <c r="AV270" s="158">
        <f>Baseline_Data_2012!AO263/Baseline_Data_2012!AO$273</f>
        <v>3.9739037974922441E-3</v>
      </c>
      <c r="AW270" s="158">
        <f>Baseline_Data_2012!AP263/Baseline_Data_2012!AP$273</f>
        <v>1.2707567216398679E-3</v>
      </c>
      <c r="AX270" s="158">
        <f>Baseline_Data_2012!AQ263/Baseline_Data_2012!AQ$273</f>
        <v>8.3650304305498465E-4</v>
      </c>
      <c r="AY270" s="158">
        <f>Baseline_Data_2012!AR263/Baseline_Data_2012!AR$273</f>
        <v>4.8420975026465295E-3</v>
      </c>
      <c r="AZ270" s="158">
        <f>Baseline_Data_2012!AS263/Baseline_Data_2012!AS$273</f>
        <v>3.2797208377433212E-3</v>
      </c>
      <c r="BA270" s="158">
        <f>Baseline_Data_2012!AT263/Baseline_Data_2012!AT$273</f>
        <v>5.3086796846268814E-3</v>
      </c>
      <c r="BB270" s="158">
        <f>Baseline_Data_2012!AU263/Baseline_Data_2012!AU$273</f>
        <v>7.904355596001501E-4</v>
      </c>
      <c r="BC270" s="158">
        <f>Baseline_Data_2012!AV263/Baseline_Data_2012!AV$273</f>
        <v>2.0109624496128823E-3</v>
      </c>
      <c r="BD270">
        <v>270</v>
      </c>
    </row>
    <row r="271" spans="1:56" x14ac:dyDescent="0.2">
      <c r="A271" s="157">
        <v>5</v>
      </c>
      <c r="B271" s="34" t="s">
        <v>53</v>
      </c>
      <c r="C271">
        <f>'III Tool Overview'!$H$8/160</f>
        <v>312.5</v>
      </c>
      <c r="D271">
        <v>0</v>
      </c>
      <c r="E271">
        <v>0</v>
      </c>
      <c r="F271">
        <f>G271*'III Tool Overview'!$H$8</f>
        <v>94.752792197065531</v>
      </c>
      <c r="G271" s="158">
        <f>HLOOKUP('III Tool Overview'!$H$6,Targeting!$I$1:$BC$277,Targeting!BD271,FALSE)</f>
        <v>1.8950558439413106E-3</v>
      </c>
      <c r="H271" s="195"/>
      <c r="I271" s="158">
        <f>Baseline_Data_2012!B264/Baseline_Data_2012!B$273</f>
        <v>1.8950558439413106E-3</v>
      </c>
      <c r="J271" s="158">
        <f>Baseline_Data_2012!C264/Baseline_Data_2012!C$273</f>
        <v>1.5293431986893539E-3</v>
      </c>
      <c r="K271" s="158">
        <f>Baseline_Data_2012!D264/Baseline_Data_2012!D$273</f>
        <v>6.7516973291168738E-4</v>
      </c>
      <c r="L271" s="158">
        <f>Baseline_Data_2012!E264/Baseline_Data_2012!E$273</f>
        <v>9.2077683337309817E-4</v>
      </c>
      <c r="M271" s="158">
        <f>Baseline_Data_2012!F264/Baseline_Data_2012!F$273</f>
        <v>2.1397188962058965E-3</v>
      </c>
      <c r="N271" s="158">
        <f>Baseline_Data_2012!G264/Baseline_Data_2012!G$273</f>
        <v>2.5434701750800459E-3</v>
      </c>
      <c r="O271" s="158">
        <f>Baseline_Data_2012!H264/Baseline_Data_2012!H$273</f>
        <v>3.1116444748519067E-3</v>
      </c>
      <c r="P271" s="158">
        <f>Baseline_Data_2012!I264/Baseline_Data_2012!I$273</f>
        <v>1.4447205958467958E-3</v>
      </c>
      <c r="Q271" s="158">
        <f>Baseline_Data_2012!J264/Baseline_Data_2012!J$273</f>
        <v>1.1217005019018606E-3</v>
      </c>
      <c r="R271" s="158">
        <f>Baseline_Data_2012!K264/Baseline_Data_2012!K$273</f>
        <v>1.0869012097275452E-3</v>
      </c>
      <c r="S271" s="158">
        <f>Baseline_Data_2012!L264/Baseline_Data_2012!L$273</f>
        <v>2.8708855291294561E-3</v>
      </c>
      <c r="T271" s="158">
        <f>Baseline_Data_2012!M264/Baseline_Data_2012!M$273</f>
        <v>2.8564128849611442E-4</v>
      </c>
      <c r="U271" s="158">
        <f>Baseline_Data_2012!N264/Baseline_Data_2012!N$273</f>
        <v>5.8114948254346286E-4</v>
      </c>
      <c r="V271" s="158">
        <f>Baseline_Data_2012!O264/Baseline_Data_2012!O$273</f>
        <v>2.1091759951548583E-3</v>
      </c>
      <c r="W271" s="158">
        <f>Baseline_Data_2012!P264/Baseline_Data_2012!P$273</f>
        <v>0</v>
      </c>
      <c r="X271" s="158">
        <f>Baseline_Data_2012!Q264/Baseline_Data_2012!Q$273</f>
        <v>3.1773217418126515E-3</v>
      </c>
      <c r="Y271" s="158">
        <f>Baseline_Data_2012!R264/Baseline_Data_2012!R$273</f>
        <v>3.7644672367338778E-3</v>
      </c>
      <c r="Z271" s="158">
        <f>Baseline_Data_2012!S264/Baseline_Data_2012!S$273</f>
        <v>1.676484763900534E-3</v>
      </c>
      <c r="AA271" s="158">
        <f>Baseline_Data_2012!T264/Baseline_Data_2012!T$273</f>
        <v>1.31793799816133E-3</v>
      </c>
      <c r="AB271" s="158">
        <f>Baseline_Data_2012!U264/Baseline_Data_2012!U$273</f>
        <v>2.1699549191651038E-3</v>
      </c>
      <c r="AC271" s="158">
        <f>Baseline_Data_2012!V264/Baseline_Data_2012!V$273</f>
        <v>9.2077683337309817E-4</v>
      </c>
      <c r="AD271" s="158">
        <f>Baseline_Data_2012!W264/Baseline_Data_2012!W$273</f>
        <v>1.7600649498924622E-3</v>
      </c>
      <c r="AE271" s="158">
        <f>Baseline_Data_2012!X264/Baseline_Data_2012!X$273</f>
        <v>1.061040305600298E-3</v>
      </c>
      <c r="AF271" s="158">
        <f>Baseline_Data_2012!Y264/Baseline_Data_2012!Y$273</f>
        <v>9.4203595535154311E-3</v>
      </c>
      <c r="AG271" s="158">
        <f>Baseline_Data_2012!Z264/Baseline_Data_2012!Z$273</f>
        <v>2.6109687985245082E-3</v>
      </c>
      <c r="AH271" s="158">
        <f>Baseline_Data_2012!AA264/Baseline_Data_2012!AA$273</f>
        <v>7.9183643280165382E-3</v>
      </c>
      <c r="AI271" s="158">
        <f>Baseline_Data_2012!AB264/Baseline_Data_2012!AB$273</f>
        <v>4.064241098637714E-3</v>
      </c>
      <c r="AJ271" s="158">
        <f>Baseline_Data_2012!AC264/Baseline_Data_2012!AC$273</f>
        <v>0</v>
      </c>
      <c r="AK271" s="158">
        <f>Baseline_Data_2012!AD264/Baseline_Data_2012!AD$273</f>
        <v>2.1684361524389904E-3</v>
      </c>
      <c r="AL271" s="158">
        <f>Baseline_Data_2012!AE264/Baseline_Data_2012!AE$273</f>
        <v>2.1397188962058965E-3</v>
      </c>
      <c r="AM271" s="158">
        <f>Baseline_Data_2012!AF264/Baseline_Data_2012!AF$273</f>
        <v>4.1205469440118339E-4</v>
      </c>
      <c r="AN271" s="158">
        <f>Baseline_Data_2012!AG264/Baseline_Data_2012!AG$273</f>
        <v>1.0836876958627026E-3</v>
      </c>
      <c r="AO271" s="158">
        <f>Baseline_Data_2012!AH264/Baseline_Data_2012!AH$273</f>
        <v>9.1079862767168252E-4</v>
      </c>
      <c r="AP271" s="158">
        <f>Baseline_Data_2012!AI264/Baseline_Data_2012!AI$273</f>
        <v>1.8705910117672233E-3</v>
      </c>
      <c r="AQ271" s="158">
        <f>Baseline_Data_2012!AJ264/Baseline_Data_2012!AJ$273</f>
        <v>1.2619277063312133E-3</v>
      </c>
      <c r="AR271" s="158">
        <f>Baseline_Data_2012!AK264/Baseline_Data_2012!AK$273</f>
        <v>1.0647232734566664E-3</v>
      </c>
      <c r="AS271" s="158">
        <f>Baseline_Data_2012!AL264/Baseline_Data_2012!AL$273</f>
        <v>5.8617010578838923E-4</v>
      </c>
      <c r="AT271" s="158">
        <f>Baseline_Data_2012!AM264/Baseline_Data_2012!AM$273</f>
        <v>2.8564128849611442E-4</v>
      </c>
      <c r="AU271" s="158">
        <f>Baseline_Data_2012!AN264/Baseline_Data_2012!AN$273</f>
        <v>2.6816018713003496E-3</v>
      </c>
      <c r="AV271" s="158">
        <f>Baseline_Data_2012!AO264/Baseline_Data_2012!AO$273</f>
        <v>2.004702765853076E-3</v>
      </c>
      <c r="AW271" s="158">
        <f>Baseline_Data_2012!AP264/Baseline_Data_2012!AP$273</f>
        <v>6.7516973291168738E-4</v>
      </c>
      <c r="AX271" s="158">
        <f>Baseline_Data_2012!AQ264/Baseline_Data_2012!AQ$273</f>
        <v>5.8114948254346286E-4</v>
      </c>
      <c r="AY271" s="158">
        <f>Baseline_Data_2012!AR264/Baseline_Data_2012!AR$273</f>
        <v>2.8110937837099487E-3</v>
      </c>
      <c r="AZ271" s="158">
        <f>Baseline_Data_2012!AS264/Baseline_Data_2012!AS$273</f>
        <v>1.6599686438810806E-3</v>
      </c>
      <c r="BA271" s="158">
        <f>Baseline_Data_2012!AT264/Baseline_Data_2012!AT$273</f>
        <v>3.073761487825722E-3</v>
      </c>
      <c r="BB271" s="158">
        <f>Baseline_Data_2012!AU264/Baseline_Data_2012!AU$273</f>
        <v>3.7881251346875115E-4</v>
      </c>
      <c r="BC271" s="158">
        <f>Baseline_Data_2012!AV264/Baseline_Data_2012!AV$273</f>
        <v>9.7118052750535156E-4</v>
      </c>
      <c r="BD271">
        <v>271</v>
      </c>
    </row>
    <row r="272" spans="1:56" x14ac:dyDescent="0.2">
      <c r="A272" s="157">
        <v>5</v>
      </c>
      <c r="B272" s="34" t="s">
        <v>54</v>
      </c>
      <c r="C272">
        <f>'III Tool Overview'!$H$8/160</f>
        <v>312.5</v>
      </c>
      <c r="F272">
        <f>G272*'III Tool Overview'!$H$8</f>
        <v>71.68806721816587</v>
      </c>
      <c r="G272" s="158">
        <f>HLOOKUP('III Tool Overview'!$H$6,Targeting!$I$1:$BC$277,Targeting!BD272,FALSE)</f>
        <v>1.4337613443633174E-3</v>
      </c>
      <c r="H272" s="195"/>
      <c r="I272" s="158">
        <f>Baseline_Data_2012!B265/Baseline_Data_2012!B$273</f>
        <v>1.4337613443633174E-3</v>
      </c>
      <c r="J272" s="158">
        <f>Baseline_Data_2012!C265/Baseline_Data_2012!C$273</f>
        <v>1.1285548990328292E-3</v>
      </c>
      <c r="K272" s="158">
        <f>Baseline_Data_2012!D265/Baseline_Data_2012!D$273</f>
        <v>5.3140735632212655E-4</v>
      </c>
      <c r="L272" s="158">
        <f>Baseline_Data_2012!E265/Baseline_Data_2012!E$273</f>
        <v>7.2346751193600562E-4</v>
      </c>
      <c r="M272" s="158">
        <f>Baseline_Data_2012!F265/Baseline_Data_2012!F$273</f>
        <v>1.4544494457870143E-3</v>
      </c>
      <c r="N272" s="158">
        <f>Baseline_Data_2012!G265/Baseline_Data_2012!G$273</f>
        <v>1.8333908408546143E-3</v>
      </c>
      <c r="O272" s="158">
        <f>Baseline_Data_2012!H265/Baseline_Data_2012!H$273</f>
        <v>2.3928432217217529E-3</v>
      </c>
      <c r="P272" s="158">
        <f>Baseline_Data_2012!I265/Baseline_Data_2012!I$273</f>
        <v>1.1098121080870787E-3</v>
      </c>
      <c r="Q272" s="158">
        <f>Baseline_Data_2012!J265/Baseline_Data_2012!J$273</f>
        <v>8.6233497082969124E-4</v>
      </c>
      <c r="R272" s="158">
        <f>Baseline_Data_2012!K265/Baseline_Data_2012!K$273</f>
        <v>7.848395414755202E-4</v>
      </c>
      <c r="S272" s="158">
        <f>Baseline_Data_2012!L265/Baseline_Data_2012!L$273</f>
        <v>2.209807285803729E-3</v>
      </c>
      <c r="T272" s="158">
        <f>Baseline_Data_2012!M265/Baseline_Data_2012!M$273</f>
        <v>1.4853347001797952E-4</v>
      </c>
      <c r="U272" s="158">
        <f>Baseline_Data_2012!N265/Baseline_Data_2012!N$273</f>
        <v>3.6982239798220363E-4</v>
      </c>
      <c r="V272" s="158">
        <f>Baseline_Data_2012!O265/Baseline_Data_2012!O$273</f>
        <v>1.6906886945288946E-3</v>
      </c>
      <c r="W272" s="158">
        <f>Baseline_Data_2012!P265/Baseline_Data_2012!P$273</f>
        <v>0</v>
      </c>
      <c r="X272" s="158">
        <f>Baseline_Data_2012!Q265/Baseline_Data_2012!Q$273</f>
        <v>2.6362451916458803E-3</v>
      </c>
      <c r="Y272" s="158">
        <f>Baseline_Data_2012!R265/Baseline_Data_2012!R$273</f>
        <v>2.7247719074395375E-3</v>
      </c>
      <c r="Z272" s="158">
        <f>Baseline_Data_2012!S265/Baseline_Data_2012!S$273</f>
        <v>1.2061041466910314E-3</v>
      </c>
      <c r="AA272" s="158">
        <f>Baseline_Data_2012!T265/Baseline_Data_2012!T$273</f>
        <v>8.3904761444505104E-4</v>
      </c>
      <c r="AB272" s="158">
        <f>Baseline_Data_2012!U265/Baseline_Data_2012!U$273</f>
        <v>1.5367296402628314E-3</v>
      </c>
      <c r="AC272" s="158">
        <f>Baseline_Data_2012!V265/Baseline_Data_2012!V$273</f>
        <v>7.2346751193600562E-4</v>
      </c>
      <c r="AD272" s="158">
        <f>Baseline_Data_2012!W265/Baseline_Data_2012!W$273</f>
        <v>1.5024388626672699E-3</v>
      </c>
      <c r="AE272" s="158">
        <f>Baseline_Data_2012!X265/Baseline_Data_2012!X$273</f>
        <v>7.3651387807395952E-4</v>
      </c>
      <c r="AF272" s="158">
        <f>Baseline_Data_2012!Y265/Baseline_Data_2012!Y$273</f>
        <v>8.1130643348103267E-3</v>
      </c>
      <c r="AG272" s="158">
        <f>Baseline_Data_2012!Z265/Baseline_Data_2012!Z$273</f>
        <v>2.0387597274192995E-3</v>
      </c>
      <c r="AH272" s="158">
        <f>Baseline_Data_2012!AA265/Baseline_Data_2012!AA$273</f>
        <v>5.813306205603691E-3</v>
      </c>
      <c r="AI272" s="158">
        <f>Baseline_Data_2012!AB265/Baseline_Data_2012!AB$273</f>
        <v>3.2239083102680042E-3</v>
      </c>
      <c r="AJ272" s="158">
        <f>Baseline_Data_2012!AC265/Baseline_Data_2012!AC$273</f>
        <v>0</v>
      </c>
      <c r="AK272" s="158">
        <f>Baseline_Data_2012!AD265/Baseline_Data_2012!AD$273</f>
        <v>1.5680286145572425E-3</v>
      </c>
      <c r="AL272" s="158">
        <f>Baseline_Data_2012!AE265/Baseline_Data_2012!AE$273</f>
        <v>1.4544494457870143E-3</v>
      </c>
      <c r="AM272" s="158">
        <f>Baseline_Data_2012!AF265/Baseline_Data_2012!AF$273</f>
        <v>3.1414834044617818E-4</v>
      </c>
      <c r="AN272" s="158">
        <f>Baseline_Data_2012!AG265/Baseline_Data_2012!AG$273</f>
        <v>9.0333908079276827E-4</v>
      </c>
      <c r="AO272" s="158">
        <f>Baseline_Data_2012!AH265/Baseline_Data_2012!AH$273</f>
        <v>7.0061432897821729E-4</v>
      </c>
      <c r="AP272" s="158">
        <f>Baseline_Data_2012!AI265/Baseline_Data_2012!AI$273</f>
        <v>1.2177673029625548E-3</v>
      </c>
      <c r="AQ272" s="158">
        <f>Baseline_Data_2012!AJ265/Baseline_Data_2012!AJ$273</f>
        <v>9.0831060180982925E-4</v>
      </c>
      <c r="AR272" s="158">
        <f>Baseline_Data_2012!AK265/Baseline_Data_2012!AK$273</f>
        <v>7.5924058929376374E-4</v>
      </c>
      <c r="AS272" s="158">
        <f>Baseline_Data_2012!AL265/Baseline_Data_2012!AL$273</f>
        <v>4.2601433917953966E-4</v>
      </c>
      <c r="AT272" s="158">
        <f>Baseline_Data_2012!AM265/Baseline_Data_2012!AM$273</f>
        <v>1.4853347001797952E-4</v>
      </c>
      <c r="AU272" s="158">
        <f>Baseline_Data_2012!AN265/Baseline_Data_2012!AN$273</f>
        <v>2.1880415608065617E-3</v>
      </c>
      <c r="AV272" s="158">
        <f>Baseline_Data_2012!AO265/Baseline_Data_2012!AO$273</f>
        <v>1.3227259037762371E-3</v>
      </c>
      <c r="AW272" s="158">
        <f>Baseline_Data_2012!AP265/Baseline_Data_2012!AP$273</f>
        <v>5.3140735632212655E-4</v>
      </c>
      <c r="AX272" s="158">
        <f>Baseline_Data_2012!AQ265/Baseline_Data_2012!AQ$273</f>
        <v>3.6982239798220363E-4</v>
      </c>
      <c r="AY272" s="158">
        <f>Baseline_Data_2012!AR265/Baseline_Data_2012!AR$273</f>
        <v>2.171327612244926E-3</v>
      </c>
      <c r="AZ272" s="158">
        <f>Baseline_Data_2012!AS265/Baseline_Data_2012!AS$273</f>
        <v>1.2283351932478423E-3</v>
      </c>
      <c r="BA272" s="158">
        <f>Baseline_Data_2012!AT265/Baseline_Data_2012!AT$273</f>
        <v>2.221736373656487E-3</v>
      </c>
      <c r="BB272" s="158">
        <f>Baseline_Data_2012!AU265/Baseline_Data_2012!AU$273</f>
        <v>2.6248426130118187E-4</v>
      </c>
      <c r="BC272" s="158">
        <f>Baseline_Data_2012!AV265/Baseline_Data_2012!AV$273</f>
        <v>6.4700530987544884E-4</v>
      </c>
      <c r="BD272">
        <v>272</v>
      </c>
    </row>
    <row r="273" spans="1:56" x14ac:dyDescent="0.2">
      <c r="A273" s="157">
        <v>5</v>
      </c>
      <c r="B273" s="34" t="s">
        <v>55</v>
      </c>
      <c r="C273">
        <f>'III Tool Overview'!$H$8/160</f>
        <v>312.5</v>
      </c>
      <c r="F273">
        <f>G273*'III Tool Overview'!$H$8</f>
        <v>39.920413901880607</v>
      </c>
      <c r="G273" s="158">
        <f>HLOOKUP('III Tool Overview'!$H$6,Targeting!$I$1:$BC$277,Targeting!BD273,FALSE)</f>
        <v>7.9840827803761216E-4</v>
      </c>
      <c r="H273" s="195"/>
      <c r="I273" s="158">
        <f>Baseline_Data_2012!B266/Baseline_Data_2012!B$273</f>
        <v>7.9840827803761216E-4</v>
      </c>
      <c r="J273" s="158">
        <f>Baseline_Data_2012!C266/Baseline_Data_2012!C$273</f>
        <v>6.2689293279608656E-4</v>
      </c>
      <c r="K273" s="158">
        <f>Baseline_Data_2012!D266/Baseline_Data_2012!D$273</f>
        <v>3.2346534732651189E-4</v>
      </c>
      <c r="L273" s="158">
        <f>Baseline_Data_2012!E266/Baseline_Data_2012!E$273</f>
        <v>4.1427397757673055E-4</v>
      </c>
      <c r="M273" s="158">
        <f>Baseline_Data_2012!F266/Baseline_Data_2012!F$273</f>
        <v>8.2162408596141449E-4</v>
      </c>
      <c r="N273" s="158">
        <f>Baseline_Data_2012!G266/Baseline_Data_2012!G$273</f>
        <v>9.8687514590937867E-4</v>
      </c>
      <c r="O273" s="158">
        <f>Baseline_Data_2012!H266/Baseline_Data_2012!H$273</f>
        <v>1.2858766480798006E-3</v>
      </c>
      <c r="P273" s="158">
        <f>Baseline_Data_2012!I266/Baseline_Data_2012!I$273</f>
        <v>6.3110858954676656E-4</v>
      </c>
      <c r="Q273" s="158">
        <f>Baseline_Data_2012!J266/Baseline_Data_2012!J$273</f>
        <v>4.9139053607690202E-4</v>
      </c>
      <c r="R273" s="158">
        <f>Baseline_Data_2012!K266/Baseline_Data_2012!K$273</f>
        <v>3.9858252316474105E-4</v>
      </c>
      <c r="S273" s="158">
        <f>Baseline_Data_2012!L266/Baseline_Data_2012!L$273</f>
        <v>1.2630626085930966E-3</v>
      </c>
      <c r="T273" s="158">
        <f>Baseline_Data_2012!M266/Baseline_Data_2012!M$273</f>
        <v>1.0663941437188272E-4</v>
      </c>
      <c r="U273" s="158">
        <f>Baseline_Data_2012!N266/Baseline_Data_2012!N$273</f>
        <v>1.3207942785078703E-4</v>
      </c>
      <c r="V273" s="158">
        <f>Baseline_Data_2012!O266/Baseline_Data_2012!O$273</f>
        <v>9.432570902997916E-4</v>
      </c>
      <c r="W273" s="158">
        <f>Baseline_Data_2012!P266/Baseline_Data_2012!P$273</f>
        <v>0</v>
      </c>
      <c r="X273" s="158">
        <f>Baseline_Data_2012!Q266/Baseline_Data_2012!Q$273</f>
        <v>1.4388628259990439E-3</v>
      </c>
      <c r="Y273" s="158">
        <f>Baseline_Data_2012!R266/Baseline_Data_2012!R$273</f>
        <v>1.3975558944884911E-3</v>
      </c>
      <c r="Z273" s="158">
        <f>Baseline_Data_2012!S266/Baseline_Data_2012!S$273</f>
        <v>7.0918923825432658E-4</v>
      </c>
      <c r="AA273" s="158">
        <f>Baseline_Data_2012!T266/Baseline_Data_2012!T$273</f>
        <v>5.0395627156919732E-4</v>
      </c>
      <c r="AB273" s="158">
        <f>Baseline_Data_2012!U266/Baseline_Data_2012!U$273</f>
        <v>8.545967178681073E-4</v>
      </c>
      <c r="AC273" s="158">
        <f>Baseline_Data_2012!V266/Baseline_Data_2012!V$273</f>
        <v>4.1427397757673055E-4</v>
      </c>
      <c r="AD273" s="158">
        <f>Baseline_Data_2012!W266/Baseline_Data_2012!W$273</f>
        <v>8.7699263910876563E-4</v>
      </c>
      <c r="AE273" s="158">
        <f>Baseline_Data_2012!X266/Baseline_Data_2012!X$273</f>
        <v>3.9127299772679096E-4</v>
      </c>
      <c r="AF273" s="158">
        <f>Baseline_Data_2012!Y266/Baseline_Data_2012!Y$273</f>
        <v>4.5828776206291288E-3</v>
      </c>
      <c r="AG273" s="158">
        <f>Baseline_Data_2012!Z266/Baseline_Data_2012!Z$273</f>
        <v>1.1302895231707828E-3</v>
      </c>
      <c r="AH273" s="158">
        <f>Baseline_Data_2012!AA266/Baseline_Data_2012!AA$273</f>
        <v>3.3984529216878495E-3</v>
      </c>
      <c r="AI273" s="158">
        <f>Baseline_Data_2012!AB266/Baseline_Data_2012!AB$273</f>
        <v>1.9328707181110311E-3</v>
      </c>
      <c r="AJ273" s="158">
        <f>Baseline_Data_2012!AC266/Baseline_Data_2012!AC$273</f>
        <v>0</v>
      </c>
      <c r="AK273" s="158">
        <f>Baseline_Data_2012!AD266/Baseline_Data_2012!AD$273</f>
        <v>8.5236427252855234E-4</v>
      </c>
      <c r="AL273" s="158">
        <f>Baseline_Data_2012!AE266/Baseline_Data_2012!AE$273</f>
        <v>8.2162408596141449E-4</v>
      </c>
      <c r="AM273" s="158">
        <f>Baseline_Data_2012!AF266/Baseline_Data_2012!AF$273</f>
        <v>1.9915334465913135E-4</v>
      </c>
      <c r="AN273" s="158">
        <f>Baseline_Data_2012!AG266/Baseline_Data_2012!AG$273</f>
        <v>5.0433772001857731E-4</v>
      </c>
      <c r="AO273" s="158">
        <f>Baseline_Data_2012!AH266/Baseline_Data_2012!AH$273</f>
        <v>3.9312248459333305E-4</v>
      </c>
      <c r="AP273" s="158">
        <f>Baseline_Data_2012!AI266/Baseline_Data_2012!AI$273</f>
        <v>6.3329479443871703E-4</v>
      </c>
      <c r="AQ273" s="158">
        <f>Baseline_Data_2012!AJ266/Baseline_Data_2012!AJ$273</f>
        <v>5.8705061796360475E-4</v>
      </c>
      <c r="AR273" s="158">
        <f>Baseline_Data_2012!AK266/Baseline_Data_2012!AK$273</f>
        <v>4.2636569563477239E-4</v>
      </c>
      <c r="AS273" s="158">
        <f>Baseline_Data_2012!AL266/Baseline_Data_2012!AL$273</f>
        <v>1.9699159292888488E-4</v>
      </c>
      <c r="AT273" s="158">
        <f>Baseline_Data_2012!AM266/Baseline_Data_2012!AM$273</f>
        <v>1.0663941437188272E-4</v>
      </c>
      <c r="AU273" s="158">
        <f>Baseline_Data_2012!AN266/Baseline_Data_2012!AN$273</f>
        <v>1.147849938690622E-3</v>
      </c>
      <c r="AV273" s="158">
        <f>Baseline_Data_2012!AO266/Baseline_Data_2012!AO$273</f>
        <v>6.6537121220259197E-4</v>
      </c>
      <c r="AW273" s="158">
        <f>Baseline_Data_2012!AP266/Baseline_Data_2012!AP$273</f>
        <v>3.2346534732651189E-4</v>
      </c>
      <c r="AX273" s="158">
        <f>Baseline_Data_2012!AQ266/Baseline_Data_2012!AQ$273</f>
        <v>1.3207942785078703E-4</v>
      </c>
      <c r="AY273" s="158">
        <f>Baseline_Data_2012!AR266/Baseline_Data_2012!AR$273</f>
        <v>1.2204485983791633E-3</v>
      </c>
      <c r="AZ273" s="158">
        <f>Baseline_Data_2012!AS266/Baseline_Data_2012!AS$273</f>
        <v>6.601044899644064E-4</v>
      </c>
      <c r="BA273" s="158">
        <f>Baseline_Data_2012!AT266/Baseline_Data_2012!AT$273</f>
        <v>1.1719839123171762E-3</v>
      </c>
      <c r="BB273" s="158">
        <f>Baseline_Data_2012!AU266/Baseline_Data_2012!AU$273</f>
        <v>1.1135695933989536E-4</v>
      </c>
      <c r="BC273" s="158">
        <f>Baseline_Data_2012!AV266/Baseline_Data_2012!AV$273</f>
        <v>2.4750307072158543E-4</v>
      </c>
      <c r="BD273">
        <v>273</v>
      </c>
    </row>
    <row r="274" spans="1:56" x14ac:dyDescent="0.2">
      <c r="A274" s="157">
        <v>5</v>
      </c>
      <c r="B274" s="34" t="s">
        <v>56</v>
      </c>
      <c r="C274">
        <f>'III Tool Overview'!$H$8/160</f>
        <v>312.5</v>
      </c>
      <c r="F274">
        <f>G274*'III Tool Overview'!$H$8</f>
        <v>31.000844416812026</v>
      </c>
      <c r="G274" s="158">
        <f>HLOOKUP('III Tool Overview'!$H$6,Targeting!$I$1:$BC$277,Targeting!BD274,FALSE)</f>
        <v>6.2001688833624054E-4</v>
      </c>
      <c r="H274" s="195"/>
      <c r="I274" s="158">
        <f>Baseline_Data_2012!B267/Baseline_Data_2012!B$273</f>
        <v>6.2001688833624054E-4</v>
      </c>
      <c r="J274" s="158">
        <f>Baseline_Data_2012!C267/Baseline_Data_2012!C$273</f>
        <v>4.8665393291627123E-4</v>
      </c>
      <c r="K274" s="158">
        <f>Baseline_Data_2012!D267/Baseline_Data_2012!D$273</f>
        <v>2.0195190997104976E-4</v>
      </c>
      <c r="L274" s="158">
        <f>Baseline_Data_2012!E267/Baseline_Data_2012!E$273</f>
        <v>3.1750925288727519E-4</v>
      </c>
      <c r="M274" s="158">
        <f>Baseline_Data_2012!F267/Baseline_Data_2012!F$273</f>
        <v>5.6639617840744316E-4</v>
      </c>
      <c r="N274" s="158">
        <f>Baseline_Data_2012!G267/Baseline_Data_2012!G$273</f>
        <v>6.9307927649996115E-4</v>
      </c>
      <c r="O274" s="158">
        <f>Baseline_Data_2012!H267/Baseline_Data_2012!H$273</f>
        <v>1.0056052711630299E-3</v>
      </c>
      <c r="P274" s="158">
        <f>Baseline_Data_2012!I267/Baseline_Data_2012!I$273</f>
        <v>4.884910001645798E-4</v>
      </c>
      <c r="Q274" s="158">
        <f>Baseline_Data_2012!J267/Baseline_Data_2012!J$273</f>
        <v>3.8202843180715543E-4</v>
      </c>
      <c r="R274" s="158">
        <f>Baseline_Data_2012!K267/Baseline_Data_2012!K$273</f>
        <v>2.645643577103943E-4</v>
      </c>
      <c r="S274" s="158">
        <f>Baseline_Data_2012!L267/Baseline_Data_2012!L$273</f>
        <v>1.0614806881136562E-3</v>
      </c>
      <c r="T274" s="158">
        <f>Baseline_Data_2012!M267/Baseline_Data_2012!M$273</f>
        <v>5.331970718594136E-5</v>
      </c>
      <c r="U274" s="158">
        <f>Baseline_Data_2012!N267/Baseline_Data_2012!N$273</f>
        <v>1.0566354228062963E-4</v>
      </c>
      <c r="V274" s="158">
        <f>Baseline_Data_2012!O267/Baseline_Data_2012!O$273</f>
        <v>7.716108704874916E-4</v>
      </c>
      <c r="W274" s="158">
        <f>Baseline_Data_2012!P267/Baseline_Data_2012!P$273</f>
        <v>0</v>
      </c>
      <c r="X274" s="158">
        <f>Baseline_Data_2012!Q267/Baseline_Data_2012!Q$273</f>
        <v>1.1893664167554772E-3</v>
      </c>
      <c r="Y274" s="158">
        <f>Baseline_Data_2012!R267/Baseline_Data_2012!R$273</f>
        <v>1.0556116528539082E-3</v>
      </c>
      <c r="Z274" s="158">
        <f>Baseline_Data_2012!S267/Baseline_Data_2012!S$273</f>
        <v>5.5802418520238398E-4</v>
      </c>
      <c r="AA274" s="158">
        <f>Baseline_Data_2012!T267/Baseline_Data_2012!T$273</f>
        <v>3.7203054602752265E-4</v>
      </c>
      <c r="AB274" s="158">
        <f>Baseline_Data_2012!U267/Baseline_Data_2012!U$273</f>
        <v>5.8174354891021764E-4</v>
      </c>
      <c r="AC274" s="158">
        <f>Baseline_Data_2012!V267/Baseline_Data_2012!V$273</f>
        <v>3.1750925288727519E-4</v>
      </c>
      <c r="AD274" s="158">
        <f>Baseline_Data_2012!W267/Baseline_Data_2012!W$273</f>
        <v>7.4323986226028837E-4</v>
      </c>
      <c r="AE274" s="158">
        <f>Baseline_Data_2012!X267/Baseline_Data_2012!X$273</f>
        <v>3.0074316688020011E-4</v>
      </c>
      <c r="AF274" s="158">
        <f>Baseline_Data_2012!Y267/Baseline_Data_2012!Y$273</f>
        <v>3.2935352700960048E-3</v>
      </c>
      <c r="AG274" s="158">
        <f>Baseline_Data_2012!Z267/Baseline_Data_2012!Z$273</f>
        <v>8.3358852333845234E-4</v>
      </c>
      <c r="AH274" s="158">
        <f>Baseline_Data_2012!AA267/Baseline_Data_2012!AA$273</f>
        <v>2.8625072922876691E-3</v>
      </c>
      <c r="AI274" s="158">
        <f>Baseline_Data_2012!AB267/Baseline_Data_2012!AB$273</f>
        <v>1.6643433233312363E-3</v>
      </c>
      <c r="AJ274" s="158">
        <f>Baseline_Data_2012!AC267/Baseline_Data_2012!AC$273</f>
        <v>0</v>
      </c>
      <c r="AK274" s="158">
        <f>Baseline_Data_2012!AD267/Baseline_Data_2012!AD$273</f>
        <v>5.7002977554844491E-4</v>
      </c>
      <c r="AL274" s="158">
        <f>Baseline_Data_2012!AE267/Baseline_Data_2012!AE$273</f>
        <v>5.6639617840744316E-4</v>
      </c>
      <c r="AM274" s="158">
        <f>Baseline_Data_2012!AF267/Baseline_Data_2012!AF$273</f>
        <v>1.5752387132393229E-4</v>
      </c>
      <c r="AN274" s="158">
        <f>Baseline_Data_2012!AG267/Baseline_Data_2012!AG$273</f>
        <v>4.0006536440292213E-4</v>
      </c>
      <c r="AO274" s="158">
        <f>Baseline_Data_2012!AH267/Baseline_Data_2012!AH$273</f>
        <v>3.386302590061384E-4</v>
      </c>
      <c r="AP274" s="158">
        <f>Baseline_Data_2012!AI267/Baseline_Data_2012!AI$273</f>
        <v>4.0452751186614085E-4</v>
      </c>
      <c r="AQ274" s="158">
        <f>Baseline_Data_2012!AJ267/Baseline_Data_2012!AJ$273</f>
        <v>3.9521911681801732E-4</v>
      </c>
      <c r="AR274" s="158">
        <f>Baseline_Data_2012!AK267/Baseline_Data_2012!AK$273</f>
        <v>3.429981015162415E-4</v>
      </c>
      <c r="AS274" s="158">
        <f>Baseline_Data_2012!AL267/Baseline_Data_2012!AL$273</f>
        <v>1.1424444684764599E-4</v>
      </c>
      <c r="AT274" s="158">
        <f>Baseline_Data_2012!AM267/Baseline_Data_2012!AM$273</f>
        <v>5.331970718594136E-5</v>
      </c>
      <c r="AU274" s="158">
        <f>Baseline_Data_2012!AN267/Baseline_Data_2012!AN$273</f>
        <v>9.3404961985921143E-4</v>
      </c>
      <c r="AV274" s="158">
        <f>Baseline_Data_2012!AO267/Baseline_Data_2012!AO$273</f>
        <v>4.98169496227414E-4</v>
      </c>
      <c r="AW274" s="158">
        <f>Baseline_Data_2012!AP267/Baseline_Data_2012!AP$273</f>
        <v>2.0195190997104976E-4</v>
      </c>
      <c r="AX274" s="158">
        <f>Baseline_Data_2012!AQ267/Baseline_Data_2012!AQ$273</f>
        <v>1.0566354228062963E-4</v>
      </c>
      <c r="AY274" s="158">
        <f>Baseline_Data_2012!AR267/Baseline_Data_2012!AR$273</f>
        <v>9.3241534369361201E-4</v>
      </c>
      <c r="AZ274" s="158">
        <f>Baseline_Data_2012!AS267/Baseline_Data_2012!AS$273</f>
        <v>4.7635691660246552E-4</v>
      </c>
      <c r="BA274" s="158">
        <f>Baseline_Data_2012!AT267/Baseline_Data_2012!AT$273</f>
        <v>8.700003275483333E-4</v>
      </c>
      <c r="BB274" s="158">
        <f>Baseline_Data_2012!AU267/Baseline_Data_2012!AU$273</f>
        <v>4.9712928276738999E-5</v>
      </c>
      <c r="BC274" s="158">
        <f>Baseline_Data_2012!AV267/Baseline_Data_2012!AV$273</f>
        <v>2.179103122657437E-4</v>
      </c>
      <c r="BD274">
        <v>274</v>
      </c>
    </row>
    <row r="275" spans="1:56" x14ac:dyDescent="0.2">
      <c r="A275" s="157">
        <v>5</v>
      </c>
      <c r="B275" s="34" t="s">
        <v>57</v>
      </c>
      <c r="C275">
        <f>'III Tool Overview'!$H$8/160</f>
        <v>312.5</v>
      </c>
      <c r="F275">
        <f>G275*'III Tool Overview'!$H$8</f>
        <v>19.21959651583802</v>
      </c>
      <c r="G275" s="158">
        <f>HLOOKUP('III Tool Overview'!$H$6,Targeting!$I$1:$BC$277,Targeting!BD275,FALSE)</f>
        <v>3.8439193031676041E-4</v>
      </c>
      <c r="H275" s="195"/>
      <c r="I275" s="158">
        <f>Baseline_Data_2012!B268/Baseline_Data_2012!B$273</f>
        <v>3.8439193031676041E-4</v>
      </c>
      <c r="J275" s="158">
        <f>Baseline_Data_2012!C268/Baseline_Data_2012!C$273</f>
        <v>3.2624019972041235E-4</v>
      </c>
      <c r="K275" s="158">
        <f>Baseline_Data_2012!D268/Baseline_Data_2012!D$273</f>
        <v>1.5403111777452947E-4</v>
      </c>
      <c r="L275" s="158">
        <f>Baseline_Data_2012!E268/Baseline_Data_2012!E$273</f>
        <v>1.4061124056436475E-4</v>
      </c>
      <c r="M275" s="158">
        <f>Baseline_Data_2012!F268/Baseline_Data_2012!F$273</f>
        <v>4.0789848239219158E-4</v>
      </c>
      <c r="N275" s="158">
        <f>Baseline_Data_2012!G268/Baseline_Data_2012!G$273</f>
        <v>3.8533464177733693E-4</v>
      </c>
      <c r="O275" s="158">
        <f>Baseline_Data_2012!H268/Baseline_Data_2012!H$273</f>
        <v>6.1828287208556788E-4</v>
      </c>
      <c r="P275" s="158">
        <f>Baseline_Data_2012!I268/Baseline_Data_2012!I$273</f>
        <v>2.9553779100044484E-4</v>
      </c>
      <c r="Q275" s="158">
        <f>Baseline_Data_2012!J268/Baseline_Data_2012!J$273</f>
        <v>2.5197619970259187E-4</v>
      </c>
      <c r="R275" s="158">
        <f>Baseline_Data_2012!K268/Baseline_Data_2012!K$273</f>
        <v>1.1874148338183051E-4</v>
      </c>
      <c r="S275" s="158">
        <f>Baseline_Data_2012!L268/Baseline_Data_2012!L$273</f>
        <v>6.8399783154462189E-4</v>
      </c>
      <c r="T275" s="158">
        <f>Baseline_Data_2012!M268/Baseline_Data_2012!M$273</f>
        <v>5.331970718594136E-5</v>
      </c>
      <c r="U275" s="158">
        <f>Baseline_Data_2012!N268/Baseline_Data_2012!N$273</f>
        <v>8.8052951900524685E-6</v>
      </c>
      <c r="V275" s="158">
        <f>Baseline_Data_2012!O268/Baseline_Data_2012!O$273</f>
        <v>4.8145967538682324E-4</v>
      </c>
      <c r="W275" s="158">
        <f>Baseline_Data_2012!P268/Baseline_Data_2012!P$273</f>
        <v>0</v>
      </c>
      <c r="X275" s="158">
        <f>Baseline_Data_2012!Q268/Baseline_Data_2012!Q$273</f>
        <v>7.2243739383378181E-4</v>
      </c>
      <c r="Y275" s="158">
        <f>Baseline_Data_2012!R268/Baseline_Data_2012!R$273</f>
        <v>6.6437815116388965E-4</v>
      </c>
      <c r="Z275" s="158">
        <f>Baseline_Data_2012!S268/Baseline_Data_2012!S$273</f>
        <v>3.4253357766025297E-4</v>
      </c>
      <c r="AA275" s="158">
        <f>Baseline_Data_2012!T268/Baseline_Data_2012!T$273</f>
        <v>2.9551362521335132E-4</v>
      </c>
      <c r="AB275" s="158">
        <f>Baseline_Data_2012!U268/Baseline_Data_2012!U$273</f>
        <v>2.7285316895788971E-4</v>
      </c>
      <c r="AC275" s="158">
        <f>Baseline_Data_2012!V268/Baseline_Data_2012!V$273</f>
        <v>1.4061124056436475E-4</v>
      </c>
      <c r="AD275" s="158">
        <f>Baseline_Data_2012!W268/Baseline_Data_2012!W$273</f>
        <v>3.9061890511430292E-4</v>
      </c>
      <c r="AE275" s="158">
        <f>Baseline_Data_2012!X268/Baseline_Data_2012!X$273</f>
        <v>1.7492204604256539E-4</v>
      </c>
      <c r="AF275" s="158">
        <f>Baseline_Data_2012!Y268/Baseline_Data_2012!Y$273</f>
        <v>1.9878721303156262E-3</v>
      </c>
      <c r="AG275" s="158">
        <f>Baseline_Data_2012!Z268/Baseline_Data_2012!Z$273</f>
        <v>5.3971324731404884E-4</v>
      </c>
      <c r="AH275" s="158">
        <f>Baseline_Data_2012!AA268/Baseline_Data_2012!AA$273</f>
        <v>1.6636000172710803E-3</v>
      </c>
      <c r="AI275" s="158">
        <f>Baseline_Data_2012!AB268/Baseline_Data_2012!AB$273</f>
        <v>1.0935909783483006E-3</v>
      </c>
      <c r="AJ275" s="158">
        <f>Baseline_Data_2012!AC268/Baseline_Data_2012!AC$273</f>
        <v>0</v>
      </c>
      <c r="AK275" s="158">
        <f>Baseline_Data_2012!AD268/Baseline_Data_2012!AD$273</f>
        <v>3.1092533211733356E-4</v>
      </c>
      <c r="AL275" s="158">
        <f>Baseline_Data_2012!AE268/Baseline_Data_2012!AE$273</f>
        <v>4.0789848239219158E-4</v>
      </c>
      <c r="AM275" s="158">
        <f>Baseline_Data_2012!AF268/Baseline_Data_2012!AF$273</f>
        <v>1.1666531416160729E-4</v>
      </c>
      <c r="AN275" s="158">
        <f>Baseline_Data_2012!AG268/Baseline_Data_2012!AG$273</f>
        <v>2.4365683097943926E-4</v>
      </c>
      <c r="AO275" s="158">
        <f>Baseline_Data_2012!AH268/Baseline_Data_2012!AH$273</f>
        <v>2.3353810965940575E-4</v>
      </c>
      <c r="AP275" s="158">
        <f>Baseline_Data_2012!AI268/Baseline_Data_2012!AI$273</f>
        <v>2.0365867838778123E-4</v>
      </c>
      <c r="AQ275" s="158">
        <f>Baseline_Data_2012!AJ268/Baseline_Data_2012!AJ$273</f>
        <v>2.2881106763148371E-4</v>
      </c>
      <c r="AR275" s="158">
        <f>Baseline_Data_2012!AK268/Baseline_Data_2012!AK$273</f>
        <v>2.1556477907791569E-4</v>
      </c>
      <c r="AS275" s="158">
        <f>Baseline_Data_2012!AL268/Baseline_Data_2012!AL$273</f>
        <v>4.9114435093380518E-5</v>
      </c>
      <c r="AT275" s="158">
        <f>Baseline_Data_2012!AM268/Baseline_Data_2012!AM$273</f>
        <v>5.331970718594136E-5</v>
      </c>
      <c r="AU275" s="158">
        <f>Baseline_Data_2012!AN268/Baseline_Data_2012!AN$273</f>
        <v>6.6111304262762372E-4</v>
      </c>
      <c r="AV275" s="158">
        <f>Baseline_Data_2012!AO268/Baseline_Data_2012!AO$273</f>
        <v>2.4049561886840674E-4</v>
      </c>
      <c r="AW275" s="158">
        <f>Baseline_Data_2012!AP268/Baseline_Data_2012!AP$273</f>
        <v>1.5403111777452947E-4</v>
      </c>
      <c r="AX275" s="158">
        <f>Baseline_Data_2012!AQ268/Baseline_Data_2012!AQ$273</f>
        <v>8.8052951900524685E-6</v>
      </c>
      <c r="AY275" s="158">
        <f>Baseline_Data_2012!AR268/Baseline_Data_2012!AR$273</f>
        <v>6.7946306233514686E-4</v>
      </c>
      <c r="AZ275" s="158">
        <f>Baseline_Data_2012!AS268/Baseline_Data_2012!AS$273</f>
        <v>2.2119047510361933E-4</v>
      </c>
      <c r="BA275" s="158">
        <f>Baseline_Data_2012!AT268/Baseline_Data_2012!AT$273</f>
        <v>5.1528945020080344E-4</v>
      </c>
      <c r="BB275" s="158">
        <f>Baseline_Data_2012!AU268/Baseline_Data_2012!AU$273</f>
        <v>1.789665417962604E-5</v>
      </c>
      <c r="BC275" s="158">
        <f>Baseline_Data_2012!AV268/Baseline_Data_2012!AV$273</f>
        <v>1.2195803484831747E-4</v>
      </c>
      <c r="BD275">
        <v>275</v>
      </c>
    </row>
    <row r="276" spans="1:56" x14ac:dyDescent="0.2">
      <c r="A276" s="157">
        <v>5</v>
      </c>
      <c r="B276" s="34" t="s">
        <v>211</v>
      </c>
      <c r="C276">
        <f>'III Tool Overview'!$H$8/160</f>
        <v>312.5</v>
      </c>
      <c r="F276">
        <f>G276*'III Tool Overview'!$H$8</f>
        <v>11.094042027858688</v>
      </c>
      <c r="G276" s="158">
        <f>HLOOKUP('III Tool Overview'!$H$6,Targeting!$I$1:$BC$277,Targeting!BD276,FALSE)</f>
        <v>2.2188084055717376E-4</v>
      </c>
      <c r="H276" s="195"/>
      <c r="I276" s="158">
        <f>Baseline_Data_2012!B269/Baseline_Data_2012!B$273</f>
        <v>2.2188084055717376E-4</v>
      </c>
      <c r="J276" s="158">
        <f>Baseline_Data_2012!C269/Baseline_Data_2012!C$273</f>
        <v>1.9928699982921119E-4</v>
      </c>
      <c r="K276" s="158">
        <f>Baseline_Data_2012!D269/Baseline_Data_2012!D$273</f>
        <v>5.8189533381488907E-5</v>
      </c>
      <c r="L276" s="158">
        <f>Baseline_Data_2012!E269/Baseline_Data_2012!E$273</f>
        <v>7.257354351709148E-5</v>
      </c>
      <c r="M276" s="158">
        <f>Baseline_Data_2012!F269/Baseline_Data_2012!F$273</f>
        <v>2.0511466543150206E-4</v>
      </c>
      <c r="N276" s="158">
        <f>Baseline_Data_2012!G269/Baseline_Data_2012!G$273</f>
        <v>2.4759058430942008E-4</v>
      </c>
      <c r="O276" s="158">
        <f>Baseline_Data_2012!H269/Baseline_Data_2012!H$273</f>
        <v>3.5360554170401601E-4</v>
      </c>
      <c r="P276" s="158">
        <f>Baseline_Data_2012!I269/Baseline_Data_2012!I$273</f>
        <v>1.6660795787475275E-4</v>
      </c>
      <c r="Q276" s="158">
        <f>Baseline_Data_2012!J269/Baseline_Data_2012!J$273</f>
        <v>1.3596369720022554E-4</v>
      </c>
      <c r="R276" s="158">
        <f>Baseline_Data_2012!K269/Baseline_Data_2012!K$273</f>
        <v>6.2148320249554579E-5</v>
      </c>
      <c r="S276" s="158">
        <f>Baseline_Data_2012!L269/Baseline_Data_2012!L$273</f>
        <v>4.2994938381710792E-4</v>
      </c>
      <c r="T276" s="158">
        <f>Baseline_Data_2012!M269/Baseline_Data_2012!M$273</f>
        <v>2.2851303079689159E-5</v>
      </c>
      <c r="U276" s="158">
        <f>Baseline_Data_2012!N269/Baseline_Data_2012!N$273</f>
        <v>1.7610590380104937E-5</v>
      </c>
      <c r="V276" s="158">
        <f>Baseline_Data_2012!O269/Baseline_Data_2012!O$273</f>
        <v>2.582664483863092E-4</v>
      </c>
      <c r="W276" s="158">
        <f>Baseline_Data_2012!P269/Baseline_Data_2012!P$273</f>
        <v>0</v>
      </c>
      <c r="X276" s="158">
        <f>Baseline_Data_2012!Q269/Baseline_Data_2012!Q$273</f>
        <v>4.0580741262507853E-4</v>
      </c>
      <c r="Y276" s="158">
        <f>Baseline_Data_2012!R269/Baseline_Data_2012!R$273</f>
        <v>3.9123350169001847E-4</v>
      </c>
      <c r="Z276" s="158">
        <f>Baseline_Data_2012!S269/Baseline_Data_2012!S$273</f>
        <v>2.0584177436860273E-4</v>
      </c>
      <c r="AA276" s="158">
        <f>Baseline_Data_2012!T269/Baseline_Data_2012!T$273</f>
        <v>1.7678047222584409E-4</v>
      </c>
      <c r="AB276" s="158">
        <f>Baseline_Data_2012!U269/Baseline_Data_2012!U$273</f>
        <v>1.9048240097060224E-4</v>
      </c>
      <c r="AC276" s="158">
        <f>Baseline_Data_2012!V269/Baseline_Data_2012!V$273</f>
        <v>7.257354351709148E-5</v>
      </c>
      <c r="AD276" s="158">
        <f>Baseline_Data_2012!W269/Baseline_Data_2012!W$273</f>
        <v>2.0214908319144859E-4</v>
      </c>
      <c r="AE276" s="158">
        <f>Baseline_Data_2012!X269/Baseline_Data_2012!X$273</f>
        <v>8.7461023021282697E-5</v>
      </c>
      <c r="AF276" s="158">
        <f>Baseline_Data_2012!Y269/Baseline_Data_2012!Y$273</f>
        <v>9.5313409203967624E-4</v>
      </c>
      <c r="AG276" s="158">
        <f>Baseline_Data_2012!Z269/Baseline_Data_2012!Z$273</f>
        <v>3.5886692360672355E-4</v>
      </c>
      <c r="AH276" s="158">
        <f>Baseline_Data_2012!AA269/Baseline_Data_2012!AA$273</f>
        <v>1.059499452340241E-3</v>
      </c>
      <c r="AI276" s="158">
        <f>Baseline_Data_2012!AB269/Baseline_Data_2012!AB$273</f>
        <v>6.8711421605418014E-4</v>
      </c>
      <c r="AJ276" s="158">
        <f>Baseline_Data_2012!AC269/Baseline_Data_2012!AC$273</f>
        <v>0</v>
      </c>
      <c r="AK276" s="158">
        <f>Baseline_Data_2012!AD269/Baseline_Data_2012!AD$273</f>
        <v>1.8584042839196949E-4</v>
      </c>
      <c r="AL276" s="158">
        <f>Baseline_Data_2012!AE269/Baseline_Data_2012!AE$273</f>
        <v>2.0511466543150206E-4</v>
      </c>
      <c r="AM276" s="158">
        <f>Baseline_Data_2012!AF269/Baseline_Data_2012!AF$273</f>
        <v>7.041034378916387E-5</v>
      </c>
      <c r="AN276" s="158">
        <f>Baseline_Data_2012!AG269/Baseline_Data_2012!AG$273</f>
        <v>1.2448842456154756E-4</v>
      </c>
      <c r="AO276" s="158">
        <f>Baseline_Data_2012!AH269/Baseline_Data_2012!AH$273</f>
        <v>1.3623056396798669E-4</v>
      </c>
      <c r="AP276" s="158">
        <f>Baseline_Data_2012!AI269/Baseline_Data_2012!AI$273</f>
        <v>1.3949224547108303E-4</v>
      </c>
      <c r="AQ276" s="158">
        <f>Baseline_Data_2012!AJ269/Baseline_Data_2012!AJ$273</f>
        <v>1.224948139845317E-4</v>
      </c>
      <c r="AR276" s="158">
        <f>Baseline_Data_2012!AK269/Baseline_Data_2012!AK$273</f>
        <v>1.2743332243832583E-4</v>
      </c>
      <c r="AS276" s="158">
        <f>Baseline_Data_2012!AL269/Baseline_Data_2012!AL$273</f>
        <v>3.4166563543221228E-5</v>
      </c>
      <c r="AT276" s="158">
        <f>Baseline_Data_2012!AM269/Baseline_Data_2012!AM$273</f>
        <v>2.2851303079689159E-5</v>
      </c>
      <c r="AU276" s="158">
        <f>Baseline_Data_2012!AN269/Baseline_Data_2012!AN$273</f>
        <v>3.411707215394847E-4</v>
      </c>
      <c r="AV276" s="158">
        <f>Baseline_Data_2012!AO269/Baseline_Data_2012!AO$273</f>
        <v>1.0994085433984307E-4</v>
      </c>
      <c r="AW276" s="158">
        <f>Baseline_Data_2012!AP269/Baseline_Data_2012!AP$273</f>
        <v>5.8189533381488907E-5</v>
      </c>
      <c r="AX276" s="158">
        <f>Baseline_Data_2012!AQ269/Baseline_Data_2012!AQ$273</f>
        <v>1.7610590380104937E-5</v>
      </c>
      <c r="AY276" s="158">
        <f>Baseline_Data_2012!AR269/Baseline_Data_2012!AR$273</f>
        <v>4.4497445114883265E-4</v>
      </c>
      <c r="AZ276" s="158">
        <f>Baseline_Data_2012!AS269/Baseline_Data_2012!AS$273</f>
        <v>1.1232870522503553E-4</v>
      </c>
      <c r="BA276" s="158">
        <f>Baseline_Data_2012!AT269/Baseline_Data_2012!AT$273</f>
        <v>3.4272740176146462E-4</v>
      </c>
      <c r="BB276" s="158">
        <f>Baseline_Data_2012!AU269/Baseline_Data_2012!AU$273</f>
        <v>2.1873688441765162E-5</v>
      </c>
      <c r="BC276" s="158">
        <f>Baseline_Data_2012!AV269/Baseline_Data_2012!AV$273</f>
        <v>6.7256269217822129E-5</v>
      </c>
      <c r="BD276">
        <v>276</v>
      </c>
    </row>
    <row r="277" spans="1:56" x14ac:dyDescent="0.2">
      <c r="A277" s="162"/>
      <c r="B277" s="161" t="s">
        <v>176</v>
      </c>
      <c r="I277" s="158"/>
    </row>
    <row r="278" spans="1:56" x14ac:dyDescent="0.2">
      <c r="H278" s="195"/>
      <c r="I278" s="158"/>
    </row>
    <row r="279" spans="1:56" x14ac:dyDescent="0.2">
      <c r="H279" s="195"/>
      <c r="I279" s="158"/>
    </row>
    <row r="280" spans="1:56" x14ac:dyDescent="0.2">
      <c r="H280" s="195"/>
      <c r="I280" s="158"/>
    </row>
    <row r="281" spans="1:56" x14ac:dyDescent="0.2">
      <c r="H281" s="195"/>
      <c r="I281" s="158"/>
    </row>
    <row r="282" spans="1:56" x14ac:dyDescent="0.2">
      <c r="C282" t="s">
        <v>183</v>
      </c>
      <c r="H282" s="195"/>
      <c r="I282" s="158"/>
    </row>
    <row r="283" spans="1:56" x14ac:dyDescent="0.2">
      <c r="C283" t="s">
        <v>258</v>
      </c>
      <c r="H283" s="195"/>
      <c r="I283" s="158"/>
    </row>
    <row r="284" spans="1:56" x14ac:dyDescent="0.2">
      <c r="C284" t="s">
        <v>259</v>
      </c>
      <c r="H284" s="195"/>
      <c r="I284" s="158"/>
    </row>
    <row r="285" spans="1:56" x14ac:dyDescent="0.2">
      <c r="C285" s="167" t="s">
        <v>250</v>
      </c>
      <c r="H285" s="195"/>
    </row>
    <row r="286" spans="1:56" x14ac:dyDescent="0.2">
      <c r="H286" s="19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R291"/>
  <sheetViews>
    <sheetView topLeftCell="A258" workbookViewId="0">
      <selection activeCell="B294" sqref="B294"/>
    </sheetView>
  </sheetViews>
  <sheetFormatPr defaultRowHeight="12.75" x14ac:dyDescent="0.2"/>
  <sheetData>
    <row r="1" spans="1:96" x14ac:dyDescent="0.2">
      <c r="B1" s="288" t="s">
        <v>267</v>
      </c>
      <c r="C1" s="289"/>
      <c r="D1" s="289"/>
      <c r="E1" s="289"/>
      <c r="F1" s="289"/>
      <c r="G1" s="290"/>
      <c r="AX1" s="288" t="s">
        <v>285</v>
      </c>
      <c r="AY1" s="289"/>
      <c r="AZ1" s="289"/>
      <c r="BA1" s="290"/>
    </row>
    <row r="2" spans="1:96" ht="64.5" thickBot="1" x14ac:dyDescent="0.25">
      <c r="B2" s="287" t="s">
        <v>79</v>
      </c>
      <c r="C2" s="51" t="s">
        <v>80</v>
      </c>
      <c r="D2" s="51" t="s">
        <v>81</v>
      </c>
      <c r="E2" s="51" t="s">
        <v>82</v>
      </c>
      <c r="F2" s="51" t="s">
        <v>83</v>
      </c>
      <c r="G2" s="51" t="s">
        <v>84</v>
      </c>
      <c r="H2" s="51" t="s">
        <v>85</v>
      </c>
      <c r="I2" s="51" t="s">
        <v>86</v>
      </c>
      <c r="J2" s="51" t="s">
        <v>87</v>
      </c>
      <c r="K2" s="51" t="s">
        <v>88</v>
      </c>
      <c r="L2" s="51" t="s">
        <v>89</v>
      </c>
      <c r="M2" s="51" t="s">
        <v>90</v>
      </c>
      <c r="N2" s="51" t="s">
        <v>91</v>
      </c>
      <c r="O2" s="51" t="s">
        <v>92</v>
      </c>
      <c r="P2" s="51" t="s">
        <v>93</v>
      </c>
      <c r="Q2" s="52" t="s">
        <v>94</v>
      </c>
      <c r="R2" s="53" t="s">
        <v>95</v>
      </c>
      <c r="S2" s="53" t="s">
        <v>96</v>
      </c>
      <c r="T2" s="53" t="s">
        <v>97</v>
      </c>
      <c r="U2" s="53" t="s">
        <v>98</v>
      </c>
      <c r="V2" s="53" t="s">
        <v>99</v>
      </c>
      <c r="W2" s="53" t="s">
        <v>100</v>
      </c>
      <c r="X2" s="53" t="s">
        <v>101</v>
      </c>
      <c r="Y2" s="53" t="s">
        <v>102</v>
      </c>
      <c r="Z2" s="53" t="s">
        <v>103</v>
      </c>
      <c r="AA2" s="53" t="s">
        <v>104</v>
      </c>
      <c r="AB2" s="53" t="s">
        <v>105</v>
      </c>
      <c r="AC2" s="53" t="s">
        <v>106</v>
      </c>
      <c r="AD2" s="53" t="s">
        <v>107</v>
      </c>
      <c r="AE2" s="53" t="s">
        <v>108</v>
      </c>
      <c r="AF2" s="53" t="s">
        <v>109</v>
      </c>
      <c r="AG2" s="53" t="s">
        <v>110</v>
      </c>
      <c r="AH2" s="53" t="s">
        <v>111</v>
      </c>
      <c r="AI2" s="53" t="s">
        <v>112</v>
      </c>
      <c r="AJ2" s="53" t="s">
        <v>113</v>
      </c>
      <c r="AK2" s="53" t="s">
        <v>114</v>
      </c>
      <c r="AL2" s="53" t="s">
        <v>115</v>
      </c>
      <c r="AM2" s="53" t="s">
        <v>116</v>
      </c>
      <c r="AN2" s="53" t="s">
        <v>117</v>
      </c>
      <c r="AO2" s="53" t="s">
        <v>118</v>
      </c>
      <c r="AP2" s="53" t="s">
        <v>119</v>
      </c>
      <c r="AQ2" s="53" t="s">
        <v>120</v>
      </c>
      <c r="AR2" s="53" t="s">
        <v>121</v>
      </c>
      <c r="AS2" s="53" t="s">
        <v>122</v>
      </c>
      <c r="AT2" s="53" t="s">
        <v>123</v>
      </c>
      <c r="AU2" s="53" t="s">
        <v>124</v>
      </c>
      <c r="AV2" s="54" t="s">
        <v>125</v>
      </c>
      <c r="AW2">
        <v>1</v>
      </c>
      <c r="AX2" s="51" t="s">
        <v>79</v>
      </c>
      <c r="AY2" s="51" t="s">
        <v>80</v>
      </c>
      <c r="AZ2" s="51" t="s">
        <v>81</v>
      </c>
      <c r="BA2" s="51" t="s">
        <v>82</v>
      </c>
      <c r="BB2" s="51" t="s">
        <v>83</v>
      </c>
      <c r="BC2" s="51" t="s">
        <v>84</v>
      </c>
      <c r="BD2" s="51" t="s">
        <v>85</v>
      </c>
      <c r="BE2" s="51" t="s">
        <v>86</v>
      </c>
      <c r="BF2" s="51" t="s">
        <v>87</v>
      </c>
      <c r="BG2" s="51" t="s">
        <v>88</v>
      </c>
      <c r="BH2" s="51" t="s">
        <v>89</v>
      </c>
      <c r="BI2" s="51" t="s">
        <v>90</v>
      </c>
      <c r="BJ2" s="51" t="s">
        <v>91</v>
      </c>
      <c r="BK2" s="51" t="s">
        <v>92</v>
      </c>
      <c r="BL2" s="51" t="s">
        <v>93</v>
      </c>
      <c r="BM2" s="52" t="s">
        <v>94</v>
      </c>
      <c r="BN2" s="53" t="s">
        <v>95</v>
      </c>
      <c r="BO2" s="53" t="s">
        <v>96</v>
      </c>
      <c r="BP2" s="53" t="s">
        <v>97</v>
      </c>
      <c r="BQ2" s="53" t="s">
        <v>98</v>
      </c>
      <c r="BR2" s="53" t="s">
        <v>99</v>
      </c>
      <c r="BS2" s="53" t="s">
        <v>100</v>
      </c>
      <c r="BT2" s="53" t="s">
        <v>101</v>
      </c>
      <c r="BU2" s="53" t="s">
        <v>102</v>
      </c>
      <c r="BV2" s="53" t="s">
        <v>103</v>
      </c>
      <c r="BW2" s="53" t="s">
        <v>104</v>
      </c>
      <c r="BX2" s="53" t="s">
        <v>105</v>
      </c>
      <c r="BY2" s="53" t="s">
        <v>106</v>
      </c>
      <c r="BZ2" s="53" t="s">
        <v>107</v>
      </c>
      <c r="CA2" s="53" t="s">
        <v>108</v>
      </c>
      <c r="CB2" s="53" t="s">
        <v>109</v>
      </c>
      <c r="CC2" s="53" t="s">
        <v>110</v>
      </c>
      <c r="CD2" s="53" t="s">
        <v>111</v>
      </c>
      <c r="CE2" s="53" t="s">
        <v>112</v>
      </c>
      <c r="CF2" s="53" t="s">
        <v>113</v>
      </c>
      <c r="CG2" s="53" t="s">
        <v>114</v>
      </c>
      <c r="CH2" s="53" t="s">
        <v>115</v>
      </c>
      <c r="CI2" s="53" t="s">
        <v>116</v>
      </c>
      <c r="CJ2" s="53" t="s">
        <v>117</v>
      </c>
      <c r="CK2" s="53" t="s">
        <v>118</v>
      </c>
      <c r="CL2" s="53" t="s">
        <v>119</v>
      </c>
      <c r="CM2" s="53" t="s">
        <v>120</v>
      </c>
      <c r="CN2" s="53" t="s">
        <v>121</v>
      </c>
      <c r="CO2" s="53" t="s">
        <v>122</v>
      </c>
      <c r="CP2" s="53" t="s">
        <v>123</v>
      </c>
      <c r="CQ2" s="53" t="s">
        <v>124</v>
      </c>
      <c r="CR2" s="54" t="s">
        <v>125</v>
      </c>
    </row>
    <row r="3" spans="1:96" ht="13.5" thickBot="1" x14ac:dyDescent="0.25">
      <c r="A3" s="61" t="s">
        <v>8</v>
      </c>
      <c r="AW3">
        <v>2</v>
      </c>
    </row>
    <row r="4" spans="1:96" x14ac:dyDescent="0.2">
      <c r="A4" s="71" t="s">
        <v>9</v>
      </c>
      <c r="AW4">
        <v>3</v>
      </c>
    </row>
    <row r="5" spans="1:96" x14ac:dyDescent="0.2">
      <c r="A5" s="78" t="s">
        <v>10</v>
      </c>
      <c r="B5" s="195">
        <f>B12+B19</f>
        <v>298435.01</v>
      </c>
      <c r="C5" s="195">
        <f t="shared" ref="C5:AV9" si="0">C12+C19</f>
        <v>35989.092121212125</v>
      </c>
      <c r="D5" s="195">
        <f t="shared" si="0"/>
        <v>1122.0215151515149</v>
      </c>
      <c r="E5" s="195">
        <f t="shared" si="0"/>
        <v>3493.9778787878786</v>
      </c>
      <c r="F5" s="195">
        <f t="shared" si="0"/>
        <v>18603.576818181817</v>
      </c>
      <c r="G5" s="195">
        <f t="shared" si="0"/>
        <v>9910.8462121212142</v>
      </c>
      <c r="H5" s="195">
        <f t="shared" si="0"/>
        <v>10345.377500000001</v>
      </c>
      <c r="I5" s="195">
        <f t="shared" si="0"/>
        <v>134907.75374999997</v>
      </c>
      <c r="J5" s="195">
        <f t="shared" si="0"/>
        <v>6832.2179545454546</v>
      </c>
      <c r="K5" s="195">
        <f t="shared" si="0"/>
        <v>41028.973636363633</v>
      </c>
      <c r="L5" s="195">
        <f t="shared" si="0"/>
        <v>24161.381249999999</v>
      </c>
      <c r="M5" s="195">
        <f t="shared" si="0"/>
        <v>0</v>
      </c>
      <c r="N5" s="195">
        <f t="shared" si="0"/>
        <v>0</v>
      </c>
      <c r="O5" s="195">
        <f t="shared" si="0"/>
        <v>21743.193787878787</v>
      </c>
      <c r="P5" s="195">
        <f t="shared" si="0"/>
        <v>0</v>
      </c>
      <c r="Q5" s="195">
        <f t="shared" si="0"/>
        <v>8413.784583333334</v>
      </c>
      <c r="R5" s="195">
        <f t="shared" si="0"/>
        <v>1445.7354545454546</v>
      </c>
      <c r="S5" s="195">
        <f t="shared" si="0"/>
        <v>2355.144772727273</v>
      </c>
      <c r="T5" s="195">
        <f t="shared" si="0"/>
        <v>2204.0450757575754</v>
      </c>
      <c r="U5" s="195">
        <f t="shared" si="0"/>
        <v>3731.0696969696974</v>
      </c>
      <c r="V5" s="195">
        <f t="shared" si="0"/>
        <v>3493.9778787878786</v>
      </c>
      <c r="W5" s="195">
        <f t="shared" si="0"/>
        <v>19066.251818181823</v>
      </c>
      <c r="X5" s="195">
        <f t="shared" si="0"/>
        <v>14920.211590909094</v>
      </c>
      <c r="Y5" s="195">
        <f t="shared" si="0"/>
        <v>432.72454545454536</v>
      </c>
      <c r="Z5" s="195">
        <f t="shared" si="0"/>
        <v>1103.1128409090907</v>
      </c>
      <c r="AA5" s="195">
        <f t="shared" si="0"/>
        <v>1100.7249999999999</v>
      </c>
      <c r="AB5" s="195">
        <f t="shared" si="0"/>
        <v>13712.082954545454</v>
      </c>
      <c r="AC5" s="195">
        <f t="shared" si="0"/>
        <v>0</v>
      </c>
      <c r="AD5" s="195">
        <f t="shared" si="0"/>
        <v>4815.7069696969693</v>
      </c>
      <c r="AE5" s="195">
        <f t="shared" si="0"/>
        <v>18603.576818181817</v>
      </c>
      <c r="AF5" s="195">
        <f t="shared" si="0"/>
        <v>100218.95223484849</v>
      </c>
      <c r="AG5" s="195">
        <f t="shared" si="0"/>
        <v>4505.8793181818182</v>
      </c>
      <c r="AH5" s="195">
        <f t="shared" si="0"/>
        <v>12220.612499999999</v>
      </c>
      <c r="AI5" s="195">
        <f t="shared" si="0"/>
        <v>1989.3619696969695</v>
      </c>
      <c r="AJ5" s="195">
        <f t="shared" si="0"/>
        <v>326.15363636363634</v>
      </c>
      <c r="AK5" s="195">
        <f t="shared" si="0"/>
        <v>19471.803484848482</v>
      </c>
      <c r="AL5" s="195">
        <f t="shared" si="0"/>
        <v>30908.995833333334</v>
      </c>
      <c r="AM5" s="195">
        <f t="shared" si="0"/>
        <v>0</v>
      </c>
      <c r="AN5" s="195">
        <f t="shared" si="0"/>
        <v>2320.6144696969695</v>
      </c>
      <c r="AO5" s="195">
        <f t="shared" si="0"/>
        <v>16428.205037878786</v>
      </c>
      <c r="AP5" s="195">
        <f t="shared" si="0"/>
        <v>1122.0215151515149</v>
      </c>
      <c r="AQ5" s="195">
        <f t="shared" si="0"/>
        <v>0</v>
      </c>
      <c r="AR5" s="195">
        <f t="shared" si="0"/>
        <v>3961.4745833333327</v>
      </c>
      <c r="AS5" s="195">
        <f t="shared" si="0"/>
        <v>17573.472727272725</v>
      </c>
      <c r="AT5" s="195">
        <f t="shared" si="0"/>
        <v>1840.2696969696972</v>
      </c>
      <c r="AU5" s="195">
        <f t="shared" si="0"/>
        <v>11867.733030303028</v>
      </c>
      <c r="AV5" s="195">
        <f t="shared" si="0"/>
        <v>7242.7746212121219</v>
      </c>
      <c r="AW5">
        <v>4</v>
      </c>
      <c r="AX5" s="195">
        <f>AX12+AX19</f>
        <v>827297</v>
      </c>
      <c r="AY5" s="195">
        <f t="shared" ref="AY5:CR5" si="1">AY12+AY19</f>
        <v>82725</v>
      </c>
      <c r="AZ5" s="195">
        <f t="shared" si="1"/>
        <v>4335</v>
      </c>
      <c r="BA5" s="195">
        <f t="shared" si="1"/>
        <v>9141</v>
      </c>
      <c r="BB5" s="195">
        <f t="shared" si="1"/>
        <v>52803</v>
      </c>
      <c r="BC5" s="195">
        <f t="shared" si="1"/>
        <v>34197</v>
      </c>
      <c r="BD5" s="195">
        <f t="shared" si="1"/>
        <v>27635</v>
      </c>
      <c r="BE5" s="195">
        <f t="shared" si="1"/>
        <v>351807</v>
      </c>
      <c r="BF5" s="195">
        <f t="shared" si="1"/>
        <v>20764</v>
      </c>
      <c r="BG5" s="195">
        <f t="shared" si="1"/>
        <v>110989</v>
      </c>
      <c r="BH5" s="195">
        <f t="shared" si="1"/>
        <v>76000</v>
      </c>
      <c r="BI5" s="195">
        <f t="shared" si="1"/>
        <v>0</v>
      </c>
      <c r="BJ5" s="195">
        <f t="shared" si="1"/>
        <v>0</v>
      </c>
      <c r="BK5" s="195">
        <f t="shared" si="1"/>
        <v>56901</v>
      </c>
      <c r="BL5" s="195">
        <f t="shared" si="1"/>
        <v>0</v>
      </c>
      <c r="BM5" s="195">
        <f t="shared" si="1"/>
        <v>22977</v>
      </c>
      <c r="BN5" s="195">
        <f t="shared" si="1"/>
        <v>3748</v>
      </c>
      <c r="BO5" s="195">
        <f t="shared" si="1"/>
        <v>6325</v>
      </c>
      <c r="BP5" s="195">
        <f t="shared" si="1"/>
        <v>5685</v>
      </c>
      <c r="BQ5" s="195">
        <f t="shared" si="1"/>
        <v>10688</v>
      </c>
      <c r="BR5" s="195">
        <f t="shared" si="1"/>
        <v>9141</v>
      </c>
      <c r="BS5" s="195">
        <f t="shared" si="1"/>
        <v>43732</v>
      </c>
      <c r="BT5" s="195">
        <f t="shared" si="1"/>
        <v>29485</v>
      </c>
      <c r="BU5" s="195">
        <f t="shared" si="1"/>
        <v>2988</v>
      </c>
      <c r="BV5" s="195">
        <f t="shared" si="1"/>
        <v>3179</v>
      </c>
      <c r="BW5" s="195">
        <f t="shared" si="1"/>
        <v>5379</v>
      </c>
      <c r="BX5" s="195">
        <f t="shared" si="1"/>
        <v>47723</v>
      </c>
      <c r="BY5" s="195">
        <f t="shared" si="1"/>
        <v>0</v>
      </c>
      <c r="BZ5" s="195">
        <f t="shared" si="1"/>
        <v>16797</v>
      </c>
      <c r="CA5" s="195">
        <f t="shared" si="1"/>
        <v>52803</v>
      </c>
      <c r="CB5" s="195">
        <f t="shared" si="1"/>
        <v>232647</v>
      </c>
      <c r="CC5" s="195">
        <f t="shared" si="1"/>
        <v>15079</v>
      </c>
      <c r="CD5" s="195">
        <f t="shared" si="1"/>
        <v>28142</v>
      </c>
      <c r="CE5" s="195">
        <f t="shared" si="1"/>
        <v>4661</v>
      </c>
      <c r="CF5" s="195">
        <f t="shared" si="1"/>
        <v>910</v>
      </c>
      <c r="CG5" s="195">
        <f t="shared" si="1"/>
        <v>38576</v>
      </c>
      <c r="CH5" s="195">
        <f t="shared" si="1"/>
        <v>83651</v>
      </c>
      <c r="CI5" s="195">
        <f t="shared" si="1"/>
        <v>0</v>
      </c>
      <c r="CJ5" s="195">
        <f t="shared" si="1"/>
        <v>6844</v>
      </c>
      <c r="CK5" s="195">
        <f t="shared" si="1"/>
        <v>39023</v>
      </c>
      <c r="CL5" s="195">
        <f t="shared" si="1"/>
        <v>4335</v>
      </c>
      <c r="CM5" s="195">
        <f t="shared" si="1"/>
        <v>0</v>
      </c>
      <c r="CN5" s="195">
        <f t="shared" si="1"/>
        <v>14664</v>
      </c>
      <c r="CO5" s="195">
        <f t="shared" si="1"/>
        <v>46602</v>
      </c>
      <c r="CP5" s="195">
        <f t="shared" si="1"/>
        <v>6712</v>
      </c>
      <c r="CQ5" s="195">
        <f t="shared" si="1"/>
        <v>24364</v>
      </c>
      <c r="CR5" s="195">
        <f t="shared" si="1"/>
        <v>20437</v>
      </c>
    </row>
    <row r="6" spans="1:96" x14ac:dyDescent="0.2">
      <c r="A6" s="78" t="s">
        <v>11</v>
      </c>
      <c r="B6" s="195">
        <f t="shared" ref="B6:Q9" si="2">B13+B20</f>
        <v>241046.72</v>
      </c>
      <c r="C6" s="195">
        <f t="shared" si="2"/>
        <v>27305.696174242428</v>
      </c>
      <c r="D6" s="195">
        <f t="shared" si="2"/>
        <v>2452.6606060606064</v>
      </c>
      <c r="E6" s="195">
        <f t="shared" si="2"/>
        <v>7661.5376515151511</v>
      </c>
      <c r="F6" s="195">
        <f t="shared" si="2"/>
        <v>16913.569090909088</v>
      </c>
      <c r="G6" s="195">
        <f t="shared" si="2"/>
        <v>13440.931666666665</v>
      </c>
      <c r="H6" s="195">
        <f t="shared" si="2"/>
        <v>16069.694924242427</v>
      </c>
      <c r="I6" s="195">
        <f t="shared" si="2"/>
        <v>53697.592499999999</v>
      </c>
      <c r="J6" s="195">
        <f t="shared" si="2"/>
        <v>12329.156477272729</v>
      </c>
      <c r="K6" s="195">
        <f t="shared" si="2"/>
        <v>37825.992272727271</v>
      </c>
      <c r="L6" s="195">
        <f t="shared" si="2"/>
        <v>33134.059772727262</v>
      </c>
      <c r="M6" s="195">
        <f t="shared" si="2"/>
        <v>981.4375</v>
      </c>
      <c r="N6" s="195">
        <f t="shared" si="2"/>
        <v>112.44643939393939</v>
      </c>
      <c r="O6" s="195">
        <f t="shared" si="2"/>
        <v>16560.656212121212</v>
      </c>
      <c r="P6" s="195">
        <f t="shared" si="2"/>
        <v>2084.7817045454544</v>
      </c>
      <c r="Q6" s="195">
        <f t="shared" si="2"/>
        <v>9770.7775378787865</v>
      </c>
      <c r="R6" s="195">
        <f t="shared" si="0"/>
        <v>3758.6140909090909</v>
      </c>
      <c r="S6" s="195">
        <f t="shared" si="0"/>
        <v>4563.4379545454558</v>
      </c>
      <c r="T6" s="195">
        <f t="shared" si="0"/>
        <v>3672.2590909090904</v>
      </c>
      <c r="U6" s="195">
        <f t="shared" si="0"/>
        <v>2132.1000000000004</v>
      </c>
      <c r="V6" s="195">
        <f t="shared" si="0"/>
        <v>7661.5376515151511</v>
      </c>
      <c r="W6" s="195">
        <f t="shared" si="0"/>
        <v>8623.130000000001</v>
      </c>
      <c r="X6" s="195">
        <f t="shared" si="0"/>
        <v>11986.554469696968</v>
      </c>
      <c r="Y6" s="195">
        <f t="shared" si="0"/>
        <v>1586.2542424242424</v>
      </c>
      <c r="Z6" s="195">
        <f t="shared" si="0"/>
        <v>4363.70856060606</v>
      </c>
      <c r="AA6" s="195">
        <f t="shared" si="0"/>
        <v>1037.3575000000001</v>
      </c>
      <c r="AB6" s="195">
        <f t="shared" si="0"/>
        <v>13037.327045454545</v>
      </c>
      <c r="AC6" s="195">
        <f t="shared" si="0"/>
        <v>2084.7817045454544</v>
      </c>
      <c r="AD6" s="195">
        <f t="shared" si="0"/>
        <v>8286.8045454545463</v>
      </c>
      <c r="AE6" s="195">
        <f t="shared" si="0"/>
        <v>16913.569090909088</v>
      </c>
      <c r="AF6" s="195">
        <f t="shared" si="0"/>
        <v>32152.028030303027</v>
      </c>
      <c r="AG6" s="195">
        <f t="shared" si="0"/>
        <v>8397.0120454545431</v>
      </c>
      <c r="AH6" s="195">
        <f t="shared" si="0"/>
        <v>3257.3371590909087</v>
      </c>
      <c r="AI6" s="195">
        <f t="shared" si="0"/>
        <v>6157.1434848484841</v>
      </c>
      <c r="AJ6" s="195">
        <f t="shared" si="0"/>
        <v>2338.7911363636363</v>
      </c>
      <c r="AK6" s="195">
        <f t="shared" si="0"/>
        <v>9928.3476515151506</v>
      </c>
      <c r="AL6" s="195">
        <f t="shared" si="0"/>
        <v>23198.453333333331</v>
      </c>
      <c r="AM6" s="195">
        <f t="shared" si="0"/>
        <v>981.4375</v>
      </c>
      <c r="AN6" s="195">
        <f t="shared" si="0"/>
        <v>3835.6480303030307</v>
      </c>
      <c r="AO6" s="195">
        <f t="shared" si="0"/>
        <v>7192.2876136363629</v>
      </c>
      <c r="AP6" s="195">
        <f t="shared" si="0"/>
        <v>2452.6606060606064</v>
      </c>
      <c r="AQ6" s="195">
        <f t="shared" si="0"/>
        <v>112.44643939393939</v>
      </c>
      <c r="AR6" s="195">
        <f t="shared" si="0"/>
        <v>5278.1961742424246</v>
      </c>
      <c r="AS6" s="195">
        <f t="shared" si="0"/>
        <v>17669.871818181819</v>
      </c>
      <c r="AT6" s="195">
        <f t="shared" si="0"/>
        <v>3181.1651515151516</v>
      </c>
      <c r="AU6" s="195">
        <f t="shared" si="0"/>
        <v>8462.1521212121188</v>
      </c>
      <c r="AV6" s="195">
        <f t="shared" si="0"/>
        <v>11297.118257575758</v>
      </c>
      <c r="AW6">
        <v>5</v>
      </c>
      <c r="AX6" s="195">
        <f t="shared" ref="AX6:CR6" si="3">AX13+AX20</f>
        <v>863977</v>
      </c>
      <c r="AY6" s="195">
        <f t="shared" si="3"/>
        <v>82274</v>
      </c>
      <c r="AZ6" s="195">
        <f t="shared" si="3"/>
        <v>12880</v>
      </c>
      <c r="BA6" s="195">
        <f t="shared" si="3"/>
        <v>26392</v>
      </c>
      <c r="BB6" s="195">
        <f t="shared" si="3"/>
        <v>62528</v>
      </c>
      <c r="BC6" s="195">
        <f t="shared" si="3"/>
        <v>58559</v>
      </c>
      <c r="BD6" s="195">
        <f t="shared" si="3"/>
        <v>56784</v>
      </c>
      <c r="BE6" s="195">
        <f t="shared" si="3"/>
        <v>179761</v>
      </c>
      <c r="BF6" s="195">
        <f t="shared" si="3"/>
        <v>48954</v>
      </c>
      <c r="BG6" s="195">
        <f t="shared" si="3"/>
        <v>132049</v>
      </c>
      <c r="BH6" s="195">
        <f t="shared" si="3"/>
        <v>134916</v>
      </c>
      <c r="BI6" s="195">
        <f t="shared" si="3"/>
        <v>3794</v>
      </c>
      <c r="BJ6" s="195">
        <f t="shared" si="3"/>
        <v>535</v>
      </c>
      <c r="BK6" s="195">
        <f t="shared" si="3"/>
        <v>56356</v>
      </c>
      <c r="BL6" s="195">
        <f t="shared" si="3"/>
        <v>8195</v>
      </c>
      <c r="BM6" s="195">
        <f t="shared" si="3"/>
        <v>34958</v>
      </c>
      <c r="BN6" s="195">
        <f t="shared" si="3"/>
        <v>13091</v>
      </c>
      <c r="BO6" s="195">
        <f t="shared" si="3"/>
        <v>16220</v>
      </c>
      <c r="BP6" s="195">
        <f t="shared" si="3"/>
        <v>12550</v>
      </c>
      <c r="BQ6" s="195">
        <f t="shared" si="3"/>
        <v>7726</v>
      </c>
      <c r="BR6" s="195">
        <f t="shared" si="3"/>
        <v>26392</v>
      </c>
      <c r="BS6" s="195">
        <f t="shared" si="3"/>
        <v>25539</v>
      </c>
      <c r="BT6" s="195">
        <f t="shared" si="3"/>
        <v>30776</v>
      </c>
      <c r="BU6" s="195">
        <f t="shared" si="3"/>
        <v>14363</v>
      </c>
      <c r="BV6" s="195">
        <f t="shared" si="3"/>
        <v>16734</v>
      </c>
      <c r="BW6" s="195">
        <f t="shared" si="3"/>
        <v>6662</v>
      </c>
      <c r="BX6" s="195">
        <f t="shared" si="3"/>
        <v>58331</v>
      </c>
      <c r="BY6" s="195">
        <f t="shared" si="3"/>
        <v>8195</v>
      </c>
      <c r="BZ6" s="195">
        <f t="shared" si="3"/>
        <v>35950</v>
      </c>
      <c r="CA6" s="195">
        <f t="shared" si="3"/>
        <v>62528</v>
      </c>
      <c r="CB6" s="195">
        <f t="shared" si="3"/>
        <v>94740</v>
      </c>
      <c r="CC6" s="195">
        <f t="shared" si="3"/>
        <v>36404</v>
      </c>
      <c r="CD6" s="195">
        <f t="shared" si="3"/>
        <v>9711</v>
      </c>
      <c r="CE6" s="195">
        <f t="shared" si="3"/>
        <v>18506</v>
      </c>
      <c r="CF6" s="195">
        <f t="shared" si="3"/>
        <v>8735</v>
      </c>
      <c r="CG6" s="195">
        <f t="shared" si="3"/>
        <v>25755</v>
      </c>
      <c r="CH6" s="195">
        <f t="shared" si="3"/>
        <v>80554</v>
      </c>
      <c r="CI6" s="195">
        <f t="shared" si="3"/>
        <v>3794</v>
      </c>
      <c r="CJ6" s="195">
        <f t="shared" si="3"/>
        <v>14597</v>
      </c>
      <c r="CK6" s="195">
        <f t="shared" si="3"/>
        <v>22157</v>
      </c>
      <c r="CL6" s="195">
        <f t="shared" si="3"/>
        <v>12880</v>
      </c>
      <c r="CM6" s="195">
        <f t="shared" si="3"/>
        <v>535</v>
      </c>
      <c r="CN6" s="195">
        <f t="shared" si="3"/>
        <v>25743</v>
      </c>
      <c r="CO6" s="195">
        <f t="shared" si="3"/>
        <v>61050</v>
      </c>
      <c r="CP6" s="195">
        <f t="shared" si="3"/>
        <v>14883</v>
      </c>
      <c r="CQ6" s="195">
        <f t="shared" si="3"/>
        <v>22573</v>
      </c>
      <c r="CR6" s="195">
        <f t="shared" si="3"/>
        <v>41345</v>
      </c>
    </row>
    <row r="7" spans="1:96" x14ac:dyDescent="0.2">
      <c r="A7" s="78" t="s">
        <v>12</v>
      </c>
      <c r="B7" s="195">
        <f t="shared" si="2"/>
        <v>196268.21000000002</v>
      </c>
      <c r="C7" s="195">
        <f t="shared" si="0"/>
        <v>13242.595871212121</v>
      </c>
      <c r="D7" s="195">
        <f t="shared" si="0"/>
        <v>4652.9627272727275</v>
      </c>
      <c r="E7" s="195">
        <f t="shared" si="0"/>
        <v>10639.590378787878</v>
      </c>
      <c r="F7" s="195">
        <f t="shared" si="0"/>
        <v>12780.062727272727</v>
      </c>
      <c r="G7" s="195">
        <f t="shared" si="0"/>
        <v>8475.5801515151506</v>
      </c>
      <c r="H7" s="195">
        <f t="shared" si="0"/>
        <v>22841.584015151515</v>
      </c>
      <c r="I7" s="195">
        <f t="shared" si="0"/>
        <v>35800.171249999999</v>
      </c>
      <c r="J7" s="195">
        <f t="shared" si="0"/>
        <v>16437.298181818183</v>
      </c>
      <c r="K7" s="195">
        <f t="shared" si="0"/>
        <v>23211.869545454545</v>
      </c>
      <c r="L7" s="195">
        <f t="shared" si="0"/>
        <v>26360.291250000002</v>
      </c>
      <c r="M7" s="195">
        <f t="shared" si="0"/>
        <v>634.67727272727279</v>
      </c>
      <c r="N7" s="195">
        <f t="shared" si="0"/>
        <v>1239.7437121212122</v>
      </c>
      <c r="O7" s="195">
        <f t="shared" si="0"/>
        <v>13839.748333333333</v>
      </c>
      <c r="P7" s="195">
        <f t="shared" si="0"/>
        <v>2924.6258333333335</v>
      </c>
      <c r="Q7" s="195">
        <f t="shared" si="0"/>
        <v>7103.999545454546</v>
      </c>
      <c r="R7" s="195">
        <f t="shared" si="0"/>
        <v>9300.522272727274</v>
      </c>
      <c r="S7" s="195">
        <f t="shared" si="0"/>
        <v>5182.7606818181812</v>
      </c>
      <c r="T7" s="195">
        <f t="shared" si="0"/>
        <v>6008.6443939393921</v>
      </c>
      <c r="U7" s="195">
        <f t="shared" si="0"/>
        <v>2201.7806060606063</v>
      </c>
      <c r="V7" s="195">
        <f t="shared" si="0"/>
        <v>10639.590378787878</v>
      </c>
      <c r="W7" s="195">
        <f t="shared" si="0"/>
        <v>4460.6518181818183</v>
      </c>
      <c r="X7" s="195">
        <f t="shared" si="0"/>
        <v>3951.0056060606066</v>
      </c>
      <c r="Y7" s="195">
        <f t="shared" si="0"/>
        <v>667.64787878787888</v>
      </c>
      <c r="Z7" s="195">
        <f t="shared" si="0"/>
        <v>3599.5935984848479</v>
      </c>
      <c r="AA7" s="195">
        <f t="shared" si="0"/>
        <v>651.19499999999994</v>
      </c>
      <c r="AB7" s="195">
        <f t="shared" si="0"/>
        <v>12201.786136363637</v>
      </c>
      <c r="AC7" s="195">
        <f t="shared" si="0"/>
        <v>2924.6258333333335</v>
      </c>
      <c r="AD7" s="195">
        <f t="shared" si="0"/>
        <v>4454.431590909091</v>
      </c>
      <c r="AE7" s="195">
        <f t="shared" si="0"/>
        <v>12780.062727272727</v>
      </c>
      <c r="AF7" s="195">
        <f t="shared" si="0"/>
        <v>18419.886174242423</v>
      </c>
      <c r="AG7" s="195">
        <f t="shared" si="0"/>
        <v>10309.09409090909</v>
      </c>
      <c r="AH7" s="195">
        <f t="shared" si="0"/>
        <v>2496.6367045454544</v>
      </c>
      <c r="AI7" s="195">
        <f t="shared" si="0"/>
        <v>4477.6133333333337</v>
      </c>
      <c r="AJ7" s="195">
        <f t="shared" si="0"/>
        <v>6317.5928409090911</v>
      </c>
      <c r="AK7" s="195">
        <f t="shared" si="0"/>
        <v>5162.5076515151522</v>
      </c>
      <c r="AL7" s="195">
        <f t="shared" si="0"/>
        <v>11946.009583333333</v>
      </c>
      <c r="AM7" s="195">
        <f t="shared" si="0"/>
        <v>634.67727272727279</v>
      </c>
      <c r="AN7" s="195">
        <f t="shared" si="0"/>
        <v>4055.063712121213</v>
      </c>
      <c r="AO7" s="195">
        <f t="shared" si="0"/>
        <v>8165.6461742424235</v>
      </c>
      <c r="AP7" s="195">
        <f t="shared" si="0"/>
        <v>4652.9627272727275</v>
      </c>
      <c r="AQ7" s="195">
        <f t="shared" si="0"/>
        <v>1239.7437121212122</v>
      </c>
      <c r="AR7" s="195">
        <f t="shared" si="0"/>
        <v>3361.4971212121213</v>
      </c>
      <c r="AS7" s="195">
        <f t="shared" si="0"/>
        <v>14348.193636363636</v>
      </c>
      <c r="AT7" s="195">
        <f t="shared" si="0"/>
        <v>2034.6931818181824</v>
      </c>
      <c r="AU7" s="195">
        <f t="shared" si="0"/>
        <v>4864.3757575757572</v>
      </c>
      <c r="AV7" s="195">
        <f t="shared" si="0"/>
        <v>7003.6649242424246</v>
      </c>
      <c r="AW7">
        <v>6</v>
      </c>
      <c r="AX7" s="195">
        <f t="shared" ref="AX7:CR7" si="4">AX14+AX21</f>
        <v>903408</v>
      </c>
      <c r="AY7" s="195">
        <f t="shared" si="4"/>
        <v>51437</v>
      </c>
      <c r="AZ7" s="195">
        <f t="shared" si="4"/>
        <v>31058</v>
      </c>
      <c r="BA7" s="195">
        <f t="shared" si="4"/>
        <v>48110</v>
      </c>
      <c r="BB7" s="195">
        <f t="shared" si="4"/>
        <v>60500</v>
      </c>
      <c r="BC7" s="195">
        <f t="shared" si="4"/>
        <v>47823</v>
      </c>
      <c r="BD7" s="195">
        <f t="shared" si="4"/>
        <v>103426</v>
      </c>
      <c r="BE7" s="195">
        <f t="shared" si="4"/>
        <v>151211</v>
      </c>
      <c r="BF7" s="195">
        <f t="shared" si="4"/>
        <v>85706</v>
      </c>
      <c r="BG7" s="195">
        <f t="shared" si="4"/>
        <v>104049</v>
      </c>
      <c r="BH7" s="195">
        <f t="shared" si="4"/>
        <v>134256</v>
      </c>
      <c r="BI7" s="195">
        <f t="shared" si="4"/>
        <v>3090</v>
      </c>
      <c r="BJ7" s="195">
        <f t="shared" si="4"/>
        <v>7387</v>
      </c>
      <c r="BK7" s="195">
        <f t="shared" si="4"/>
        <v>61106</v>
      </c>
      <c r="BL7" s="195">
        <f t="shared" si="4"/>
        <v>14249</v>
      </c>
      <c r="BM7" s="195">
        <f t="shared" si="4"/>
        <v>32158</v>
      </c>
      <c r="BN7" s="195">
        <f t="shared" si="4"/>
        <v>41875</v>
      </c>
      <c r="BO7" s="195">
        <f t="shared" si="4"/>
        <v>23515</v>
      </c>
      <c r="BP7" s="195">
        <f t="shared" si="4"/>
        <v>26883</v>
      </c>
      <c r="BQ7" s="195">
        <f t="shared" si="4"/>
        <v>10426</v>
      </c>
      <c r="BR7" s="195">
        <f t="shared" si="4"/>
        <v>48110</v>
      </c>
      <c r="BS7" s="195">
        <f t="shared" si="4"/>
        <v>16832</v>
      </c>
      <c r="BT7" s="195">
        <f t="shared" si="4"/>
        <v>12987</v>
      </c>
      <c r="BU7" s="195">
        <f t="shared" si="4"/>
        <v>7807</v>
      </c>
      <c r="BV7" s="195">
        <f t="shared" si="4"/>
        <v>17808</v>
      </c>
      <c r="BW7" s="195">
        <f t="shared" si="4"/>
        <v>5512</v>
      </c>
      <c r="BX7" s="195">
        <f t="shared" si="4"/>
        <v>67108</v>
      </c>
      <c r="BY7" s="195">
        <f t="shared" si="4"/>
        <v>14249</v>
      </c>
      <c r="BZ7" s="195">
        <f t="shared" si="4"/>
        <v>25104</v>
      </c>
      <c r="CA7" s="195">
        <f t="shared" si="4"/>
        <v>60500</v>
      </c>
      <c r="CB7" s="195">
        <f t="shared" si="4"/>
        <v>67130</v>
      </c>
      <c r="CC7" s="195">
        <f t="shared" si="4"/>
        <v>58823</v>
      </c>
      <c r="CD7" s="195">
        <f t="shared" si="4"/>
        <v>9542</v>
      </c>
      <c r="CE7" s="195">
        <f t="shared" si="4"/>
        <v>17485</v>
      </c>
      <c r="CF7" s="195">
        <f t="shared" si="4"/>
        <v>29393</v>
      </c>
      <c r="CG7" s="195">
        <f t="shared" si="4"/>
        <v>17532</v>
      </c>
      <c r="CH7" s="195">
        <f t="shared" si="4"/>
        <v>53096</v>
      </c>
      <c r="CI7" s="195">
        <f t="shared" si="4"/>
        <v>3090</v>
      </c>
      <c r="CJ7" s="195">
        <f t="shared" si="4"/>
        <v>20759</v>
      </c>
      <c r="CK7" s="195">
        <f t="shared" si="4"/>
        <v>32129</v>
      </c>
      <c r="CL7" s="195">
        <f t="shared" si="4"/>
        <v>31058</v>
      </c>
      <c r="CM7" s="195">
        <f t="shared" si="4"/>
        <v>7387</v>
      </c>
      <c r="CN7" s="195">
        <f t="shared" si="4"/>
        <v>20918</v>
      </c>
      <c r="CO7" s="195">
        <f t="shared" si="4"/>
        <v>63363</v>
      </c>
      <c r="CP7" s="195">
        <f t="shared" si="4"/>
        <v>12293</v>
      </c>
      <c r="CQ7" s="195">
        <f t="shared" si="4"/>
        <v>16681</v>
      </c>
      <c r="CR7" s="195">
        <f t="shared" si="4"/>
        <v>31855</v>
      </c>
    </row>
    <row r="8" spans="1:96" x14ac:dyDescent="0.2">
      <c r="A8" s="78" t="s">
        <v>13</v>
      </c>
      <c r="B8" s="195">
        <f t="shared" si="2"/>
        <v>165800.52000000002</v>
      </c>
      <c r="C8" s="195">
        <f t="shared" si="0"/>
        <v>10701.220946969697</v>
      </c>
      <c r="D8" s="195">
        <f t="shared" si="0"/>
        <v>5177.6368181818179</v>
      </c>
      <c r="E8" s="195">
        <f t="shared" si="0"/>
        <v>6121.4235984848492</v>
      </c>
      <c r="F8" s="195">
        <f t="shared" si="0"/>
        <v>10803.52227272727</v>
      </c>
      <c r="G8" s="195">
        <f t="shared" si="0"/>
        <v>7612.7034848484845</v>
      </c>
      <c r="H8" s="195">
        <f t="shared" si="0"/>
        <v>24240.622348484845</v>
      </c>
      <c r="I8" s="195">
        <f t="shared" si="0"/>
        <v>27509.305</v>
      </c>
      <c r="J8" s="195">
        <f t="shared" si="0"/>
        <v>13907.34147727273</v>
      </c>
      <c r="K8" s="195">
        <f t="shared" si="0"/>
        <v>12036.298636363637</v>
      </c>
      <c r="L8" s="195">
        <f t="shared" si="0"/>
        <v>21409.147727272732</v>
      </c>
      <c r="M8" s="195">
        <f t="shared" si="0"/>
        <v>1909.5227272727273</v>
      </c>
      <c r="N8" s="195">
        <f t="shared" si="0"/>
        <v>1434.4559848484851</v>
      </c>
      <c r="O8" s="195">
        <f t="shared" si="0"/>
        <v>20127.985454545451</v>
      </c>
      <c r="P8" s="195">
        <f t="shared" si="0"/>
        <v>95.076931818181833</v>
      </c>
      <c r="Q8" s="195">
        <f t="shared" si="0"/>
        <v>4767.3801893939399</v>
      </c>
      <c r="R8" s="195">
        <f t="shared" si="0"/>
        <v>14635.065681818181</v>
      </c>
      <c r="S8" s="195">
        <f t="shared" si="0"/>
        <v>6934.3263636363645</v>
      </c>
      <c r="T8" s="195">
        <f t="shared" si="0"/>
        <v>3890.5383333333334</v>
      </c>
      <c r="U8" s="195">
        <f t="shared" si="0"/>
        <v>1254.5484848484848</v>
      </c>
      <c r="V8" s="195">
        <f t="shared" si="0"/>
        <v>6121.4235984848492</v>
      </c>
      <c r="W8" s="195">
        <f t="shared" si="0"/>
        <v>3443.2127272727271</v>
      </c>
      <c r="X8" s="195">
        <f t="shared" si="0"/>
        <v>4086.6694696969698</v>
      </c>
      <c r="Y8" s="195">
        <f t="shared" si="0"/>
        <v>1086.6451515151514</v>
      </c>
      <c r="Z8" s="195">
        <f t="shared" si="0"/>
        <v>4992.6095833333311</v>
      </c>
      <c r="AA8" s="195">
        <f t="shared" si="0"/>
        <v>1264.4375000000002</v>
      </c>
      <c r="AB8" s="195">
        <f t="shared" si="0"/>
        <v>9129.6586363636361</v>
      </c>
      <c r="AC8" s="195">
        <f t="shared" si="0"/>
        <v>95.076931818181833</v>
      </c>
      <c r="AD8" s="195">
        <f t="shared" si="0"/>
        <v>3653.5856060606066</v>
      </c>
      <c r="AE8" s="195">
        <f t="shared" si="0"/>
        <v>10803.52227272727</v>
      </c>
      <c r="AF8" s="195">
        <f t="shared" si="0"/>
        <v>13306.14674242424</v>
      </c>
      <c r="AG8" s="195">
        <f t="shared" si="0"/>
        <v>9577.6279545454563</v>
      </c>
      <c r="AH8" s="195">
        <f t="shared" si="0"/>
        <v>2547.2190909090905</v>
      </c>
      <c r="AI8" s="195">
        <f t="shared" si="0"/>
        <v>3508.8962121212126</v>
      </c>
      <c r="AJ8" s="195">
        <f t="shared" si="0"/>
        <v>4991.0956818181821</v>
      </c>
      <c r="AK8" s="195">
        <f t="shared" si="0"/>
        <v>5176.7140909090904</v>
      </c>
      <c r="AL8" s="195">
        <f t="shared" si="0"/>
        <v>6300.6187499999996</v>
      </c>
      <c r="AM8" s="195">
        <f t="shared" si="0"/>
        <v>1909.5227272727273</v>
      </c>
      <c r="AN8" s="195">
        <f t="shared" si="0"/>
        <v>8981.3017424242425</v>
      </c>
      <c r="AO8" s="195">
        <f t="shared" si="0"/>
        <v>4159.7825757575756</v>
      </c>
      <c r="AP8" s="195">
        <f t="shared" si="0"/>
        <v>5177.6368181818179</v>
      </c>
      <c r="AQ8" s="195">
        <f t="shared" si="0"/>
        <v>1434.4559848484851</v>
      </c>
      <c r="AR8" s="195">
        <f t="shared" si="0"/>
        <v>1699.9097727272729</v>
      </c>
      <c r="AS8" s="195">
        <f t="shared" si="0"/>
        <v>8763.1809090909082</v>
      </c>
      <c r="AT8" s="195">
        <f t="shared" si="0"/>
        <v>2761.2007575757575</v>
      </c>
      <c r="AU8" s="195">
        <f t="shared" si="0"/>
        <v>1667.8636363636363</v>
      </c>
      <c r="AV8" s="195">
        <f t="shared" si="0"/>
        <v>4509.3962878787879</v>
      </c>
      <c r="AW8">
        <v>7</v>
      </c>
      <c r="AX8" s="195">
        <f t="shared" ref="AX8:CR8" si="5">AX15+AX22</f>
        <v>917261</v>
      </c>
      <c r="AY8" s="195">
        <f t="shared" si="5"/>
        <v>48937</v>
      </c>
      <c r="AZ8" s="195">
        <f t="shared" si="5"/>
        <v>40469</v>
      </c>
      <c r="BA8" s="195">
        <f t="shared" si="5"/>
        <v>33582</v>
      </c>
      <c r="BB8" s="195">
        <f t="shared" si="5"/>
        <v>61592</v>
      </c>
      <c r="BC8" s="195">
        <f t="shared" si="5"/>
        <v>53156</v>
      </c>
      <c r="BD8" s="195">
        <f t="shared" si="5"/>
        <v>128620</v>
      </c>
      <c r="BE8" s="195">
        <f t="shared" si="5"/>
        <v>140726</v>
      </c>
      <c r="BF8" s="195">
        <f t="shared" si="5"/>
        <v>85540</v>
      </c>
      <c r="BG8" s="195">
        <f t="shared" si="5"/>
        <v>63569</v>
      </c>
      <c r="BH8" s="195">
        <f t="shared" si="5"/>
        <v>133577</v>
      </c>
      <c r="BI8" s="195">
        <f t="shared" si="5"/>
        <v>10526</v>
      </c>
      <c r="BJ8" s="195">
        <f t="shared" si="5"/>
        <v>9657</v>
      </c>
      <c r="BK8" s="195">
        <f t="shared" si="5"/>
        <v>106768</v>
      </c>
      <c r="BL8" s="195">
        <f t="shared" si="5"/>
        <v>542</v>
      </c>
      <c r="BM8" s="195">
        <f t="shared" si="5"/>
        <v>25785</v>
      </c>
      <c r="BN8" s="195">
        <f t="shared" si="5"/>
        <v>75272</v>
      </c>
      <c r="BO8" s="195">
        <f t="shared" si="5"/>
        <v>36598</v>
      </c>
      <c r="BP8" s="195">
        <f t="shared" si="5"/>
        <v>20561</v>
      </c>
      <c r="BQ8" s="195">
        <f t="shared" si="5"/>
        <v>7406</v>
      </c>
      <c r="BR8" s="195">
        <f t="shared" si="5"/>
        <v>33582</v>
      </c>
      <c r="BS8" s="195">
        <f t="shared" si="5"/>
        <v>16371</v>
      </c>
      <c r="BT8" s="195">
        <f t="shared" si="5"/>
        <v>15713</v>
      </c>
      <c r="BU8" s="195">
        <f t="shared" si="5"/>
        <v>15864</v>
      </c>
      <c r="BV8" s="195">
        <f t="shared" si="5"/>
        <v>29640</v>
      </c>
      <c r="BW8" s="195">
        <f t="shared" si="5"/>
        <v>12519</v>
      </c>
      <c r="BX8" s="195">
        <f t="shared" si="5"/>
        <v>63866</v>
      </c>
      <c r="BY8" s="195">
        <f t="shared" si="5"/>
        <v>542</v>
      </c>
      <c r="BZ8" s="195">
        <f t="shared" si="5"/>
        <v>25417</v>
      </c>
      <c r="CA8" s="195">
        <f t="shared" si="5"/>
        <v>61592</v>
      </c>
      <c r="CB8" s="195">
        <f t="shared" si="5"/>
        <v>59563</v>
      </c>
      <c r="CC8" s="195">
        <f t="shared" si="5"/>
        <v>64979</v>
      </c>
      <c r="CD8" s="195">
        <f t="shared" si="5"/>
        <v>11818</v>
      </c>
      <c r="CE8" s="195">
        <f t="shared" si="5"/>
        <v>16067</v>
      </c>
      <c r="CF8" s="195">
        <f t="shared" si="5"/>
        <v>27563</v>
      </c>
      <c r="CG8" s="195">
        <f t="shared" si="5"/>
        <v>20258</v>
      </c>
      <c r="CH8" s="195">
        <f t="shared" si="5"/>
        <v>32583</v>
      </c>
      <c r="CI8" s="195">
        <f t="shared" si="5"/>
        <v>10526</v>
      </c>
      <c r="CJ8" s="195">
        <f t="shared" si="5"/>
        <v>53799</v>
      </c>
      <c r="CK8" s="195">
        <f t="shared" si="5"/>
        <v>19622</v>
      </c>
      <c r="CL8" s="195">
        <f t="shared" si="5"/>
        <v>40469</v>
      </c>
      <c r="CM8" s="195">
        <f t="shared" si="5"/>
        <v>9657</v>
      </c>
      <c r="CN8" s="195">
        <f t="shared" si="5"/>
        <v>12966</v>
      </c>
      <c r="CO8" s="195">
        <f t="shared" si="5"/>
        <v>45446</v>
      </c>
      <c r="CP8" s="195">
        <f t="shared" si="5"/>
        <v>20333</v>
      </c>
      <c r="CQ8" s="195">
        <f t="shared" si="5"/>
        <v>6880</v>
      </c>
      <c r="CR8" s="195">
        <f t="shared" si="5"/>
        <v>24004</v>
      </c>
    </row>
    <row r="9" spans="1:96" ht="13.5" thickBot="1" x14ac:dyDescent="0.25">
      <c r="A9" s="85" t="s">
        <v>14</v>
      </c>
      <c r="B9" s="195">
        <f t="shared" si="2"/>
        <v>90874.12</v>
      </c>
      <c r="C9" s="195">
        <f t="shared" si="0"/>
        <v>5113.4968181818185</v>
      </c>
      <c r="D9" s="195">
        <f t="shared" si="0"/>
        <v>401.33696969696973</v>
      </c>
      <c r="E9" s="195">
        <f t="shared" si="0"/>
        <v>937.91371212121203</v>
      </c>
      <c r="F9" s="195">
        <f t="shared" si="0"/>
        <v>6411.1740909090913</v>
      </c>
      <c r="G9" s="195">
        <f t="shared" si="0"/>
        <v>4349.2612121212123</v>
      </c>
      <c r="H9" s="195">
        <f t="shared" si="0"/>
        <v>17083.962878787883</v>
      </c>
      <c r="I9" s="195">
        <f t="shared" si="0"/>
        <v>19826.182500000003</v>
      </c>
      <c r="J9" s="195">
        <f t="shared" si="0"/>
        <v>2156.3189772727274</v>
      </c>
      <c r="K9" s="195">
        <f t="shared" si="0"/>
        <v>6316.5777272727282</v>
      </c>
      <c r="L9" s="195">
        <f t="shared" si="0"/>
        <v>20014.397954545457</v>
      </c>
      <c r="M9" s="195">
        <f t="shared" si="0"/>
        <v>52.572727272727278</v>
      </c>
      <c r="N9" s="195">
        <f t="shared" si="0"/>
        <v>104.09386363636365</v>
      </c>
      <c r="O9" s="195">
        <f t="shared" si="0"/>
        <v>6405.331212121212</v>
      </c>
      <c r="P9" s="195">
        <f t="shared" si="0"/>
        <v>0</v>
      </c>
      <c r="Q9" s="195">
        <f t="shared" si="0"/>
        <v>8042.9705681818195</v>
      </c>
      <c r="R9" s="195">
        <f t="shared" si="0"/>
        <v>8040.0194318181802</v>
      </c>
      <c r="S9" s="195">
        <f t="shared" si="0"/>
        <v>1308.1543181818183</v>
      </c>
      <c r="T9" s="195">
        <f t="shared" si="0"/>
        <v>759.81954545454539</v>
      </c>
      <c r="U9" s="195">
        <f t="shared" si="0"/>
        <v>568.969696969697</v>
      </c>
      <c r="V9" s="195">
        <f t="shared" si="0"/>
        <v>937.91371212121203</v>
      </c>
      <c r="W9" s="195">
        <f t="shared" si="0"/>
        <v>2680.0327272727277</v>
      </c>
      <c r="X9" s="195">
        <f t="shared" si="0"/>
        <v>1780.1348484848486</v>
      </c>
      <c r="Y9" s="195">
        <f t="shared" si="0"/>
        <v>1795.5187878787874</v>
      </c>
      <c r="Z9" s="195">
        <f t="shared" si="0"/>
        <v>1380.3842045454546</v>
      </c>
      <c r="AA9" s="195">
        <f t="shared" si="0"/>
        <v>2401.8262500000001</v>
      </c>
      <c r="AB9" s="195">
        <f t="shared" si="0"/>
        <v>14067.833181818183</v>
      </c>
      <c r="AC9" s="195">
        <f t="shared" si="0"/>
        <v>0</v>
      </c>
      <c r="AD9" s="195">
        <f t="shared" si="0"/>
        <v>2187.1900757575759</v>
      </c>
      <c r="AE9" s="195">
        <f t="shared" si="0"/>
        <v>6411.1740909090913</v>
      </c>
      <c r="AF9" s="195">
        <f t="shared" si="0"/>
        <v>5692.4038636363648</v>
      </c>
      <c r="AG9" s="195">
        <f t="shared" si="0"/>
        <v>1380.7474999999999</v>
      </c>
      <c r="AH9" s="195">
        <f t="shared" si="0"/>
        <v>963.60272727272718</v>
      </c>
      <c r="AI9" s="195">
        <f t="shared" si="0"/>
        <v>1458.7560606060606</v>
      </c>
      <c r="AJ9" s="195">
        <f t="shared" si="0"/>
        <v>970.56363636363653</v>
      </c>
      <c r="AK9" s="195">
        <f t="shared" si="0"/>
        <v>1472.9192424242424</v>
      </c>
      <c r="AL9" s="195">
        <f t="shared" si="0"/>
        <v>2559.8529166666667</v>
      </c>
      <c r="AM9" s="195">
        <f t="shared" si="0"/>
        <v>52.572727272727278</v>
      </c>
      <c r="AN9" s="195">
        <f t="shared" si="0"/>
        <v>2388.3703409090908</v>
      </c>
      <c r="AO9" s="195">
        <f t="shared" si="0"/>
        <v>3740.7088257575761</v>
      </c>
      <c r="AP9" s="195">
        <f t="shared" si="0"/>
        <v>401.33696969696973</v>
      </c>
      <c r="AQ9" s="195">
        <f t="shared" si="0"/>
        <v>104.09386363636365</v>
      </c>
      <c r="AR9" s="195">
        <f t="shared" si="0"/>
        <v>1449.1925757575755</v>
      </c>
      <c r="AS9" s="195">
        <f t="shared" si="0"/>
        <v>4562.6163636363635</v>
      </c>
      <c r="AT9" s="195">
        <f t="shared" si="0"/>
        <v>1559.7272727272725</v>
      </c>
      <c r="AU9" s="195">
        <f t="shared" si="0"/>
        <v>563.65151515151524</v>
      </c>
      <c r="AV9" s="195">
        <f t="shared" si="0"/>
        <v>2380.019772727273</v>
      </c>
      <c r="AW9">
        <v>8</v>
      </c>
      <c r="AX9" s="195">
        <f t="shared" ref="AX9:CR9" si="6">AX16+AX23</f>
        <v>886986</v>
      </c>
      <c r="AY9" s="195">
        <f t="shared" si="6"/>
        <v>43830</v>
      </c>
      <c r="AZ9" s="195">
        <f t="shared" si="6"/>
        <v>5836</v>
      </c>
      <c r="BA9" s="195">
        <f t="shared" si="6"/>
        <v>8989</v>
      </c>
      <c r="BB9" s="195">
        <f t="shared" si="6"/>
        <v>64423</v>
      </c>
      <c r="BC9" s="195">
        <f t="shared" si="6"/>
        <v>51853</v>
      </c>
      <c r="BD9" s="195">
        <f t="shared" si="6"/>
        <v>159632</v>
      </c>
      <c r="BE9" s="195">
        <f t="shared" si="6"/>
        <v>184037</v>
      </c>
      <c r="BF9" s="195">
        <f t="shared" si="6"/>
        <v>23896</v>
      </c>
      <c r="BG9" s="195">
        <f t="shared" si="6"/>
        <v>59157</v>
      </c>
      <c r="BH9" s="195">
        <f t="shared" si="6"/>
        <v>221615</v>
      </c>
      <c r="BI9" s="195">
        <f t="shared" si="6"/>
        <v>548</v>
      </c>
      <c r="BJ9" s="195">
        <f t="shared" si="6"/>
        <v>1227</v>
      </c>
      <c r="BK9" s="195">
        <f t="shared" si="6"/>
        <v>61943</v>
      </c>
      <c r="BL9" s="195">
        <f t="shared" si="6"/>
        <v>0</v>
      </c>
      <c r="BM9" s="195">
        <f t="shared" si="6"/>
        <v>76189</v>
      </c>
      <c r="BN9" s="195">
        <f t="shared" si="6"/>
        <v>73798</v>
      </c>
      <c r="BO9" s="195">
        <f t="shared" si="6"/>
        <v>13574</v>
      </c>
      <c r="BP9" s="195">
        <f t="shared" si="6"/>
        <v>7152</v>
      </c>
      <c r="BQ9" s="195">
        <f t="shared" si="6"/>
        <v>5868</v>
      </c>
      <c r="BR9" s="195">
        <f t="shared" si="6"/>
        <v>8989</v>
      </c>
      <c r="BS9" s="195">
        <f t="shared" si="6"/>
        <v>21600</v>
      </c>
      <c r="BT9" s="195">
        <f t="shared" si="6"/>
        <v>12197</v>
      </c>
      <c r="BU9" s="195">
        <f t="shared" si="6"/>
        <v>46372</v>
      </c>
      <c r="BV9" s="195">
        <f t="shared" si="6"/>
        <v>14719</v>
      </c>
      <c r="BW9" s="195">
        <f t="shared" si="6"/>
        <v>43101</v>
      </c>
      <c r="BX9" s="195">
        <f t="shared" si="6"/>
        <v>172191</v>
      </c>
      <c r="BY9" s="195">
        <f t="shared" si="6"/>
        <v>0</v>
      </c>
      <c r="BZ9" s="195">
        <f t="shared" si="6"/>
        <v>25109</v>
      </c>
      <c r="CA9" s="195">
        <f t="shared" si="6"/>
        <v>64423</v>
      </c>
      <c r="CB9" s="195">
        <f t="shared" si="6"/>
        <v>44737</v>
      </c>
      <c r="CC9" s="195">
        <f t="shared" si="6"/>
        <v>16744</v>
      </c>
      <c r="CD9" s="195">
        <f t="shared" si="6"/>
        <v>8064</v>
      </c>
      <c r="CE9" s="195">
        <f t="shared" si="6"/>
        <v>11586</v>
      </c>
      <c r="CF9" s="195">
        <f t="shared" si="6"/>
        <v>9645</v>
      </c>
      <c r="CG9" s="195">
        <f t="shared" si="6"/>
        <v>11269</v>
      </c>
      <c r="CH9" s="195">
        <f t="shared" si="6"/>
        <v>23545</v>
      </c>
      <c r="CI9" s="195">
        <f t="shared" si="6"/>
        <v>548</v>
      </c>
      <c r="CJ9" s="195">
        <f t="shared" si="6"/>
        <v>26769</v>
      </c>
      <c r="CK9" s="195">
        <f t="shared" si="6"/>
        <v>30979</v>
      </c>
      <c r="CL9" s="195">
        <f t="shared" si="6"/>
        <v>5836</v>
      </c>
      <c r="CM9" s="195">
        <f t="shared" si="6"/>
        <v>1227</v>
      </c>
      <c r="CN9" s="195">
        <f t="shared" si="6"/>
        <v>20364</v>
      </c>
      <c r="CO9" s="195">
        <f t="shared" si="6"/>
        <v>42467</v>
      </c>
      <c r="CP9" s="195">
        <f t="shared" si="6"/>
        <v>20876</v>
      </c>
      <c r="CQ9" s="195">
        <f t="shared" si="6"/>
        <v>3929</v>
      </c>
      <c r="CR9" s="195">
        <f t="shared" si="6"/>
        <v>23119</v>
      </c>
    </row>
    <row r="10" spans="1:96" ht="13.5" thickBot="1" x14ac:dyDescent="0.25">
      <c r="A10" s="92" t="s">
        <v>15</v>
      </c>
      <c r="AW10">
        <v>9</v>
      </c>
    </row>
    <row r="11" spans="1:96" x14ac:dyDescent="0.2">
      <c r="A11" s="78" t="s">
        <v>16</v>
      </c>
      <c r="AW11">
        <v>10</v>
      </c>
    </row>
    <row r="12" spans="1:96" x14ac:dyDescent="0.2">
      <c r="A12" s="78" t="s">
        <v>10</v>
      </c>
      <c r="B12" s="195">
        <f>SUM(B70:B85)</f>
        <v>155352.40000000002</v>
      </c>
      <c r="C12" s="195">
        <f t="shared" ref="C12:AV12" si="7">SUM(C70:C85)</f>
        <v>19732.171666666669</v>
      </c>
      <c r="D12" s="195">
        <f t="shared" si="7"/>
        <v>681.33333333333314</v>
      </c>
      <c r="E12" s="195">
        <f t="shared" si="7"/>
        <v>1801.0833333333337</v>
      </c>
      <c r="F12" s="195">
        <f t="shared" si="7"/>
        <v>9967.6799999999985</v>
      </c>
      <c r="G12" s="195">
        <f t="shared" si="7"/>
        <v>4292.7066666666678</v>
      </c>
      <c r="H12" s="195">
        <f t="shared" si="7"/>
        <v>5887.6025</v>
      </c>
      <c r="I12" s="195">
        <f t="shared" si="7"/>
        <v>73628.853749999995</v>
      </c>
      <c r="J12" s="195">
        <f t="shared" si="7"/>
        <v>3456.4775000000004</v>
      </c>
      <c r="K12" s="195">
        <f t="shared" si="7"/>
        <v>20950.349999999999</v>
      </c>
      <c r="L12" s="195">
        <f t="shared" si="7"/>
        <v>12827.596249999999</v>
      </c>
      <c r="M12" s="195">
        <f t="shared" si="7"/>
        <v>0</v>
      </c>
      <c r="N12" s="195">
        <f t="shared" si="7"/>
        <v>0</v>
      </c>
      <c r="O12" s="195">
        <f t="shared" si="7"/>
        <v>11569.133333333331</v>
      </c>
      <c r="P12" s="195">
        <f t="shared" si="7"/>
        <v>0</v>
      </c>
      <c r="Q12" s="195">
        <f t="shared" si="7"/>
        <v>4667.489583333333</v>
      </c>
      <c r="R12" s="195">
        <f t="shared" si="7"/>
        <v>868.1400000000001</v>
      </c>
      <c r="S12" s="195">
        <f t="shared" si="7"/>
        <v>1463.1875000000002</v>
      </c>
      <c r="T12" s="195">
        <f t="shared" si="7"/>
        <v>1169.2741666666666</v>
      </c>
      <c r="U12" s="195">
        <f t="shared" si="7"/>
        <v>1349.8733333333332</v>
      </c>
      <c r="V12" s="195">
        <f t="shared" si="7"/>
        <v>1801.0833333333337</v>
      </c>
      <c r="W12" s="195">
        <f t="shared" si="7"/>
        <v>8201.3500000000022</v>
      </c>
      <c r="X12" s="195">
        <f t="shared" si="7"/>
        <v>7759.3525000000018</v>
      </c>
      <c r="Y12" s="195">
        <f t="shared" si="7"/>
        <v>187.76999999999995</v>
      </c>
      <c r="Z12" s="195">
        <f t="shared" si="7"/>
        <v>493.64375000000001</v>
      </c>
      <c r="AA12" s="195">
        <f t="shared" si="7"/>
        <v>609.42499999999995</v>
      </c>
      <c r="AB12" s="195">
        <f t="shared" si="7"/>
        <v>6984.8774999999996</v>
      </c>
      <c r="AC12" s="195">
        <f t="shared" si="7"/>
        <v>0</v>
      </c>
      <c r="AD12" s="195">
        <f t="shared" si="7"/>
        <v>1848.1633333333334</v>
      </c>
      <c r="AE12" s="195">
        <f t="shared" si="7"/>
        <v>9967.6799999999985</v>
      </c>
      <c r="AF12" s="195">
        <f t="shared" si="7"/>
        <v>56030.730416666673</v>
      </c>
      <c r="AG12" s="195">
        <f t="shared" si="7"/>
        <v>2153.1975000000002</v>
      </c>
      <c r="AH12" s="195">
        <f t="shared" si="7"/>
        <v>7144.8574999999992</v>
      </c>
      <c r="AI12" s="195">
        <f t="shared" si="7"/>
        <v>1001.8983333333333</v>
      </c>
      <c r="AJ12" s="195">
        <f t="shared" si="7"/>
        <v>205.01999999999995</v>
      </c>
      <c r="AK12" s="195">
        <f t="shared" si="7"/>
        <v>11167.376666666663</v>
      </c>
      <c r="AL12" s="195">
        <f t="shared" si="7"/>
        <v>16458.395833333332</v>
      </c>
      <c r="AM12" s="195">
        <f t="shared" si="7"/>
        <v>0</v>
      </c>
      <c r="AN12" s="195">
        <f t="shared" si="7"/>
        <v>1361.7708333333333</v>
      </c>
      <c r="AO12" s="195">
        <f t="shared" si="7"/>
        <v>8788.5345833333304</v>
      </c>
      <c r="AP12" s="195">
        <f t="shared" si="7"/>
        <v>681.33333333333314</v>
      </c>
      <c r="AQ12" s="195">
        <f t="shared" si="7"/>
        <v>0</v>
      </c>
      <c r="AR12" s="195">
        <f t="shared" si="7"/>
        <v>2174.114583333333</v>
      </c>
      <c r="AS12" s="195">
        <f t="shared" si="7"/>
        <v>8747.7999999999975</v>
      </c>
      <c r="AT12" s="195">
        <f t="shared" si="7"/>
        <v>1038.3083333333336</v>
      </c>
      <c r="AU12" s="195">
        <f t="shared" si="7"/>
        <v>5951.746666666666</v>
      </c>
      <c r="AV12" s="195">
        <f t="shared" si="7"/>
        <v>4669.7491666666674</v>
      </c>
      <c r="AW12">
        <v>11</v>
      </c>
      <c r="AX12" s="195">
        <f>SUM(AX70:AX85)</f>
        <v>389751</v>
      </c>
      <c r="AY12" s="195">
        <f t="shared" ref="AY12:CR12" si="8">SUM(AY70:AY85)</f>
        <v>38718</v>
      </c>
      <c r="AZ12" s="195">
        <f t="shared" si="8"/>
        <v>2046</v>
      </c>
      <c r="BA12" s="195">
        <f t="shared" si="8"/>
        <v>4358</v>
      </c>
      <c r="BB12" s="195">
        <f t="shared" si="8"/>
        <v>25042</v>
      </c>
      <c r="BC12" s="195">
        <f t="shared" si="8"/>
        <v>16176</v>
      </c>
      <c r="BD12" s="195">
        <f t="shared" si="8"/>
        <v>13494</v>
      </c>
      <c r="BE12" s="195">
        <f t="shared" si="8"/>
        <v>164181</v>
      </c>
      <c r="BF12" s="195">
        <f t="shared" si="8"/>
        <v>9910</v>
      </c>
      <c r="BG12" s="195">
        <f t="shared" si="8"/>
        <v>52452</v>
      </c>
      <c r="BH12" s="195">
        <f t="shared" si="8"/>
        <v>36388</v>
      </c>
      <c r="BI12" s="195">
        <f t="shared" si="8"/>
        <v>0</v>
      </c>
      <c r="BJ12" s="195">
        <f t="shared" si="8"/>
        <v>0</v>
      </c>
      <c r="BK12" s="195">
        <f t="shared" si="8"/>
        <v>26986</v>
      </c>
      <c r="BL12" s="195">
        <f t="shared" si="8"/>
        <v>0</v>
      </c>
      <c r="BM12" s="195">
        <f t="shared" si="8"/>
        <v>11107</v>
      </c>
      <c r="BN12" s="195">
        <f t="shared" si="8"/>
        <v>1926</v>
      </c>
      <c r="BO12" s="195">
        <f t="shared" si="8"/>
        <v>2966</v>
      </c>
      <c r="BP12" s="195">
        <f t="shared" si="8"/>
        <v>2724</v>
      </c>
      <c r="BQ12" s="195">
        <f t="shared" si="8"/>
        <v>5029</v>
      </c>
      <c r="BR12" s="195">
        <f t="shared" si="8"/>
        <v>4358</v>
      </c>
      <c r="BS12" s="195">
        <f t="shared" si="8"/>
        <v>20740</v>
      </c>
      <c r="BT12" s="195">
        <f t="shared" si="8"/>
        <v>13866</v>
      </c>
      <c r="BU12" s="195">
        <f t="shared" si="8"/>
        <v>1387</v>
      </c>
      <c r="BV12" s="195">
        <f t="shared" si="8"/>
        <v>1536</v>
      </c>
      <c r="BW12" s="195">
        <f t="shared" si="8"/>
        <v>2429</v>
      </c>
      <c r="BX12" s="195">
        <f t="shared" si="8"/>
        <v>23004</v>
      </c>
      <c r="BY12" s="195">
        <f t="shared" si="8"/>
        <v>0</v>
      </c>
      <c r="BZ12" s="195">
        <f t="shared" si="8"/>
        <v>8015</v>
      </c>
      <c r="CA12" s="195">
        <f t="shared" si="8"/>
        <v>25042</v>
      </c>
      <c r="CB12" s="195">
        <f t="shared" si="8"/>
        <v>108784</v>
      </c>
      <c r="CC12" s="195">
        <f t="shared" si="8"/>
        <v>7186</v>
      </c>
      <c r="CD12" s="195">
        <f t="shared" si="8"/>
        <v>13126</v>
      </c>
      <c r="CE12" s="195">
        <f t="shared" si="8"/>
        <v>2167</v>
      </c>
      <c r="CF12" s="195">
        <f t="shared" si="8"/>
        <v>461</v>
      </c>
      <c r="CG12" s="195">
        <f t="shared" si="8"/>
        <v>17841</v>
      </c>
      <c r="CH12" s="195">
        <f t="shared" si="8"/>
        <v>39545</v>
      </c>
      <c r="CI12" s="195">
        <f t="shared" si="8"/>
        <v>0</v>
      </c>
      <c r="CJ12" s="195">
        <f t="shared" si="8"/>
        <v>3280</v>
      </c>
      <c r="CK12" s="195">
        <f t="shared" si="8"/>
        <v>18316</v>
      </c>
      <c r="CL12" s="195">
        <f t="shared" si="8"/>
        <v>2046</v>
      </c>
      <c r="CM12" s="195">
        <f t="shared" si="8"/>
        <v>0</v>
      </c>
      <c r="CN12" s="195">
        <f t="shared" si="8"/>
        <v>7011</v>
      </c>
      <c r="CO12" s="195">
        <f t="shared" si="8"/>
        <v>21879</v>
      </c>
      <c r="CP12" s="195">
        <f t="shared" si="8"/>
        <v>3132</v>
      </c>
      <c r="CQ12" s="195">
        <f t="shared" si="8"/>
        <v>11167</v>
      </c>
      <c r="CR12" s="195">
        <f t="shared" si="8"/>
        <v>9681</v>
      </c>
    </row>
    <row r="13" spans="1:96" x14ac:dyDescent="0.2">
      <c r="A13" s="78" t="s">
        <v>11</v>
      </c>
      <c r="B13" s="195">
        <f>SUM(B111:B126)</f>
        <v>115217.12000000001</v>
      </c>
      <c r="C13" s="195">
        <f t="shared" ref="C13:AU13" si="9">SUM(C111:C125)</f>
        <v>13548.537083333336</v>
      </c>
      <c r="D13" s="195">
        <f t="shared" si="9"/>
        <v>1375.1083333333333</v>
      </c>
      <c r="E13" s="195">
        <f t="shared" si="9"/>
        <v>3494.3958333333335</v>
      </c>
      <c r="F13" s="195">
        <f t="shared" si="9"/>
        <v>8247.6899999999987</v>
      </c>
      <c r="G13" s="195">
        <f t="shared" si="9"/>
        <v>5211.7666666666664</v>
      </c>
      <c r="H13" s="195">
        <f t="shared" si="9"/>
        <v>8317.7358333333359</v>
      </c>
      <c r="I13" s="195">
        <f t="shared" si="9"/>
        <v>27503.212499999998</v>
      </c>
      <c r="J13" s="195">
        <f t="shared" si="9"/>
        <v>5523.0087500000009</v>
      </c>
      <c r="K13" s="195">
        <f t="shared" si="9"/>
        <v>17514.87</v>
      </c>
      <c r="L13" s="195">
        <f t="shared" si="9"/>
        <v>15971.532499999996</v>
      </c>
      <c r="M13" s="195">
        <f t="shared" si="9"/>
        <v>627.81250000000011</v>
      </c>
      <c r="N13" s="195">
        <f t="shared" si="9"/>
        <v>62.269166666666656</v>
      </c>
      <c r="O13" s="195">
        <f t="shared" si="9"/>
        <v>8281.9316666666655</v>
      </c>
      <c r="P13" s="195">
        <f t="shared" si="9"/>
        <v>1373.4162499999998</v>
      </c>
      <c r="Q13" s="195">
        <f t="shared" si="9"/>
        <v>5058.177083333333</v>
      </c>
      <c r="R13" s="195">
        <f t="shared" si="9"/>
        <v>1945.35</v>
      </c>
      <c r="S13" s="195">
        <f t="shared" si="9"/>
        <v>2664.9125000000004</v>
      </c>
      <c r="T13" s="195">
        <f t="shared" si="9"/>
        <v>1710.15</v>
      </c>
      <c r="U13" s="195">
        <f t="shared" si="9"/>
        <v>689.68000000000006</v>
      </c>
      <c r="V13" s="195">
        <f t="shared" si="9"/>
        <v>3494.3958333333335</v>
      </c>
      <c r="W13" s="195">
        <f t="shared" si="9"/>
        <v>3416.2500000000005</v>
      </c>
      <c r="X13" s="195">
        <f t="shared" si="9"/>
        <v>5661.8358333333326</v>
      </c>
      <c r="Y13" s="195">
        <f t="shared" si="9"/>
        <v>614.36333333333334</v>
      </c>
      <c r="Z13" s="195">
        <f t="shared" si="9"/>
        <v>1664.0358333333331</v>
      </c>
      <c r="AA13" s="195">
        <f t="shared" si="9"/>
        <v>537.06249999999989</v>
      </c>
      <c r="AB13" s="195">
        <f t="shared" si="9"/>
        <v>6088.4925000000003</v>
      </c>
      <c r="AC13" s="195">
        <f t="shared" si="9"/>
        <v>1373.4162499999998</v>
      </c>
      <c r="AD13" s="195">
        <f t="shared" si="9"/>
        <v>2797.8650000000002</v>
      </c>
      <c r="AE13" s="195">
        <f t="shared" si="9"/>
        <v>8247.6899999999987</v>
      </c>
      <c r="AF13" s="195">
        <f t="shared" si="9"/>
        <v>17299.911666666667</v>
      </c>
      <c r="AG13" s="195">
        <f t="shared" si="9"/>
        <v>3550.0574999999999</v>
      </c>
      <c r="AH13" s="195">
        <f t="shared" si="9"/>
        <v>1780.8312499999997</v>
      </c>
      <c r="AI13" s="195">
        <f t="shared" si="9"/>
        <v>2791.9616666666666</v>
      </c>
      <c r="AJ13" s="195">
        <f t="shared" si="9"/>
        <v>1229.4675</v>
      </c>
      <c r="AK13" s="195">
        <f t="shared" si="9"/>
        <v>5199.9358333333321</v>
      </c>
      <c r="AL13" s="195">
        <f t="shared" si="9"/>
        <v>11219.083333333332</v>
      </c>
      <c r="AM13" s="195">
        <f t="shared" si="9"/>
        <v>627.81250000000011</v>
      </c>
      <c r="AN13" s="195">
        <f t="shared" si="9"/>
        <v>2184.041666666667</v>
      </c>
      <c r="AO13" s="195">
        <f t="shared" si="9"/>
        <v>3503.5262499999994</v>
      </c>
      <c r="AP13" s="195">
        <f t="shared" si="9"/>
        <v>1375.1083333333333</v>
      </c>
      <c r="AQ13" s="195">
        <f t="shared" si="9"/>
        <v>62.269166666666656</v>
      </c>
      <c r="AR13" s="195">
        <f t="shared" si="9"/>
        <v>2540.0070833333334</v>
      </c>
      <c r="AS13" s="195">
        <f t="shared" si="9"/>
        <v>7978.53</v>
      </c>
      <c r="AT13" s="195">
        <f t="shared" si="9"/>
        <v>1655.6583333333333</v>
      </c>
      <c r="AU13" s="195">
        <f t="shared" si="9"/>
        <v>3897.1066666666666</v>
      </c>
      <c r="AV13" s="195">
        <f>SUM(AV111:AV125)</f>
        <v>6815.1691666666657</v>
      </c>
      <c r="AW13">
        <v>12</v>
      </c>
      <c r="AX13" s="195">
        <f>SUM(AX111:AX126)</f>
        <v>412002</v>
      </c>
      <c r="AY13" s="195">
        <f t="shared" ref="AY13:CR13" si="10">SUM(AY111:AY126)</f>
        <v>38362</v>
      </c>
      <c r="AZ13" s="195">
        <f t="shared" si="10"/>
        <v>6115</v>
      </c>
      <c r="BA13" s="195">
        <f t="shared" si="10"/>
        <v>12480</v>
      </c>
      <c r="BB13" s="195">
        <f t="shared" si="10"/>
        <v>29849</v>
      </c>
      <c r="BC13" s="195">
        <f t="shared" si="10"/>
        <v>27868</v>
      </c>
      <c r="BD13" s="195">
        <f t="shared" si="10"/>
        <v>27456</v>
      </c>
      <c r="BE13" s="195">
        <f t="shared" si="10"/>
        <v>86156</v>
      </c>
      <c r="BF13" s="195">
        <f t="shared" si="10"/>
        <v>23198</v>
      </c>
      <c r="BG13" s="195">
        <f t="shared" si="10"/>
        <v>62560</v>
      </c>
      <c r="BH13" s="195">
        <f t="shared" si="10"/>
        <v>64366</v>
      </c>
      <c r="BI13" s="195">
        <f t="shared" si="10"/>
        <v>1891</v>
      </c>
      <c r="BJ13" s="195">
        <f t="shared" si="10"/>
        <v>248</v>
      </c>
      <c r="BK13" s="195">
        <f t="shared" si="10"/>
        <v>27465</v>
      </c>
      <c r="BL13" s="195">
        <f t="shared" si="10"/>
        <v>3988</v>
      </c>
      <c r="BM13" s="195">
        <f t="shared" si="10"/>
        <v>17185</v>
      </c>
      <c r="BN13" s="195">
        <f t="shared" si="10"/>
        <v>6278</v>
      </c>
      <c r="BO13" s="195">
        <f t="shared" si="10"/>
        <v>7724</v>
      </c>
      <c r="BP13" s="195">
        <f t="shared" si="10"/>
        <v>5910</v>
      </c>
      <c r="BQ13" s="195">
        <f t="shared" si="10"/>
        <v>3682</v>
      </c>
      <c r="BR13" s="195">
        <f t="shared" si="10"/>
        <v>12480</v>
      </c>
      <c r="BS13" s="195">
        <f t="shared" si="10"/>
        <v>12408</v>
      </c>
      <c r="BT13" s="195">
        <f t="shared" si="10"/>
        <v>14563</v>
      </c>
      <c r="BU13" s="195">
        <f t="shared" si="10"/>
        <v>6641</v>
      </c>
      <c r="BV13" s="195">
        <f t="shared" si="10"/>
        <v>7718</v>
      </c>
      <c r="BW13" s="195">
        <f t="shared" si="10"/>
        <v>3073</v>
      </c>
      <c r="BX13" s="195">
        <f t="shared" si="10"/>
        <v>28166</v>
      </c>
      <c r="BY13" s="195">
        <f t="shared" si="10"/>
        <v>3988</v>
      </c>
      <c r="BZ13" s="195">
        <f t="shared" si="10"/>
        <v>17184</v>
      </c>
      <c r="CA13" s="195">
        <f t="shared" si="10"/>
        <v>29849</v>
      </c>
      <c r="CB13" s="195">
        <f t="shared" si="10"/>
        <v>46398</v>
      </c>
      <c r="CC13" s="195">
        <f t="shared" si="10"/>
        <v>17288</v>
      </c>
      <c r="CD13" s="195">
        <f t="shared" si="10"/>
        <v>4637</v>
      </c>
      <c r="CE13" s="195">
        <f t="shared" si="10"/>
        <v>8705</v>
      </c>
      <c r="CF13" s="195">
        <f t="shared" si="10"/>
        <v>3993</v>
      </c>
      <c r="CG13" s="195">
        <f t="shared" si="10"/>
        <v>11940</v>
      </c>
      <c r="CH13" s="195">
        <f t="shared" si="10"/>
        <v>38177</v>
      </c>
      <c r="CI13" s="195">
        <f t="shared" si="10"/>
        <v>1891</v>
      </c>
      <c r="CJ13" s="195">
        <f t="shared" si="10"/>
        <v>7333</v>
      </c>
      <c r="CK13" s="195">
        <f t="shared" si="10"/>
        <v>10445</v>
      </c>
      <c r="CL13" s="195">
        <f t="shared" si="10"/>
        <v>6115</v>
      </c>
      <c r="CM13" s="195">
        <f t="shared" si="10"/>
        <v>248</v>
      </c>
      <c r="CN13" s="195">
        <f t="shared" si="10"/>
        <v>11859</v>
      </c>
      <c r="CO13" s="195">
        <f t="shared" si="10"/>
        <v>28820</v>
      </c>
      <c r="CP13" s="195">
        <f t="shared" si="10"/>
        <v>7002</v>
      </c>
      <c r="CQ13" s="195">
        <f t="shared" si="10"/>
        <v>10525</v>
      </c>
      <c r="CR13" s="195">
        <f t="shared" si="10"/>
        <v>19777</v>
      </c>
    </row>
    <row r="14" spans="1:96" x14ac:dyDescent="0.2">
      <c r="A14" s="78" t="s">
        <v>12</v>
      </c>
      <c r="B14" s="195">
        <f>SUM(B152:B167)</f>
        <v>99225.260000000009</v>
      </c>
      <c r="C14" s="195">
        <f t="shared" ref="C14:AV14" si="11">SUM(C152:C167)</f>
        <v>7084.6754166666669</v>
      </c>
      <c r="D14" s="195">
        <f t="shared" si="11"/>
        <v>2758</v>
      </c>
      <c r="E14" s="195">
        <f t="shared" si="11"/>
        <v>5206.8958333333339</v>
      </c>
      <c r="F14" s="195">
        <f t="shared" si="11"/>
        <v>6553.619999999999</v>
      </c>
      <c r="G14" s="195">
        <f t="shared" si="11"/>
        <v>3569.0733333333333</v>
      </c>
      <c r="H14" s="195">
        <f t="shared" si="11"/>
        <v>12349.945833333331</v>
      </c>
      <c r="I14" s="195">
        <f t="shared" si="11"/>
        <v>19097.021250000002</v>
      </c>
      <c r="J14" s="195">
        <f t="shared" si="11"/>
        <v>7935.3050000000003</v>
      </c>
      <c r="K14" s="195">
        <f t="shared" si="11"/>
        <v>11400.92</v>
      </c>
      <c r="L14" s="195">
        <f t="shared" si="11"/>
        <v>13518.95125</v>
      </c>
      <c r="M14" s="195">
        <f t="shared" si="11"/>
        <v>420.07500000000005</v>
      </c>
      <c r="N14" s="195">
        <f t="shared" si="11"/>
        <v>764.39916666666682</v>
      </c>
      <c r="O14" s="195">
        <f t="shared" si="11"/>
        <v>7055.208333333333</v>
      </c>
      <c r="P14" s="195">
        <f t="shared" si="11"/>
        <v>1998.5958333333335</v>
      </c>
      <c r="Q14" s="195">
        <f t="shared" si="11"/>
        <v>3834.5</v>
      </c>
      <c r="R14" s="195">
        <f t="shared" si="11"/>
        <v>5099.3099999999995</v>
      </c>
      <c r="S14" s="195">
        <f t="shared" si="11"/>
        <v>3143.2624999999994</v>
      </c>
      <c r="T14" s="195">
        <f t="shared" si="11"/>
        <v>2960.2516666666661</v>
      </c>
      <c r="U14" s="195">
        <f t="shared" si="11"/>
        <v>832.59333333333325</v>
      </c>
      <c r="V14" s="195">
        <f t="shared" si="11"/>
        <v>5206.8958333333339</v>
      </c>
      <c r="W14" s="195">
        <f t="shared" si="11"/>
        <v>1816.5500000000002</v>
      </c>
      <c r="X14" s="195">
        <f t="shared" si="11"/>
        <v>2092.0483333333336</v>
      </c>
      <c r="Y14" s="195">
        <f t="shared" si="11"/>
        <v>310.34333333333336</v>
      </c>
      <c r="Z14" s="195">
        <f t="shared" si="11"/>
        <v>1473.6954166666665</v>
      </c>
      <c r="AA14" s="195">
        <f t="shared" si="11"/>
        <v>359.09999999999997</v>
      </c>
      <c r="AB14" s="195">
        <f t="shared" si="11"/>
        <v>6030.9525000000003</v>
      </c>
      <c r="AC14" s="195">
        <f t="shared" si="11"/>
        <v>1998.5958333333335</v>
      </c>
      <c r="AD14" s="195">
        <f t="shared" si="11"/>
        <v>1612.5725000000002</v>
      </c>
      <c r="AE14" s="195">
        <f t="shared" si="11"/>
        <v>6553.619999999999</v>
      </c>
      <c r="AF14" s="195">
        <f t="shared" si="11"/>
        <v>10136.057083333333</v>
      </c>
      <c r="AG14" s="195">
        <f t="shared" si="11"/>
        <v>4752.2849999999999</v>
      </c>
      <c r="AH14" s="195">
        <f t="shared" si="11"/>
        <v>1411.94625</v>
      </c>
      <c r="AI14" s="195">
        <f t="shared" si="11"/>
        <v>2160.6083333333331</v>
      </c>
      <c r="AJ14" s="195">
        <f t="shared" si="11"/>
        <v>3584.3737499999993</v>
      </c>
      <c r="AK14" s="195">
        <f t="shared" si="11"/>
        <v>2873.0058333333341</v>
      </c>
      <c r="AL14" s="195">
        <f t="shared" si="11"/>
        <v>6143.2395833333321</v>
      </c>
      <c r="AM14" s="195">
        <f t="shared" si="11"/>
        <v>420.07500000000005</v>
      </c>
      <c r="AN14" s="195">
        <f t="shared" si="11"/>
        <v>2272.229166666667</v>
      </c>
      <c r="AO14" s="195">
        <f t="shared" si="11"/>
        <v>4187.6120833333325</v>
      </c>
      <c r="AP14" s="195">
        <f t="shared" si="11"/>
        <v>2758</v>
      </c>
      <c r="AQ14" s="195">
        <f t="shared" si="11"/>
        <v>764.39916666666682</v>
      </c>
      <c r="AR14" s="195">
        <f t="shared" si="11"/>
        <v>1736.6316666666669</v>
      </c>
      <c r="AS14" s="195">
        <f t="shared" si="11"/>
        <v>6831.3499999999995</v>
      </c>
      <c r="AT14" s="195">
        <f t="shared" si="11"/>
        <v>1116.9250000000004</v>
      </c>
      <c r="AU14" s="195">
        <f t="shared" si="11"/>
        <v>2402.4666666666662</v>
      </c>
      <c r="AV14" s="195">
        <f t="shared" si="11"/>
        <v>4465.395833333333</v>
      </c>
      <c r="AW14">
        <v>13</v>
      </c>
      <c r="AX14" s="195">
        <f>SUM(AX152:AX167)</f>
        <v>437404</v>
      </c>
      <c r="AY14" s="195">
        <f t="shared" ref="AY14:CR14" si="12">SUM(AY152:AY167)</f>
        <v>24815</v>
      </c>
      <c r="AZ14" s="195">
        <f t="shared" si="12"/>
        <v>15125</v>
      </c>
      <c r="BA14" s="195">
        <f t="shared" si="12"/>
        <v>23237</v>
      </c>
      <c r="BB14" s="195">
        <f t="shared" si="12"/>
        <v>29045</v>
      </c>
      <c r="BC14" s="195">
        <f t="shared" si="12"/>
        <v>23314</v>
      </c>
      <c r="BD14" s="195">
        <f t="shared" si="12"/>
        <v>50486</v>
      </c>
      <c r="BE14" s="195">
        <f t="shared" si="12"/>
        <v>72881</v>
      </c>
      <c r="BF14" s="195">
        <f t="shared" si="12"/>
        <v>41654</v>
      </c>
      <c r="BG14" s="195">
        <f t="shared" si="12"/>
        <v>49706</v>
      </c>
      <c r="BH14" s="195">
        <f t="shared" si="12"/>
        <v>65600</v>
      </c>
      <c r="BI14" s="195">
        <f t="shared" si="12"/>
        <v>1541</v>
      </c>
      <c r="BJ14" s="195">
        <f t="shared" si="12"/>
        <v>3760</v>
      </c>
      <c r="BK14" s="195">
        <f t="shared" si="12"/>
        <v>29222</v>
      </c>
      <c r="BL14" s="195">
        <f t="shared" si="12"/>
        <v>7018</v>
      </c>
      <c r="BM14" s="195">
        <f t="shared" si="12"/>
        <v>15973</v>
      </c>
      <c r="BN14" s="195">
        <f t="shared" si="12"/>
        <v>20369</v>
      </c>
      <c r="BO14" s="195">
        <f t="shared" si="12"/>
        <v>11321</v>
      </c>
      <c r="BP14" s="195">
        <f t="shared" si="12"/>
        <v>12802</v>
      </c>
      <c r="BQ14" s="195">
        <f t="shared" si="12"/>
        <v>5348</v>
      </c>
      <c r="BR14" s="195">
        <f t="shared" si="12"/>
        <v>23237</v>
      </c>
      <c r="BS14" s="195">
        <f t="shared" si="12"/>
        <v>7973</v>
      </c>
      <c r="BT14" s="195">
        <f t="shared" si="12"/>
        <v>6549</v>
      </c>
      <c r="BU14" s="195">
        <f t="shared" si="12"/>
        <v>3991</v>
      </c>
      <c r="BV14" s="195">
        <f t="shared" si="12"/>
        <v>8233</v>
      </c>
      <c r="BW14" s="195">
        <f t="shared" si="12"/>
        <v>2589</v>
      </c>
      <c r="BX14" s="195">
        <f t="shared" si="12"/>
        <v>33405</v>
      </c>
      <c r="BY14" s="195">
        <f t="shared" si="12"/>
        <v>7018</v>
      </c>
      <c r="BZ14" s="195">
        <f t="shared" si="12"/>
        <v>12111</v>
      </c>
      <c r="CA14" s="195">
        <f t="shared" si="12"/>
        <v>29045</v>
      </c>
      <c r="CB14" s="195">
        <f t="shared" si="12"/>
        <v>32782</v>
      </c>
      <c r="CC14" s="195">
        <f t="shared" si="12"/>
        <v>28852</v>
      </c>
      <c r="CD14" s="195">
        <f t="shared" si="12"/>
        <v>4530</v>
      </c>
      <c r="CE14" s="195">
        <f t="shared" si="12"/>
        <v>8264</v>
      </c>
      <c r="CF14" s="195">
        <f t="shared" si="12"/>
        <v>14144</v>
      </c>
      <c r="CG14" s="195">
        <f t="shared" si="12"/>
        <v>8270</v>
      </c>
      <c r="CH14" s="195">
        <f t="shared" si="12"/>
        <v>25493</v>
      </c>
      <c r="CI14" s="195">
        <f t="shared" si="12"/>
        <v>1541</v>
      </c>
      <c r="CJ14" s="195">
        <f t="shared" si="12"/>
        <v>9928</v>
      </c>
      <c r="CK14" s="195">
        <f t="shared" si="12"/>
        <v>15277</v>
      </c>
      <c r="CL14" s="195">
        <f t="shared" si="12"/>
        <v>15125</v>
      </c>
      <c r="CM14" s="195">
        <f t="shared" si="12"/>
        <v>3760</v>
      </c>
      <c r="CN14" s="195">
        <f t="shared" si="12"/>
        <v>9996</v>
      </c>
      <c r="CO14" s="195">
        <f t="shared" si="12"/>
        <v>29980</v>
      </c>
      <c r="CP14" s="195">
        <f t="shared" si="12"/>
        <v>5855</v>
      </c>
      <c r="CQ14" s="195">
        <f t="shared" si="12"/>
        <v>7945</v>
      </c>
      <c r="CR14" s="195">
        <f t="shared" si="12"/>
        <v>15698</v>
      </c>
    </row>
    <row r="15" spans="1:96" x14ac:dyDescent="0.2">
      <c r="A15" s="78" t="s">
        <v>13</v>
      </c>
      <c r="B15" s="195">
        <f>SUM(B193:B208)</f>
        <v>95762.660000000018</v>
      </c>
      <c r="C15" s="195">
        <f t="shared" ref="C15:AV15" si="13">SUM(C193:C208)</f>
        <v>6399.0845833333342</v>
      </c>
      <c r="D15" s="195">
        <f t="shared" si="13"/>
        <v>3353.4</v>
      </c>
      <c r="E15" s="195">
        <f t="shared" si="13"/>
        <v>3446.8854166666674</v>
      </c>
      <c r="F15" s="195">
        <f t="shared" si="13"/>
        <v>6290.4599999999991</v>
      </c>
      <c r="G15" s="195">
        <f t="shared" si="13"/>
        <v>3681.6466666666661</v>
      </c>
      <c r="H15" s="195">
        <f t="shared" si="13"/>
        <v>15006.149166666666</v>
      </c>
      <c r="I15" s="195">
        <f t="shared" si="13"/>
        <v>16608.915000000001</v>
      </c>
      <c r="J15" s="195">
        <f t="shared" si="13"/>
        <v>7737.8087500000011</v>
      </c>
      <c r="K15" s="195">
        <f t="shared" si="13"/>
        <v>6802.91</v>
      </c>
      <c r="L15" s="195">
        <f t="shared" si="13"/>
        <v>12530.560000000001</v>
      </c>
      <c r="M15" s="195">
        <f t="shared" si="13"/>
        <v>1371.875</v>
      </c>
      <c r="N15" s="195">
        <f t="shared" si="13"/>
        <v>980.05416666666679</v>
      </c>
      <c r="O15" s="195">
        <f t="shared" si="13"/>
        <v>11765.519999999999</v>
      </c>
      <c r="P15" s="195">
        <f t="shared" si="13"/>
        <v>68.858750000000015</v>
      </c>
      <c r="Q15" s="195">
        <f t="shared" si="13"/>
        <v>2974.447916666667</v>
      </c>
      <c r="R15" s="195">
        <f t="shared" si="13"/>
        <v>9149.5125000000007</v>
      </c>
      <c r="S15" s="195">
        <f t="shared" si="13"/>
        <v>4692.95</v>
      </c>
      <c r="T15" s="195">
        <f t="shared" si="13"/>
        <v>2209.4583333333335</v>
      </c>
      <c r="U15" s="195">
        <f t="shared" si="13"/>
        <v>518.60666666666668</v>
      </c>
      <c r="V15" s="195">
        <f t="shared" si="13"/>
        <v>3446.8854166666674</v>
      </c>
      <c r="W15" s="195">
        <f t="shared" si="13"/>
        <v>1642.9799999999996</v>
      </c>
      <c r="X15" s="195">
        <f t="shared" si="13"/>
        <v>2344.3708333333329</v>
      </c>
      <c r="Y15" s="195">
        <f t="shared" si="13"/>
        <v>528.11333333333323</v>
      </c>
      <c r="Z15" s="195">
        <f t="shared" si="13"/>
        <v>2449.3295833333327</v>
      </c>
      <c r="AA15" s="195">
        <f t="shared" si="13"/>
        <v>778.16250000000014</v>
      </c>
      <c r="AB15" s="195">
        <f t="shared" si="13"/>
        <v>5213.1449999999986</v>
      </c>
      <c r="AC15" s="195">
        <f t="shared" si="13"/>
        <v>68.858750000000015</v>
      </c>
      <c r="AD15" s="195">
        <f t="shared" si="13"/>
        <v>1575.8283333333336</v>
      </c>
      <c r="AE15" s="195">
        <f t="shared" si="13"/>
        <v>6290.4599999999991</v>
      </c>
      <c r="AF15" s="195">
        <f t="shared" si="13"/>
        <v>8350.4958333333325</v>
      </c>
      <c r="AG15" s="195">
        <f t="shared" si="13"/>
        <v>5102.7825000000003</v>
      </c>
      <c r="AH15" s="195">
        <f t="shared" si="13"/>
        <v>1594.12</v>
      </c>
      <c r="AI15" s="195">
        <f t="shared" si="13"/>
        <v>1980.9416666666671</v>
      </c>
      <c r="AJ15" s="195">
        <f t="shared" si="13"/>
        <v>3221.3925000000004</v>
      </c>
      <c r="AK15" s="195">
        <f t="shared" si="13"/>
        <v>3256.6949999999993</v>
      </c>
      <c r="AL15" s="195">
        <f t="shared" si="13"/>
        <v>3693.46875</v>
      </c>
      <c r="AM15" s="195">
        <f t="shared" si="13"/>
        <v>1371.875</v>
      </c>
      <c r="AN15" s="195">
        <f t="shared" si="13"/>
        <v>5690.7708333333339</v>
      </c>
      <c r="AO15" s="195">
        <f t="shared" si="13"/>
        <v>2415.9416666666666</v>
      </c>
      <c r="AP15" s="195">
        <f t="shared" si="13"/>
        <v>3353.4</v>
      </c>
      <c r="AQ15" s="195">
        <f t="shared" si="13"/>
        <v>980.05416666666679</v>
      </c>
      <c r="AR15" s="195">
        <f t="shared" si="13"/>
        <v>983.5825000000001</v>
      </c>
      <c r="AS15" s="195">
        <f t="shared" si="13"/>
        <v>4855.2499999999991</v>
      </c>
      <c r="AT15" s="195">
        <f t="shared" si="13"/>
        <v>1702.6166666666668</v>
      </c>
      <c r="AU15" s="195">
        <f t="shared" si="13"/>
        <v>949.8</v>
      </c>
      <c r="AV15" s="195">
        <f t="shared" si="13"/>
        <v>3115.0108333333337</v>
      </c>
      <c r="AW15">
        <v>14</v>
      </c>
      <c r="AX15" s="195">
        <f>SUM(AX193:AX208)</f>
        <v>443284</v>
      </c>
      <c r="AY15" s="195">
        <f t="shared" ref="AY15:CR15" si="14">SUM(AY193:AY208)</f>
        <v>23284</v>
      </c>
      <c r="AZ15" s="195">
        <f t="shared" si="14"/>
        <v>19398</v>
      </c>
      <c r="BA15" s="195">
        <f t="shared" si="14"/>
        <v>16220</v>
      </c>
      <c r="BB15" s="195">
        <f t="shared" si="14"/>
        <v>29583</v>
      </c>
      <c r="BC15" s="195">
        <f t="shared" si="14"/>
        <v>25530</v>
      </c>
      <c r="BD15" s="195">
        <f t="shared" si="14"/>
        <v>63356</v>
      </c>
      <c r="BE15" s="195">
        <f t="shared" si="14"/>
        <v>67114</v>
      </c>
      <c r="BF15" s="195">
        <f t="shared" si="14"/>
        <v>41524</v>
      </c>
      <c r="BG15" s="195">
        <f t="shared" si="14"/>
        <v>30739</v>
      </c>
      <c r="BH15" s="195">
        <f t="shared" si="14"/>
        <v>64627</v>
      </c>
      <c r="BI15" s="195">
        <f t="shared" si="14"/>
        <v>5161</v>
      </c>
      <c r="BJ15" s="195">
        <f t="shared" si="14"/>
        <v>4856</v>
      </c>
      <c r="BK15" s="195">
        <f t="shared" si="14"/>
        <v>51650</v>
      </c>
      <c r="BL15" s="195">
        <f t="shared" si="14"/>
        <v>242</v>
      </c>
      <c r="BM15" s="195">
        <f t="shared" si="14"/>
        <v>12658</v>
      </c>
      <c r="BN15" s="195">
        <f t="shared" si="14"/>
        <v>37207</v>
      </c>
      <c r="BO15" s="195">
        <f t="shared" si="14"/>
        <v>17867</v>
      </c>
      <c r="BP15" s="195">
        <f t="shared" si="14"/>
        <v>9875</v>
      </c>
      <c r="BQ15" s="195">
        <f t="shared" si="14"/>
        <v>3582</v>
      </c>
      <c r="BR15" s="195">
        <f t="shared" si="14"/>
        <v>16220</v>
      </c>
      <c r="BS15" s="195">
        <f t="shared" si="14"/>
        <v>7672</v>
      </c>
      <c r="BT15" s="195">
        <f t="shared" si="14"/>
        <v>7561</v>
      </c>
      <c r="BU15" s="195">
        <f t="shared" si="14"/>
        <v>7525</v>
      </c>
      <c r="BV15" s="195">
        <f t="shared" si="14"/>
        <v>14290</v>
      </c>
      <c r="BW15" s="195">
        <f t="shared" si="14"/>
        <v>5806</v>
      </c>
      <c r="BX15" s="195">
        <f t="shared" si="14"/>
        <v>30920</v>
      </c>
      <c r="BY15" s="195">
        <f t="shared" si="14"/>
        <v>242</v>
      </c>
      <c r="BZ15" s="195">
        <f t="shared" si="14"/>
        <v>12279</v>
      </c>
      <c r="CA15" s="195">
        <f t="shared" si="14"/>
        <v>29583</v>
      </c>
      <c r="CB15" s="195">
        <f t="shared" si="14"/>
        <v>28650</v>
      </c>
      <c r="CC15" s="195">
        <f t="shared" si="14"/>
        <v>31649</v>
      </c>
      <c r="CD15" s="195">
        <f t="shared" si="14"/>
        <v>5489</v>
      </c>
      <c r="CE15" s="195">
        <f t="shared" si="14"/>
        <v>7825</v>
      </c>
      <c r="CF15" s="195">
        <f t="shared" si="14"/>
        <v>13491</v>
      </c>
      <c r="CG15" s="195">
        <f t="shared" si="14"/>
        <v>9671</v>
      </c>
      <c r="CH15" s="195">
        <f t="shared" si="14"/>
        <v>15774</v>
      </c>
      <c r="CI15" s="195">
        <f t="shared" si="14"/>
        <v>5161</v>
      </c>
      <c r="CJ15" s="195">
        <f t="shared" si="14"/>
        <v>26111</v>
      </c>
      <c r="CK15" s="195">
        <f t="shared" si="14"/>
        <v>9332</v>
      </c>
      <c r="CL15" s="195">
        <f t="shared" si="14"/>
        <v>19398</v>
      </c>
      <c r="CM15" s="195">
        <f t="shared" si="14"/>
        <v>4856</v>
      </c>
      <c r="CN15" s="195">
        <f t="shared" si="14"/>
        <v>6052</v>
      </c>
      <c r="CO15" s="195">
        <f t="shared" si="14"/>
        <v>21945</v>
      </c>
      <c r="CP15" s="195">
        <f t="shared" si="14"/>
        <v>9669</v>
      </c>
      <c r="CQ15" s="195">
        <f t="shared" si="14"/>
        <v>3332</v>
      </c>
      <c r="CR15" s="195">
        <f t="shared" si="14"/>
        <v>11592</v>
      </c>
    </row>
    <row r="16" spans="1:96" ht="13.5" thickBot="1" x14ac:dyDescent="0.25">
      <c r="A16" s="85" t="s">
        <v>14</v>
      </c>
      <c r="B16" s="195">
        <f>SUM(B234:B249)</f>
        <v>42636.01</v>
      </c>
      <c r="C16" s="195">
        <f t="shared" ref="C16:AV16" si="15">SUM(C234:C249)</f>
        <v>2549.44</v>
      </c>
      <c r="D16" s="195">
        <f t="shared" si="15"/>
        <v>222.75833333333338</v>
      </c>
      <c r="E16" s="195">
        <f t="shared" si="15"/>
        <v>427.97916666666669</v>
      </c>
      <c r="F16" s="195">
        <f t="shared" si="15"/>
        <v>3058.1899999999996</v>
      </c>
      <c r="G16" s="195">
        <f t="shared" si="15"/>
        <v>1667.8666666666666</v>
      </c>
      <c r="H16" s="195">
        <f t="shared" si="15"/>
        <v>8763.0183333333334</v>
      </c>
      <c r="I16" s="195">
        <f t="shared" si="15"/>
        <v>9799.3125000000018</v>
      </c>
      <c r="J16" s="195">
        <f t="shared" si="15"/>
        <v>982.58124999999995</v>
      </c>
      <c r="K16" s="195">
        <f t="shared" si="15"/>
        <v>2907.57</v>
      </c>
      <c r="L16" s="195">
        <f t="shared" si="15"/>
        <v>9394.8575000000019</v>
      </c>
      <c r="M16" s="195">
        <f t="shared" si="15"/>
        <v>32.5</v>
      </c>
      <c r="N16" s="195">
        <f t="shared" si="15"/>
        <v>60.197500000000012</v>
      </c>
      <c r="O16" s="195">
        <f t="shared" si="15"/>
        <v>2995.936666666667</v>
      </c>
      <c r="P16" s="195">
        <f t="shared" si="15"/>
        <v>0</v>
      </c>
      <c r="Q16" s="195">
        <f t="shared" si="15"/>
        <v>4037.46875</v>
      </c>
      <c r="R16" s="195">
        <f t="shared" si="15"/>
        <v>4191.3112499999988</v>
      </c>
      <c r="S16" s="195">
        <f t="shared" si="15"/>
        <v>741.16249999999991</v>
      </c>
      <c r="T16" s="195">
        <f t="shared" si="15"/>
        <v>382.005</v>
      </c>
      <c r="U16" s="195">
        <f t="shared" si="15"/>
        <v>179.83333333333337</v>
      </c>
      <c r="V16" s="195">
        <f t="shared" si="15"/>
        <v>427.97916666666669</v>
      </c>
      <c r="W16" s="195">
        <f t="shared" si="15"/>
        <v>977.56000000000006</v>
      </c>
      <c r="X16" s="195">
        <f t="shared" si="15"/>
        <v>835.69166666666661</v>
      </c>
      <c r="Y16" s="195">
        <f t="shared" si="15"/>
        <v>700.12333333333311</v>
      </c>
      <c r="Z16" s="195">
        <f t="shared" si="15"/>
        <v>539.71875</v>
      </c>
      <c r="AA16" s="195">
        <f t="shared" si="15"/>
        <v>1240.10625</v>
      </c>
      <c r="AB16" s="195">
        <f t="shared" si="15"/>
        <v>6212.8950000000004</v>
      </c>
      <c r="AC16" s="195">
        <f t="shared" si="15"/>
        <v>0</v>
      </c>
      <c r="AD16" s="195">
        <f t="shared" si="15"/>
        <v>747.94416666666666</v>
      </c>
      <c r="AE16" s="195">
        <f t="shared" si="15"/>
        <v>3058.1899999999996</v>
      </c>
      <c r="AF16" s="195">
        <f t="shared" si="15"/>
        <v>2879.0475000000006</v>
      </c>
      <c r="AG16" s="195">
        <f t="shared" si="15"/>
        <v>577.74750000000006</v>
      </c>
      <c r="AH16" s="195">
        <f t="shared" si="15"/>
        <v>514.58000000000004</v>
      </c>
      <c r="AI16" s="195">
        <f t="shared" si="15"/>
        <v>668.20833333333337</v>
      </c>
      <c r="AJ16" s="195">
        <f t="shared" si="15"/>
        <v>548.28000000000009</v>
      </c>
      <c r="AK16" s="195">
        <f t="shared" si="15"/>
        <v>787.70833333333337</v>
      </c>
      <c r="AL16" s="195">
        <f t="shared" si="15"/>
        <v>1242.0729166666667</v>
      </c>
      <c r="AM16" s="195">
        <f t="shared" si="15"/>
        <v>32.5</v>
      </c>
      <c r="AN16" s="195">
        <f t="shared" si="15"/>
        <v>1244.7812499999998</v>
      </c>
      <c r="AO16" s="195">
        <f t="shared" si="15"/>
        <v>1818.8679166666666</v>
      </c>
      <c r="AP16" s="195">
        <f t="shared" si="15"/>
        <v>222.75833333333338</v>
      </c>
      <c r="AQ16" s="195">
        <f t="shared" si="15"/>
        <v>60.197500000000012</v>
      </c>
      <c r="AR16" s="195">
        <f t="shared" si="15"/>
        <v>701.70166666666637</v>
      </c>
      <c r="AS16" s="195">
        <f t="shared" si="15"/>
        <v>2033.54</v>
      </c>
      <c r="AT16" s="195">
        <f t="shared" si="15"/>
        <v>791.55</v>
      </c>
      <c r="AU16" s="195">
        <f t="shared" si="15"/>
        <v>265.53333333333336</v>
      </c>
      <c r="AV16" s="195">
        <f t="shared" si="15"/>
        <v>1448.3325000000002</v>
      </c>
      <c r="AW16">
        <v>15</v>
      </c>
      <c r="AX16" s="195">
        <f>SUM(AX234:AX249)</f>
        <v>426819</v>
      </c>
      <c r="AY16" s="195">
        <f t="shared" ref="AY16:CR16" si="16">SUM(AY234:AY249)</f>
        <v>20830</v>
      </c>
      <c r="AZ16" s="195">
        <f t="shared" si="16"/>
        <v>2777</v>
      </c>
      <c r="BA16" s="195">
        <f t="shared" si="16"/>
        <v>4282</v>
      </c>
      <c r="BB16" s="195">
        <f t="shared" si="16"/>
        <v>30901</v>
      </c>
      <c r="BC16" s="195">
        <f t="shared" si="16"/>
        <v>25128</v>
      </c>
      <c r="BD16" s="195">
        <f t="shared" si="16"/>
        <v>78762</v>
      </c>
      <c r="BE16" s="195">
        <f t="shared" si="16"/>
        <v>87772</v>
      </c>
      <c r="BF16" s="195">
        <f t="shared" si="16"/>
        <v>11577</v>
      </c>
      <c r="BG16" s="195">
        <f t="shared" si="16"/>
        <v>28631</v>
      </c>
      <c r="BH16" s="195">
        <f t="shared" si="16"/>
        <v>106120</v>
      </c>
      <c r="BI16" s="195">
        <f t="shared" si="16"/>
        <v>264</v>
      </c>
      <c r="BJ16" s="195">
        <f t="shared" si="16"/>
        <v>617</v>
      </c>
      <c r="BK16" s="195">
        <f t="shared" si="16"/>
        <v>29158</v>
      </c>
      <c r="BL16" s="195">
        <f t="shared" si="16"/>
        <v>0</v>
      </c>
      <c r="BM16" s="195">
        <f t="shared" si="16"/>
        <v>37451</v>
      </c>
      <c r="BN16" s="195">
        <f t="shared" si="16"/>
        <v>36381</v>
      </c>
      <c r="BO16" s="195">
        <f t="shared" si="16"/>
        <v>6379</v>
      </c>
      <c r="BP16" s="195">
        <f t="shared" si="16"/>
        <v>3628</v>
      </c>
      <c r="BQ16" s="195">
        <f t="shared" si="16"/>
        <v>2795</v>
      </c>
      <c r="BR16" s="195">
        <f t="shared" si="16"/>
        <v>4282</v>
      </c>
      <c r="BS16" s="195">
        <f t="shared" si="16"/>
        <v>10122</v>
      </c>
      <c r="BT16" s="195">
        <f t="shared" si="16"/>
        <v>5844</v>
      </c>
      <c r="BU16" s="195">
        <f t="shared" si="16"/>
        <v>22159</v>
      </c>
      <c r="BV16" s="195">
        <f t="shared" si="16"/>
        <v>7055</v>
      </c>
      <c r="BW16" s="195">
        <f t="shared" si="16"/>
        <v>20355</v>
      </c>
      <c r="BX16" s="195">
        <f t="shared" si="16"/>
        <v>81978</v>
      </c>
      <c r="BY16" s="195">
        <f t="shared" si="16"/>
        <v>0</v>
      </c>
      <c r="BZ16" s="195">
        <f t="shared" si="16"/>
        <v>12451</v>
      </c>
      <c r="CA16" s="195">
        <f t="shared" si="16"/>
        <v>30901</v>
      </c>
      <c r="CB16" s="195">
        <f t="shared" si="16"/>
        <v>21308</v>
      </c>
      <c r="CC16" s="195">
        <f t="shared" si="16"/>
        <v>7949</v>
      </c>
      <c r="CD16" s="195">
        <f t="shared" si="16"/>
        <v>3830</v>
      </c>
      <c r="CE16" s="195">
        <f t="shared" si="16"/>
        <v>5593</v>
      </c>
      <c r="CF16" s="195">
        <f t="shared" si="16"/>
        <v>4930</v>
      </c>
      <c r="CG16" s="195">
        <f t="shared" si="16"/>
        <v>5390</v>
      </c>
      <c r="CH16" s="195">
        <f t="shared" si="16"/>
        <v>11501</v>
      </c>
      <c r="CI16" s="195">
        <f t="shared" si="16"/>
        <v>264</v>
      </c>
      <c r="CJ16" s="195">
        <f t="shared" si="16"/>
        <v>12657</v>
      </c>
      <c r="CK16" s="195">
        <f t="shared" si="16"/>
        <v>14977</v>
      </c>
      <c r="CL16" s="195">
        <f t="shared" si="16"/>
        <v>2777</v>
      </c>
      <c r="CM16" s="195">
        <f t="shared" si="16"/>
        <v>617</v>
      </c>
      <c r="CN16" s="195">
        <f t="shared" si="16"/>
        <v>9596</v>
      </c>
      <c r="CO16" s="195">
        <f t="shared" si="16"/>
        <v>20344</v>
      </c>
      <c r="CP16" s="195">
        <f t="shared" si="16"/>
        <v>9882</v>
      </c>
      <c r="CQ16" s="195">
        <f t="shared" si="16"/>
        <v>1929</v>
      </c>
      <c r="CR16" s="195">
        <f t="shared" si="16"/>
        <v>11494</v>
      </c>
    </row>
    <row r="17" spans="1:96" ht="13.5" thickBot="1" x14ac:dyDescent="0.25">
      <c r="A17" s="92" t="s">
        <v>17</v>
      </c>
      <c r="AW17">
        <v>16</v>
      </c>
    </row>
    <row r="18" spans="1:96" x14ac:dyDescent="0.2">
      <c r="A18" s="78" t="s">
        <v>18</v>
      </c>
      <c r="AW18">
        <v>17</v>
      </c>
    </row>
    <row r="19" spans="1:96" x14ac:dyDescent="0.2">
      <c r="A19" s="78" t="s">
        <v>10</v>
      </c>
      <c r="B19" s="195">
        <f>SUM(B90:B105)</f>
        <v>143082.60999999999</v>
      </c>
      <c r="C19" s="195">
        <f t="shared" ref="C19:AV19" si="17">SUM(C90:C105)</f>
        <v>16256.920454545456</v>
      </c>
      <c r="D19" s="195">
        <f t="shared" si="17"/>
        <v>440.68818181818182</v>
      </c>
      <c r="E19" s="195">
        <f t="shared" si="17"/>
        <v>1692.8945454545451</v>
      </c>
      <c r="F19" s="195">
        <f t="shared" si="17"/>
        <v>8635.8968181818182</v>
      </c>
      <c r="G19" s="195">
        <f t="shared" si="17"/>
        <v>5618.1395454545454</v>
      </c>
      <c r="H19" s="195">
        <f t="shared" si="17"/>
        <v>4457.7750000000005</v>
      </c>
      <c r="I19" s="195">
        <f t="shared" si="17"/>
        <v>61278.899999999994</v>
      </c>
      <c r="J19" s="195">
        <f t="shared" si="17"/>
        <v>3375.7404545454542</v>
      </c>
      <c r="K19" s="195">
        <f t="shared" si="17"/>
        <v>20078.623636363634</v>
      </c>
      <c r="L19" s="195">
        <f t="shared" si="17"/>
        <v>11333.785</v>
      </c>
      <c r="M19" s="195">
        <f t="shared" si="17"/>
        <v>0</v>
      </c>
      <c r="N19" s="195">
        <f t="shared" si="17"/>
        <v>0</v>
      </c>
      <c r="O19" s="195">
        <f t="shared" si="17"/>
        <v>10174.060454545455</v>
      </c>
      <c r="P19" s="195">
        <f t="shared" si="17"/>
        <v>0</v>
      </c>
      <c r="Q19" s="195">
        <f t="shared" si="17"/>
        <v>3746.2950000000001</v>
      </c>
      <c r="R19" s="195">
        <f t="shared" si="17"/>
        <v>577.59545454545457</v>
      </c>
      <c r="S19" s="195">
        <f t="shared" si="17"/>
        <v>891.95727272727277</v>
      </c>
      <c r="T19" s="195">
        <f t="shared" si="17"/>
        <v>1034.7709090909091</v>
      </c>
      <c r="U19" s="195">
        <f t="shared" si="17"/>
        <v>2381.1963636363639</v>
      </c>
      <c r="V19" s="195">
        <f t="shared" si="17"/>
        <v>1692.8945454545451</v>
      </c>
      <c r="W19" s="195">
        <f t="shared" si="17"/>
        <v>10864.901818181819</v>
      </c>
      <c r="X19" s="195">
        <f t="shared" si="17"/>
        <v>7160.8590909090908</v>
      </c>
      <c r="Y19" s="195">
        <f t="shared" si="17"/>
        <v>244.95454545454541</v>
      </c>
      <c r="Z19" s="195">
        <f t="shared" si="17"/>
        <v>609.46909090909071</v>
      </c>
      <c r="AA19" s="195">
        <f t="shared" si="17"/>
        <v>491.30000000000007</v>
      </c>
      <c r="AB19" s="195">
        <f t="shared" si="17"/>
        <v>6727.2054545454557</v>
      </c>
      <c r="AC19" s="195">
        <f t="shared" si="17"/>
        <v>0</v>
      </c>
      <c r="AD19" s="195">
        <f t="shared" si="17"/>
        <v>2967.5436363636359</v>
      </c>
      <c r="AE19" s="195">
        <f t="shared" si="17"/>
        <v>8635.8968181818182</v>
      </c>
      <c r="AF19" s="195">
        <f t="shared" si="17"/>
        <v>44188.221818181824</v>
      </c>
      <c r="AG19" s="195">
        <f t="shared" si="17"/>
        <v>2352.6818181818176</v>
      </c>
      <c r="AH19" s="195">
        <f t="shared" si="17"/>
        <v>5075.7549999999992</v>
      </c>
      <c r="AI19" s="195">
        <f t="shared" si="17"/>
        <v>987.46363636363617</v>
      </c>
      <c r="AJ19" s="195">
        <f t="shared" si="17"/>
        <v>121.13363636363638</v>
      </c>
      <c r="AK19" s="195">
        <f t="shared" si="17"/>
        <v>8304.4268181818188</v>
      </c>
      <c r="AL19" s="195">
        <f t="shared" si="17"/>
        <v>14450.6</v>
      </c>
      <c r="AM19" s="195">
        <f t="shared" si="17"/>
        <v>0</v>
      </c>
      <c r="AN19" s="195">
        <f t="shared" si="17"/>
        <v>958.84363636363639</v>
      </c>
      <c r="AO19" s="195">
        <f t="shared" si="17"/>
        <v>7639.6704545454559</v>
      </c>
      <c r="AP19" s="195">
        <f t="shared" si="17"/>
        <v>440.68818181818182</v>
      </c>
      <c r="AQ19" s="195">
        <f t="shared" si="17"/>
        <v>0</v>
      </c>
      <c r="AR19" s="195">
        <f t="shared" si="17"/>
        <v>1787.36</v>
      </c>
      <c r="AS19" s="195">
        <f t="shared" si="17"/>
        <v>8825.6727272727276</v>
      </c>
      <c r="AT19" s="195">
        <f t="shared" si="17"/>
        <v>801.96136363636356</v>
      </c>
      <c r="AU19" s="195">
        <f t="shared" si="17"/>
        <v>5915.9863636363625</v>
      </c>
      <c r="AV19" s="195">
        <f t="shared" si="17"/>
        <v>2573.0254545454541</v>
      </c>
      <c r="AW19">
        <v>18</v>
      </c>
      <c r="AX19" s="195">
        <f>SUM(AX90:AX105)</f>
        <v>437546</v>
      </c>
      <c r="AY19" s="195">
        <f t="shared" ref="AY19:CR19" si="18">SUM(AY90:AY105)</f>
        <v>44007</v>
      </c>
      <c r="AZ19" s="195">
        <f t="shared" si="18"/>
        <v>2289</v>
      </c>
      <c r="BA19" s="195">
        <f t="shared" si="18"/>
        <v>4783</v>
      </c>
      <c r="BB19" s="195">
        <f t="shared" si="18"/>
        <v>27761</v>
      </c>
      <c r="BC19" s="195">
        <f t="shared" si="18"/>
        <v>18021</v>
      </c>
      <c r="BD19" s="195">
        <f t="shared" si="18"/>
        <v>14141</v>
      </c>
      <c r="BE19" s="195">
        <f t="shared" si="18"/>
        <v>187626</v>
      </c>
      <c r="BF19" s="195">
        <f t="shared" si="18"/>
        <v>10854</v>
      </c>
      <c r="BG19" s="195">
        <f t="shared" si="18"/>
        <v>58537</v>
      </c>
      <c r="BH19" s="195">
        <f t="shared" si="18"/>
        <v>39612</v>
      </c>
      <c r="BI19" s="195">
        <f t="shared" si="18"/>
        <v>0</v>
      </c>
      <c r="BJ19" s="195">
        <f t="shared" si="18"/>
        <v>0</v>
      </c>
      <c r="BK19" s="195">
        <f t="shared" si="18"/>
        <v>29915</v>
      </c>
      <c r="BL19" s="195">
        <f t="shared" si="18"/>
        <v>0</v>
      </c>
      <c r="BM19" s="195">
        <f t="shared" si="18"/>
        <v>11870</v>
      </c>
      <c r="BN19" s="195">
        <f t="shared" si="18"/>
        <v>1822</v>
      </c>
      <c r="BO19" s="195">
        <f t="shared" si="18"/>
        <v>3359</v>
      </c>
      <c r="BP19" s="195">
        <f t="shared" si="18"/>
        <v>2961</v>
      </c>
      <c r="BQ19" s="195">
        <f t="shared" si="18"/>
        <v>5659</v>
      </c>
      <c r="BR19" s="195">
        <f t="shared" si="18"/>
        <v>4783</v>
      </c>
      <c r="BS19" s="195">
        <f t="shared" si="18"/>
        <v>22992</v>
      </c>
      <c r="BT19" s="195">
        <f t="shared" si="18"/>
        <v>15619</v>
      </c>
      <c r="BU19" s="195">
        <f t="shared" si="18"/>
        <v>1601</v>
      </c>
      <c r="BV19" s="195">
        <f t="shared" si="18"/>
        <v>1643</v>
      </c>
      <c r="BW19" s="195">
        <f t="shared" si="18"/>
        <v>2950</v>
      </c>
      <c r="BX19" s="195">
        <f t="shared" si="18"/>
        <v>24719</v>
      </c>
      <c r="BY19" s="195">
        <f t="shared" si="18"/>
        <v>0</v>
      </c>
      <c r="BZ19" s="195">
        <f t="shared" si="18"/>
        <v>8782</v>
      </c>
      <c r="CA19" s="195">
        <f t="shared" si="18"/>
        <v>27761</v>
      </c>
      <c r="CB19" s="195">
        <f t="shared" si="18"/>
        <v>123863</v>
      </c>
      <c r="CC19" s="195">
        <f t="shared" si="18"/>
        <v>7893</v>
      </c>
      <c r="CD19" s="195">
        <f t="shared" si="18"/>
        <v>15016</v>
      </c>
      <c r="CE19" s="195">
        <f t="shared" si="18"/>
        <v>2494</v>
      </c>
      <c r="CF19" s="195">
        <f t="shared" si="18"/>
        <v>449</v>
      </c>
      <c r="CG19" s="195">
        <f t="shared" si="18"/>
        <v>20735</v>
      </c>
      <c r="CH19" s="195">
        <f t="shared" si="18"/>
        <v>44106</v>
      </c>
      <c r="CI19" s="195">
        <f t="shared" si="18"/>
        <v>0</v>
      </c>
      <c r="CJ19" s="195">
        <f t="shared" si="18"/>
        <v>3564</v>
      </c>
      <c r="CK19" s="195">
        <f t="shared" si="18"/>
        <v>20707</v>
      </c>
      <c r="CL19" s="195">
        <f t="shared" si="18"/>
        <v>2289</v>
      </c>
      <c r="CM19" s="195">
        <f t="shared" si="18"/>
        <v>0</v>
      </c>
      <c r="CN19" s="195">
        <f t="shared" si="18"/>
        <v>7653</v>
      </c>
      <c r="CO19" s="195">
        <f t="shared" si="18"/>
        <v>24723</v>
      </c>
      <c r="CP19" s="195">
        <f t="shared" si="18"/>
        <v>3580</v>
      </c>
      <c r="CQ19" s="195">
        <f t="shared" si="18"/>
        <v>13197</v>
      </c>
      <c r="CR19" s="195">
        <f t="shared" si="18"/>
        <v>10756</v>
      </c>
    </row>
    <row r="20" spans="1:96" x14ac:dyDescent="0.2">
      <c r="A20" s="78" t="s">
        <v>11</v>
      </c>
      <c r="B20" s="195">
        <f>SUM(B131:B146)</f>
        <v>125829.59999999999</v>
      </c>
      <c r="C20" s="195">
        <f t="shared" ref="C20:AV20" si="19">SUM(C131:C146)</f>
        <v>13757.159090909092</v>
      </c>
      <c r="D20" s="195">
        <f t="shared" si="19"/>
        <v>1077.5522727272728</v>
      </c>
      <c r="E20" s="195">
        <f t="shared" si="19"/>
        <v>4167.1418181818181</v>
      </c>
      <c r="F20" s="195">
        <f t="shared" si="19"/>
        <v>8665.8790909090894</v>
      </c>
      <c r="G20" s="195">
        <f t="shared" si="19"/>
        <v>8229.1649999999991</v>
      </c>
      <c r="H20" s="195">
        <f t="shared" si="19"/>
        <v>7751.9590909090921</v>
      </c>
      <c r="I20" s="195">
        <f t="shared" si="19"/>
        <v>26194.38</v>
      </c>
      <c r="J20" s="195">
        <f t="shared" si="19"/>
        <v>6806.1477272727279</v>
      </c>
      <c r="K20" s="195">
        <f t="shared" si="19"/>
        <v>20311.122272727273</v>
      </c>
      <c r="L20" s="195">
        <f t="shared" si="19"/>
        <v>17162.527272727268</v>
      </c>
      <c r="M20" s="195">
        <f t="shared" si="19"/>
        <v>353.62499999999994</v>
      </c>
      <c r="N20" s="195">
        <f t="shared" si="19"/>
        <v>50.177272727272729</v>
      </c>
      <c r="O20" s="195">
        <f t="shared" si="19"/>
        <v>8278.7245454545464</v>
      </c>
      <c r="P20" s="195">
        <f t="shared" si="19"/>
        <v>711.36545454545455</v>
      </c>
      <c r="Q20" s="195">
        <f t="shared" si="19"/>
        <v>4712.6004545454534</v>
      </c>
      <c r="R20" s="195">
        <f t="shared" si="19"/>
        <v>1813.2640909090908</v>
      </c>
      <c r="S20" s="195">
        <f t="shared" si="19"/>
        <v>1898.525454545455</v>
      </c>
      <c r="T20" s="195">
        <f t="shared" si="19"/>
        <v>1962.1090909090906</v>
      </c>
      <c r="U20" s="195">
        <f t="shared" si="19"/>
        <v>1442.4200000000003</v>
      </c>
      <c r="V20" s="195">
        <f t="shared" si="19"/>
        <v>4167.1418181818181</v>
      </c>
      <c r="W20" s="195">
        <f t="shared" si="19"/>
        <v>5206.880000000001</v>
      </c>
      <c r="X20" s="195">
        <f t="shared" si="19"/>
        <v>6324.7186363636356</v>
      </c>
      <c r="Y20" s="195">
        <f t="shared" si="19"/>
        <v>971.89090909090908</v>
      </c>
      <c r="Z20" s="195">
        <f t="shared" si="19"/>
        <v>2699.6727272727271</v>
      </c>
      <c r="AA20" s="195">
        <f t="shared" si="19"/>
        <v>500.29500000000007</v>
      </c>
      <c r="AB20" s="195">
        <f t="shared" si="19"/>
        <v>6948.8345454545461</v>
      </c>
      <c r="AC20" s="195">
        <f t="shared" si="19"/>
        <v>711.36545454545455</v>
      </c>
      <c r="AD20" s="195">
        <f t="shared" si="19"/>
        <v>5488.9395454545465</v>
      </c>
      <c r="AE20" s="195">
        <f t="shared" si="19"/>
        <v>8665.8790909090894</v>
      </c>
      <c r="AF20" s="195">
        <f t="shared" si="19"/>
        <v>14852.11636363636</v>
      </c>
      <c r="AG20" s="195">
        <f t="shared" si="19"/>
        <v>4846.9545454545432</v>
      </c>
      <c r="AH20" s="195">
        <f t="shared" si="19"/>
        <v>1476.505909090909</v>
      </c>
      <c r="AI20" s="195">
        <f t="shared" si="19"/>
        <v>3365.181818181818</v>
      </c>
      <c r="AJ20" s="195">
        <f t="shared" si="19"/>
        <v>1109.3236363636363</v>
      </c>
      <c r="AK20" s="195">
        <f t="shared" si="19"/>
        <v>4728.4118181818185</v>
      </c>
      <c r="AL20" s="195">
        <f t="shared" si="19"/>
        <v>11979.37</v>
      </c>
      <c r="AM20" s="195">
        <f t="shared" si="19"/>
        <v>353.62499999999994</v>
      </c>
      <c r="AN20" s="195">
        <f t="shared" si="19"/>
        <v>1651.6063636363638</v>
      </c>
      <c r="AO20" s="195">
        <f t="shared" si="19"/>
        <v>3688.7613636363635</v>
      </c>
      <c r="AP20" s="195">
        <f t="shared" si="19"/>
        <v>1077.5522727272728</v>
      </c>
      <c r="AQ20" s="195">
        <f t="shared" si="19"/>
        <v>50.177272727272729</v>
      </c>
      <c r="AR20" s="195">
        <f t="shared" si="19"/>
        <v>2738.1890909090912</v>
      </c>
      <c r="AS20" s="195">
        <f t="shared" si="19"/>
        <v>9691.3418181818179</v>
      </c>
      <c r="AT20" s="195">
        <f t="shared" si="19"/>
        <v>1525.5068181818181</v>
      </c>
      <c r="AU20" s="195">
        <f t="shared" si="19"/>
        <v>4565.0454545454531</v>
      </c>
      <c r="AV20" s="195">
        <f t="shared" si="19"/>
        <v>4481.9490909090919</v>
      </c>
      <c r="AW20">
        <v>19</v>
      </c>
      <c r="AX20" s="195">
        <f>SUM(AX131:AX146)</f>
        <v>451975</v>
      </c>
      <c r="AY20" s="195">
        <f t="shared" ref="AY20:CR20" si="20">SUM(AY131:AY146)</f>
        <v>43912</v>
      </c>
      <c r="AZ20" s="195">
        <f t="shared" si="20"/>
        <v>6765</v>
      </c>
      <c r="BA20" s="195">
        <f t="shared" si="20"/>
        <v>13912</v>
      </c>
      <c r="BB20" s="195">
        <f t="shared" si="20"/>
        <v>32679</v>
      </c>
      <c r="BC20" s="195">
        <f t="shared" si="20"/>
        <v>30691</v>
      </c>
      <c r="BD20" s="195">
        <f t="shared" si="20"/>
        <v>29328</v>
      </c>
      <c r="BE20" s="195">
        <f t="shared" si="20"/>
        <v>93605</v>
      </c>
      <c r="BF20" s="195">
        <f t="shared" si="20"/>
        <v>25756</v>
      </c>
      <c r="BG20" s="195">
        <f t="shared" si="20"/>
        <v>69489</v>
      </c>
      <c r="BH20" s="195">
        <f t="shared" si="20"/>
        <v>70550</v>
      </c>
      <c r="BI20" s="195">
        <f t="shared" si="20"/>
        <v>1903</v>
      </c>
      <c r="BJ20" s="195">
        <f t="shared" si="20"/>
        <v>287</v>
      </c>
      <c r="BK20" s="195">
        <f t="shared" si="20"/>
        <v>28891</v>
      </c>
      <c r="BL20" s="195">
        <f t="shared" si="20"/>
        <v>4207</v>
      </c>
      <c r="BM20" s="195">
        <f t="shared" si="20"/>
        <v>17773</v>
      </c>
      <c r="BN20" s="195">
        <f t="shared" si="20"/>
        <v>6813</v>
      </c>
      <c r="BO20" s="195">
        <f t="shared" si="20"/>
        <v>8496</v>
      </c>
      <c r="BP20" s="195">
        <f t="shared" si="20"/>
        <v>6640</v>
      </c>
      <c r="BQ20" s="195">
        <f t="shared" si="20"/>
        <v>4044</v>
      </c>
      <c r="BR20" s="195">
        <f t="shared" si="20"/>
        <v>13912</v>
      </c>
      <c r="BS20" s="195">
        <f t="shared" si="20"/>
        <v>13131</v>
      </c>
      <c r="BT20" s="195">
        <f t="shared" si="20"/>
        <v>16213</v>
      </c>
      <c r="BU20" s="195">
        <f t="shared" si="20"/>
        <v>7722</v>
      </c>
      <c r="BV20" s="195">
        <f t="shared" si="20"/>
        <v>9016</v>
      </c>
      <c r="BW20" s="195">
        <f t="shared" si="20"/>
        <v>3589</v>
      </c>
      <c r="BX20" s="195">
        <f t="shared" si="20"/>
        <v>30165</v>
      </c>
      <c r="BY20" s="195">
        <f t="shared" si="20"/>
        <v>4207</v>
      </c>
      <c r="BZ20" s="195">
        <f t="shared" si="20"/>
        <v>18766</v>
      </c>
      <c r="CA20" s="195">
        <f t="shared" si="20"/>
        <v>32679</v>
      </c>
      <c r="CB20" s="195">
        <f t="shared" si="20"/>
        <v>48342</v>
      </c>
      <c r="CC20" s="195">
        <f t="shared" si="20"/>
        <v>19116</v>
      </c>
      <c r="CD20" s="195">
        <f t="shared" si="20"/>
        <v>5074</v>
      </c>
      <c r="CE20" s="195">
        <f t="shared" si="20"/>
        <v>9801</v>
      </c>
      <c r="CF20" s="195">
        <f t="shared" si="20"/>
        <v>4742</v>
      </c>
      <c r="CG20" s="195">
        <f t="shared" si="20"/>
        <v>13815</v>
      </c>
      <c r="CH20" s="195">
        <f t="shared" si="20"/>
        <v>42377</v>
      </c>
      <c r="CI20" s="195">
        <f t="shared" si="20"/>
        <v>1903</v>
      </c>
      <c r="CJ20" s="195">
        <f t="shared" si="20"/>
        <v>7264</v>
      </c>
      <c r="CK20" s="195">
        <f t="shared" si="20"/>
        <v>11712</v>
      </c>
      <c r="CL20" s="195">
        <f t="shared" si="20"/>
        <v>6765</v>
      </c>
      <c r="CM20" s="195">
        <f t="shared" si="20"/>
        <v>287</v>
      </c>
      <c r="CN20" s="195">
        <f t="shared" si="20"/>
        <v>13884</v>
      </c>
      <c r="CO20" s="195">
        <f t="shared" si="20"/>
        <v>32230</v>
      </c>
      <c r="CP20" s="195">
        <f t="shared" si="20"/>
        <v>7881</v>
      </c>
      <c r="CQ20" s="195">
        <f t="shared" si="20"/>
        <v>12048</v>
      </c>
      <c r="CR20" s="195">
        <f t="shared" si="20"/>
        <v>21568</v>
      </c>
    </row>
    <row r="21" spans="1:96" x14ac:dyDescent="0.2">
      <c r="A21" s="78" t="s">
        <v>12</v>
      </c>
      <c r="B21" s="195">
        <f>SUM(B172:B187)</f>
        <v>97042.95</v>
      </c>
      <c r="C21" s="195">
        <f t="shared" ref="C21:AV21" si="21">SUM(C172:C187)</f>
        <v>6157.920454545455</v>
      </c>
      <c r="D21" s="195">
        <f t="shared" si="21"/>
        <v>1894.9627272727273</v>
      </c>
      <c r="E21" s="195">
        <f t="shared" si="21"/>
        <v>5432.6945454545448</v>
      </c>
      <c r="F21" s="195">
        <f t="shared" si="21"/>
        <v>6226.442727272728</v>
      </c>
      <c r="G21" s="195">
        <f t="shared" si="21"/>
        <v>4906.5068181818178</v>
      </c>
      <c r="H21" s="195">
        <f t="shared" si="21"/>
        <v>10491.638181818182</v>
      </c>
      <c r="I21" s="195">
        <f t="shared" si="21"/>
        <v>16703.149999999998</v>
      </c>
      <c r="J21" s="195">
        <f t="shared" si="21"/>
        <v>8501.9931818181831</v>
      </c>
      <c r="K21" s="195">
        <f t="shared" si="21"/>
        <v>11810.949545454545</v>
      </c>
      <c r="L21" s="195">
        <f t="shared" si="21"/>
        <v>12841.340000000002</v>
      </c>
      <c r="M21" s="195">
        <f t="shared" si="21"/>
        <v>214.60227272727272</v>
      </c>
      <c r="N21" s="195">
        <f t="shared" si="21"/>
        <v>475.34454545454531</v>
      </c>
      <c r="O21" s="195">
        <f t="shared" si="21"/>
        <v>6784.54</v>
      </c>
      <c r="P21" s="195">
        <f t="shared" si="21"/>
        <v>926.03</v>
      </c>
      <c r="Q21" s="195">
        <f t="shared" si="21"/>
        <v>3269.4995454545456</v>
      </c>
      <c r="R21" s="195">
        <f t="shared" si="21"/>
        <v>4201.2122727272736</v>
      </c>
      <c r="S21" s="195">
        <f t="shared" si="21"/>
        <v>2039.4981818181823</v>
      </c>
      <c r="T21" s="195">
        <f t="shared" si="21"/>
        <v>3048.3927272727265</v>
      </c>
      <c r="U21" s="195">
        <f t="shared" si="21"/>
        <v>1369.1872727272728</v>
      </c>
      <c r="V21" s="195">
        <f t="shared" si="21"/>
        <v>5432.6945454545448</v>
      </c>
      <c r="W21" s="195">
        <f t="shared" si="21"/>
        <v>2644.1018181818181</v>
      </c>
      <c r="X21" s="195">
        <f t="shared" si="21"/>
        <v>1858.9572727272728</v>
      </c>
      <c r="Y21" s="195">
        <f t="shared" si="21"/>
        <v>357.30454545454546</v>
      </c>
      <c r="Z21" s="195">
        <f t="shared" si="21"/>
        <v>2125.8981818181815</v>
      </c>
      <c r="AA21" s="195">
        <f t="shared" si="21"/>
        <v>292.09499999999997</v>
      </c>
      <c r="AB21" s="195">
        <f t="shared" si="21"/>
        <v>6170.8336363636372</v>
      </c>
      <c r="AC21" s="195">
        <f t="shared" si="21"/>
        <v>926.03</v>
      </c>
      <c r="AD21" s="195">
        <f t="shared" si="21"/>
        <v>2841.8590909090908</v>
      </c>
      <c r="AE21" s="195">
        <f t="shared" si="21"/>
        <v>6226.442727272728</v>
      </c>
      <c r="AF21" s="195">
        <f t="shared" si="21"/>
        <v>8283.8290909090902</v>
      </c>
      <c r="AG21" s="195">
        <f t="shared" si="21"/>
        <v>5556.8090909090906</v>
      </c>
      <c r="AH21" s="195">
        <f t="shared" si="21"/>
        <v>1084.6904545454545</v>
      </c>
      <c r="AI21" s="195">
        <f t="shared" si="21"/>
        <v>2317.0050000000006</v>
      </c>
      <c r="AJ21" s="195">
        <f t="shared" si="21"/>
        <v>2733.2190909090918</v>
      </c>
      <c r="AK21" s="195">
        <f t="shared" si="21"/>
        <v>2289.5018181818182</v>
      </c>
      <c r="AL21" s="195">
        <f t="shared" si="21"/>
        <v>5802.77</v>
      </c>
      <c r="AM21" s="195">
        <f t="shared" si="21"/>
        <v>214.60227272727272</v>
      </c>
      <c r="AN21" s="195">
        <f t="shared" si="21"/>
        <v>1782.8345454545458</v>
      </c>
      <c r="AO21" s="195">
        <f t="shared" si="21"/>
        <v>3978.0340909090905</v>
      </c>
      <c r="AP21" s="195">
        <f t="shared" si="21"/>
        <v>1894.9627272727273</v>
      </c>
      <c r="AQ21" s="195">
        <f t="shared" si="21"/>
        <v>475.34454545454531</v>
      </c>
      <c r="AR21" s="195">
        <f t="shared" si="21"/>
        <v>1624.8654545454544</v>
      </c>
      <c r="AS21" s="195">
        <f t="shared" si="21"/>
        <v>7516.8436363636365</v>
      </c>
      <c r="AT21" s="195">
        <f t="shared" si="21"/>
        <v>917.76818181818192</v>
      </c>
      <c r="AU21" s="195">
        <f t="shared" si="21"/>
        <v>2461.909090909091</v>
      </c>
      <c r="AV21" s="195">
        <f t="shared" si="21"/>
        <v>2538.2690909090916</v>
      </c>
      <c r="AW21">
        <v>20</v>
      </c>
      <c r="AX21" s="195">
        <f>SUM(AX172:AX187)</f>
        <v>466004</v>
      </c>
      <c r="AY21" s="195">
        <f t="shared" ref="AY21:CR21" si="22">SUM(AY172:AY187)</f>
        <v>26622</v>
      </c>
      <c r="AZ21" s="195">
        <f t="shared" si="22"/>
        <v>15933</v>
      </c>
      <c r="BA21" s="195">
        <f t="shared" si="22"/>
        <v>24873</v>
      </c>
      <c r="BB21" s="195">
        <f t="shared" si="22"/>
        <v>31455</v>
      </c>
      <c r="BC21" s="195">
        <f t="shared" si="22"/>
        <v>24509</v>
      </c>
      <c r="BD21" s="195">
        <f t="shared" si="22"/>
        <v>52940</v>
      </c>
      <c r="BE21" s="195">
        <f t="shared" si="22"/>
        <v>78330</v>
      </c>
      <c r="BF21" s="195">
        <f t="shared" si="22"/>
        <v>44052</v>
      </c>
      <c r="BG21" s="195">
        <f t="shared" si="22"/>
        <v>54343</v>
      </c>
      <c r="BH21" s="195">
        <f t="shared" si="22"/>
        <v>68656</v>
      </c>
      <c r="BI21" s="195">
        <f t="shared" si="22"/>
        <v>1549</v>
      </c>
      <c r="BJ21" s="195">
        <f t="shared" si="22"/>
        <v>3627</v>
      </c>
      <c r="BK21" s="195">
        <f t="shared" si="22"/>
        <v>31884</v>
      </c>
      <c r="BL21" s="195">
        <f t="shared" si="22"/>
        <v>7231</v>
      </c>
      <c r="BM21" s="195">
        <f t="shared" si="22"/>
        <v>16185</v>
      </c>
      <c r="BN21" s="195">
        <f t="shared" si="22"/>
        <v>21506</v>
      </c>
      <c r="BO21" s="195">
        <f t="shared" si="22"/>
        <v>12194</v>
      </c>
      <c r="BP21" s="195">
        <f t="shared" si="22"/>
        <v>14081</v>
      </c>
      <c r="BQ21" s="195">
        <f t="shared" si="22"/>
        <v>5078</v>
      </c>
      <c r="BR21" s="195">
        <f t="shared" si="22"/>
        <v>24873</v>
      </c>
      <c r="BS21" s="195">
        <f t="shared" si="22"/>
        <v>8859</v>
      </c>
      <c r="BT21" s="195">
        <f t="shared" si="22"/>
        <v>6438</v>
      </c>
      <c r="BU21" s="195">
        <f t="shared" si="22"/>
        <v>3816</v>
      </c>
      <c r="BV21" s="195">
        <f t="shared" si="22"/>
        <v>9575</v>
      </c>
      <c r="BW21" s="195">
        <f t="shared" si="22"/>
        <v>2923</v>
      </c>
      <c r="BX21" s="195">
        <f t="shared" si="22"/>
        <v>33703</v>
      </c>
      <c r="BY21" s="195">
        <f t="shared" si="22"/>
        <v>7231</v>
      </c>
      <c r="BZ21" s="195">
        <f t="shared" si="22"/>
        <v>12993</v>
      </c>
      <c r="CA21" s="195">
        <f t="shared" si="22"/>
        <v>31455</v>
      </c>
      <c r="CB21" s="195">
        <f t="shared" si="22"/>
        <v>34348</v>
      </c>
      <c r="CC21" s="195">
        <f t="shared" si="22"/>
        <v>29971</v>
      </c>
      <c r="CD21" s="195">
        <f t="shared" si="22"/>
        <v>5012</v>
      </c>
      <c r="CE21" s="195">
        <f t="shared" si="22"/>
        <v>9221</v>
      </c>
      <c r="CF21" s="195">
        <f t="shared" si="22"/>
        <v>15249</v>
      </c>
      <c r="CG21" s="195">
        <f t="shared" si="22"/>
        <v>9262</v>
      </c>
      <c r="CH21" s="195">
        <f t="shared" si="22"/>
        <v>27603</v>
      </c>
      <c r="CI21" s="195">
        <f t="shared" si="22"/>
        <v>1549</v>
      </c>
      <c r="CJ21" s="195">
        <f t="shared" si="22"/>
        <v>10831</v>
      </c>
      <c r="CK21" s="195">
        <f t="shared" si="22"/>
        <v>16852</v>
      </c>
      <c r="CL21" s="195">
        <f t="shared" si="22"/>
        <v>15933</v>
      </c>
      <c r="CM21" s="195">
        <f t="shared" si="22"/>
        <v>3627</v>
      </c>
      <c r="CN21" s="195">
        <f t="shared" si="22"/>
        <v>10922</v>
      </c>
      <c r="CO21" s="195">
        <f t="shared" si="22"/>
        <v>33383</v>
      </c>
      <c r="CP21" s="195">
        <f t="shared" si="22"/>
        <v>6438</v>
      </c>
      <c r="CQ21" s="195">
        <f t="shared" si="22"/>
        <v>8736</v>
      </c>
      <c r="CR21" s="195">
        <f t="shared" si="22"/>
        <v>16157</v>
      </c>
    </row>
    <row r="22" spans="1:96" x14ac:dyDescent="0.2">
      <c r="A22" s="78" t="s">
        <v>13</v>
      </c>
      <c r="B22" s="195">
        <f>SUM(B213:B228)</f>
        <v>70037.86</v>
      </c>
      <c r="C22" s="195">
        <f t="shared" ref="C22:AV22" si="23">SUM(C213:C228)</f>
        <v>4302.136363636364</v>
      </c>
      <c r="D22" s="195">
        <f t="shared" si="23"/>
        <v>1824.2368181818183</v>
      </c>
      <c r="E22" s="195">
        <f t="shared" si="23"/>
        <v>2674.5381818181818</v>
      </c>
      <c r="F22" s="195">
        <f t="shared" si="23"/>
        <v>4513.0622727272721</v>
      </c>
      <c r="G22" s="195">
        <f t="shared" si="23"/>
        <v>3931.0568181818185</v>
      </c>
      <c r="H22" s="195">
        <f t="shared" si="23"/>
        <v>9234.4731818181808</v>
      </c>
      <c r="I22" s="195">
        <f t="shared" si="23"/>
        <v>10900.39</v>
      </c>
      <c r="J22" s="195">
        <f t="shared" si="23"/>
        <v>6169.5327272727282</v>
      </c>
      <c r="K22" s="195">
        <f t="shared" si="23"/>
        <v>5233.3886363636366</v>
      </c>
      <c r="L22" s="195">
        <f t="shared" si="23"/>
        <v>8878.5877272727303</v>
      </c>
      <c r="M22" s="195">
        <f t="shared" si="23"/>
        <v>537.64772727272725</v>
      </c>
      <c r="N22" s="195">
        <f t="shared" si="23"/>
        <v>454.40181818181816</v>
      </c>
      <c r="O22" s="195">
        <f t="shared" si="23"/>
        <v>8362.4654545454541</v>
      </c>
      <c r="P22" s="195">
        <f t="shared" si="23"/>
        <v>26.218181818181815</v>
      </c>
      <c r="Q22" s="195">
        <f t="shared" si="23"/>
        <v>1792.9322727272729</v>
      </c>
      <c r="R22" s="195">
        <f t="shared" si="23"/>
        <v>5485.5531818181817</v>
      </c>
      <c r="S22" s="195">
        <f t="shared" si="23"/>
        <v>2241.3763636363642</v>
      </c>
      <c r="T22" s="195">
        <f t="shared" si="23"/>
        <v>1681.08</v>
      </c>
      <c r="U22" s="195">
        <f t="shared" si="23"/>
        <v>735.94181818181812</v>
      </c>
      <c r="V22" s="195">
        <f t="shared" si="23"/>
        <v>2674.5381818181818</v>
      </c>
      <c r="W22" s="195">
        <f t="shared" si="23"/>
        <v>1800.2327272727275</v>
      </c>
      <c r="X22" s="195">
        <f t="shared" si="23"/>
        <v>1742.2986363636367</v>
      </c>
      <c r="Y22" s="195">
        <f t="shared" si="23"/>
        <v>558.53181818181815</v>
      </c>
      <c r="Z22" s="195">
        <f t="shared" si="23"/>
        <v>2543.2799999999988</v>
      </c>
      <c r="AA22" s="195">
        <f t="shared" si="23"/>
        <v>486.27500000000003</v>
      </c>
      <c r="AB22" s="195">
        <f t="shared" si="23"/>
        <v>3916.513636363637</v>
      </c>
      <c r="AC22" s="195">
        <f t="shared" si="23"/>
        <v>26.218181818181815</v>
      </c>
      <c r="AD22" s="195">
        <f t="shared" si="23"/>
        <v>2077.7572727272727</v>
      </c>
      <c r="AE22" s="195">
        <f t="shared" si="23"/>
        <v>4513.0622727272721</v>
      </c>
      <c r="AF22" s="195">
        <f t="shared" si="23"/>
        <v>4955.6509090909085</v>
      </c>
      <c r="AG22" s="195">
        <f t="shared" si="23"/>
        <v>4474.8454545454551</v>
      </c>
      <c r="AH22" s="195">
        <f t="shared" si="23"/>
        <v>953.09909090909082</v>
      </c>
      <c r="AI22" s="195">
        <f t="shared" si="23"/>
        <v>1527.9545454545457</v>
      </c>
      <c r="AJ22" s="195">
        <f t="shared" si="23"/>
        <v>1769.703181818182</v>
      </c>
      <c r="AK22" s="195">
        <f t="shared" si="23"/>
        <v>1920.0190909090911</v>
      </c>
      <c r="AL22" s="195">
        <f t="shared" si="23"/>
        <v>2607.1499999999996</v>
      </c>
      <c r="AM22" s="195">
        <f t="shared" si="23"/>
        <v>537.64772727272725</v>
      </c>
      <c r="AN22" s="195">
        <f t="shared" si="23"/>
        <v>3290.5309090909095</v>
      </c>
      <c r="AO22" s="195">
        <f t="shared" si="23"/>
        <v>1743.840909090909</v>
      </c>
      <c r="AP22" s="195">
        <f t="shared" si="23"/>
        <v>1824.2368181818183</v>
      </c>
      <c r="AQ22" s="195">
        <f t="shared" si="23"/>
        <v>454.40181818181816</v>
      </c>
      <c r="AR22" s="195">
        <f t="shared" si="23"/>
        <v>716.32727272727288</v>
      </c>
      <c r="AS22" s="195">
        <f t="shared" si="23"/>
        <v>3907.9309090909101</v>
      </c>
      <c r="AT22" s="195">
        <f t="shared" si="23"/>
        <v>1058.5840909090907</v>
      </c>
      <c r="AU22" s="195">
        <f t="shared" si="23"/>
        <v>718.06363636363631</v>
      </c>
      <c r="AV22" s="195">
        <f t="shared" si="23"/>
        <v>1394.3854545454546</v>
      </c>
      <c r="AW22">
        <v>21</v>
      </c>
      <c r="AX22" s="195">
        <f>SUM(AX213:AX228)</f>
        <v>473977</v>
      </c>
      <c r="AY22" s="195">
        <f t="shared" ref="AY22:CR22" si="24">SUM(AY213:AY228)</f>
        <v>25653</v>
      </c>
      <c r="AZ22" s="195">
        <f t="shared" si="24"/>
        <v>21071</v>
      </c>
      <c r="BA22" s="195">
        <f t="shared" si="24"/>
        <v>17362</v>
      </c>
      <c r="BB22" s="195">
        <f t="shared" si="24"/>
        <v>32009</v>
      </c>
      <c r="BC22" s="195">
        <f t="shared" si="24"/>
        <v>27626</v>
      </c>
      <c r="BD22" s="195">
        <f t="shared" si="24"/>
        <v>65264</v>
      </c>
      <c r="BE22" s="195">
        <f t="shared" si="24"/>
        <v>73612</v>
      </c>
      <c r="BF22" s="195">
        <f t="shared" si="24"/>
        <v>44016</v>
      </c>
      <c r="BG22" s="195">
        <f t="shared" si="24"/>
        <v>32830</v>
      </c>
      <c r="BH22" s="195">
        <f t="shared" si="24"/>
        <v>68950</v>
      </c>
      <c r="BI22" s="195">
        <f t="shared" si="24"/>
        <v>5365</v>
      </c>
      <c r="BJ22" s="195">
        <f t="shared" si="24"/>
        <v>4801</v>
      </c>
      <c r="BK22" s="195">
        <f t="shared" si="24"/>
        <v>55118</v>
      </c>
      <c r="BL22" s="195">
        <f t="shared" si="24"/>
        <v>300</v>
      </c>
      <c r="BM22" s="195">
        <f t="shared" si="24"/>
        <v>13127</v>
      </c>
      <c r="BN22" s="195">
        <f t="shared" si="24"/>
        <v>38065</v>
      </c>
      <c r="BO22" s="195">
        <f t="shared" si="24"/>
        <v>18731</v>
      </c>
      <c r="BP22" s="195">
        <f t="shared" si="24"/>
        <v>10686</v>
      </c>
      <c r="BQ22" s="195">
        <f t="shared" si="24"/>
        <v>3824</v>
      </c>
      <c r="BR22" s="195">
        <f t="shared" si="24"/>
        <v>17362</v>
      </c>
      <c r="BS22" s="195">
        <f t="shared" si="24"/>
        <v>8699</v>
      </c>
      <c r="BT22" s="195">
        <f t="shared" si="24"/>
        <v>8152</v>
      </c>
      <c r="BU22" s="195">
        <f t="shared" si="24"/>
        <v>8339</v>
      </c>
      <c r="BV22" s="195">
        <f t="shared" si="24"/>
        <v>15350</v>
      </c>
      <c r="BW22" s="195">
        <f t="shared" si="24"/>
        <v>6713</v>
      </c>
      <c r="BX22" s="195">
        <f t="shared" si="24"/>
        <v>32946</v>
      </c>
      <c r="BY22" s="195">
        <f t="shared" si="24"/>
        <v>300</v>
      </c>
      <c r="BZ22" s="195">
        <f t="shared" si="24"/>
        <v>13138</v>
      </c>
      <c r="CA22" s="195">
        <f t="shared" si="24"/>
        <v>32009</v>
      </c>
      <c r="CB22" s="195">
        <f t="shared" si="24"/>
        <v>30913</v>
      </c>
      <c r="CC22" s="195">
        <f t="shared" si="24"/>
        <v>33330</v>
      </c>
      <c r="CD22" s="195">
        <f t="shared" si="24"/>
        <v>6329</v>
      </c>
      <c r="CE22" s="195">
        <f t="shared" si="24"/>
        <v>8242</v>
      </c>
      <c r="CF22" s="195">
        <f t="shared" si="24"/>
        <v>14072</v>
      </c>
      <c r="CG22" s="195">
        <f t="shared" si="24"/>
        <v>10587</v>
      </c>
      <c r="CH22" s="195">
        <f t="shared" si="24"/>
        <v>16809</v>
      </c>
      <c r="CI22" s="195">
        <f t="shared" si="24"/>
        <v>5365</v>
      </c>
      <c r="CJ22" s="195">
        <f t="shared" si="24"/>
        <v>27688</v>
      </c>
      <c r="CK22" s="195">
        <f t="shared" si="24"/>
        <v>10290</v>
      </c>
      <c r="CL22" s="195">
        <f t="shared" si="24"/>
        <v>21071</v>
      </c>
      <c r="CM22" s="195">
        <f t="shared" si="24"/>
        <v>4801</v>
      </c>
      <c r="CN22" s="195">
        <f t="shared" si="24"/>
        <v>6914</v>
      </c>
      <c r="CO22" s="195">
        <f t="shared" si="24"/>
        <v>23501</v>
      </c>
      <c r="CP22" s="195">
        <f t="shared" si="24"/>
        <v>10664</v>
      </c>
      <c r="CQ22" s="195">
        <f t="shared" si="24"/>
        <v>3548</v>
      </c>
      <c r="CR22" s="195">
        <f t="shared" si="24"/>
        <v>12412</v>
      </c>
    </row>
    <row r="23" spans="1:96" ht="13.5" thickBot="1" x14ac:dyDescent="0.25">
      <c r="A23" s="85" t="s">
        <v>14</v>
      </c>
      <c r="B23" s="195">
        <f>SUM(B254:B269)</f>
        <v>48238.109999999993</v>
      </c>
      <c r="C23" s="195">
        <f t="shared" ref="C23:AV23" si="25">SUM(C254:C269)</f>
        <v>2564.0568181818185</v>
      </c>
      <c r="D23" s="195">
        <f t="shared" si="25"/>
        <v>178.57863636363638</v>
      </c>
      <c r="E23" s="195">
        <f t="shared" si="25"/>
        <v>509.9345454545454</v>
      </c>
      <c r="F23" s="195">
        <f t="shared" si="25"/>
        <v>3352.9840909090913</v>
      </c>
      <c r="G23" s="195">
        <f t="shared" si="25"/>
        <v>2681.394545454546</v>
      </c>
      <c r="H23" s="195">
        <f t="shared" si="25"/>
        <v>8320.9445454545476</v>
      </c>
      <c r="I23" s="195">
        <f t="shared" si="25"/>
        <v>10026.870000000001</v>
      </c>
      <c r="J23" s="195">
        <f t="shared" si="25"/>
        <v>1173.7377272727274</v>
      </c>
      <c r="K23" s="195">
        <f t="shared" si="25"/>
        <v>3409.0077272727276</v>
      </c>
      <c r="L23" s="195">
        <f t="shared" si="25"/>
        <v>10619.540454545453</v>
      </c>
      <c r="M23" s="195">
        <f t="shared" si="25"/>
        <v>20.072727272727274</v>
      </c>
      <c r="N23" s="195">
        <f t="shared" si="25"/>
        <v>43.896363636363638</v>
      </c>
      <c r="O23" s="195">
        <f t="shared" si="25"/>
        <v>3409.3945454545451</v>
      </c>
      <c r="P23" s="195">
        <f t="shared" si="25"/>
        <v>0</v>
      </c>
      <c r="Q23" s="195">
        <f t="shared" si="25"/>
        <v>4005.5018181818195</v>
      </c>
      <c r="R23" s="195">
        <f t="shared" si="25"/>
        <v>3848.7081818181819</v>
      </c>
      <c r="S23" s="195">
        <f t="shared" si="25"/>
        <v>566.9918181818183</v>
      </c>
      <c r="T23" s="195">
        <f t="shared" si="25"/>
        <v>377.8145454545454</v>
      </c>
      <c r="U23" s="195">
        <f t="shared" si="25"/>
        <v>389.13636363636357</v>
      </c>
      <c r="V23" s="195">
        <f t="shared" si="25"/>
        <v>509.9345454545454</v>
      </c>
      <c r="W23" s="195">
        <f t="shared" si="25"/>
        <v>1702.4727272727275</v>
      </c>
      <c r="X23" s="195">
        <f t="shared" si="25"/>
        <v>944.44318181818187</v>
      </c>
      <c r="Y23" s="195">
        <f t="shared" si="25"/>
        <v>1095.3954545454544</v>
      </c>
      <c r="Z23" s="195">
        <f t="shared" si="25"/>
        <v>840.66545454545462</v>
      </c>
      <c r="AA23" s="195">
        <f t="shared" si="25"/>
        <v>1161.7199999999998</v>
      </c>
      <c r="AB23" s="195">
        <f t="shared" si="25"/>
        <v>7854.9381818181819</v>
      </c>
      <c r="AC23" s="195">
        <f t="shared" si="25"/>
        <v>0</v>
      </c>
      <c r="AD23" s="195">
        <f t="shared" si="25"/>
        <v>1439.245909090909</v>
      </c>
      <c r="AE23" s="195">
        <f t="shared" si="25"/>
        <v>3352.9840909090913</v>
      </c>
      <c r="AF23" s="195">
        <f t="shared" si="25"/>
        <v>2813.3563636363642</v>
      </c>
      <c r="AG23" s="195">
        <f t="shared" si="25"/>
        <v>802.99999999999989</v>
      </c>
      <c r="AH23" s="195">
        <f t="shared" si="25"/>
        <v>449.0227272727272</v>
      </c>
      <c r="AI23" s="195">
        <f t="shared" si="25"/>
        <v>790.54772727272734</v>
      </c>
      <c r="AJ23" s="195">
        <f t="shared" si="25"/>
        <v>422.28363636363639</v>
      </c>
      <c r="AK23" s="195">
        <f t="shared" si="25"/>
        <v>685.21090909090913</v>
      </c>
      <c r="AL23" s="195">
        <f t="shared" si="25"/>
        <v>1317.78</v>
      </c>
      <c r="AM23" s="195">
        <f t="shared" si="25"/>
        <v>20.072727272727274</v>
      </c>
      <c r="AN23" s="195">
        <f t="shared" si="25"/>
        <v>1143.5890909090911</v>
      </c>
      <c r="AO23" s="195">
        <f t="shared" si="25"/>
        <v>1921.8409090909092</v>
      </c>
      <c r="AP23" s="195">
        <f t="shared" si="25"/>
        <v>178.57863636363638</v>
      </c>
      <c r="AQ23" s="195">
        <f t="shared" si="25"/>
        <v>43.896363636363638</v>
      </c>
      <c r="AR23" s="195">
        <f t="shared" si="25"/>
        <v>747.49090909090921</v>
      </c>
      <c r="AS23" s="195">
        <f t="shared" si="25"/>
        <v>2529.0763636363636</v>
      </c>
      <c r="AT23" s="195">
        <f t="shared" si="25"/>
        <v>768.17727272727268</v>
      </c>
      <c r="AU23" s="195">
        <f t="shared" si="25"/>
        <v>298.11818181818182</v>
      </c>
      <c r="AV23" s="195">
        <f t="shared" si="25"/>
        <v>931.68727272727278</v>
      </c>
      <c r="AW23">
        <v>22</v>
      </c>
      <c r="AX23" s="195">
        <f>SUM(AX254:AX269)</f>
        <v>460167</v>
      </c>
      <c r="AY23" s="195">
        <f t="shared" ref="AY23:CR23" si="26">SUM(AY254:AY269)</f>
        <v>23000</v>
      </c>
      <c r="AZ23" s="195">
        <f t="shared" si="26"/>
        <v>3059</v>
      </c>
      <c r="BA23" s="195">
        <f t="shared" si="26"/>
        <v>4707</v>
      </c>
      <c r="BB23" s="195">
        <f t="shared" si="26"/>
        <v>33522</v>
      </c>
      <c r="BC23" s="195">
        <f t="shared" si="26"/>
        <v>26725</v>
      </c>
      <c r="BD23" s="195">
        <f t="shared" si="26"/>
        <v>80870</v>
      </c>
      <c r="BE23" s="195">
        <f t="shared" si="26"/>
        <v>96265</v>
      </c>
      <c r="BF23" s="195">
        <f t="shared" si="26"/>
        <v>12319</v>
      </c>
      <c r="BG23" s="195">
        <f t="shared" si="26"/>
        <v>30526</v>
      </c>
      <c r="BH23" s="195">
        <f t="shared" si="26"/>
        <v>115495</v>
      </c>
      <c r="BI23" s="195">
        <f t="shared" si="26"/>
        <v>284</v>
      </c>
      <c r="BJ23" s="195">
        <f t="shared" si="26"/>
        <v>610</v>
      </c>
      <c r="BK23" s="195">
        <f t="shared" si="26"/>
        <v>32785</v>
      </c>
      <c r="BL23" s="195">
        <f t="shared" si="26"/>
        <v>0</v>
      </c>
      <c r="BM23" s="195">
        <f t="shared" si="26"/>
        <v>38738</v>
      </c>
      <c r="BN23" s="195">
        <f t="shared" si="26"/>
        <v>37417</v>
      </c>
      <c r="BO23" s="195">
        <f t="shared" si="26"/>
        <v>7195</v>
      </c>
      <c r="BP23" s="195">
        <f t="shared" si="26"/>
        <v>3524</v>
      </c>
      <c r="BQ23" s="195">
        <f t="shared" si="26"/>
        <v>3073</v>
      </c>
      <c r="BR23" s="195">
        <f t="shared" si="26"/>
        <v>4707</v>
      </c>
      <c r="BS23" s="195">
        <f t="shared" si="26"/>
        <v>11478</v>
      </c>
      <c r="BT23" s="195">
        <f t="shared" si="26"/>
        <v>6353</v>
      </c>
      <c r="BU23" s="195">
        <f t="shared" si="26"/>
        <v>24213</v>
      </c>
      <c r="BV23" s="195">
        <f t="shared" si="26"/>
        <v>7664</v>
      </c>
      <c r="BW23" s="195">
        <f t="shared" si="26"/>
        <v>22746</v>
      </c>
      <c r="BX23" s="195">
        <f t="shared" si="26"/>
        <v>90213</v>
      </c>
      <c r="BY23" s="195">
        <f t="shared" si="26"/>
        <v>0</v>
      </c>
      <c r="BZ23" s="195">
        <f t="shared" si="26"/>
        <v>12658</v>
      </c>
      <c r="CA23" s="195">
        <f t="shared" si="26"/>
        <v>33522</v>
      </c>
      <c r="CB23" s="195">
        <f t="shared" si="26"/>
        <v>23429</v>
      </c>
      <c r="CC23" s="195">
        <f t="shared" si="26"/>
        <v>8795</v>
      </c>
      <c r="CD23" s="195">
        <f t="shared" si="26"/>
        <v>4234</v>
      </c>
      <c r="CE23" s="195">
        <f t="shared" si="26"/>
        <v>5993</v>
      </c>
      <c r="CF23" s="195">
        <f t="shared" si="26"/>
        <v>4715</v>
      </c>
      <c r="CG23" s="195">
        <f t="shared" si="26"/>
        <v>5879</v>
      </c>
      <c r="CH23" s="195">
        <f t="shared" si="26"/>
        <v>12044</v>
      </c>
      <c r="CI23" s="195">
        <f t="shared" si="26"/>
        <v>284</v>
      </c>
      <c r="CJ23" s="195">
        <f t="shared" si="26"/>
        <v>14112</v>
      </c>
      <c r="CK23" s="195">
        <f t="shared" si="26"/>
        <v>16002</v>
      </c>
      <c r="CL23" s="195">
        <f t="shared" si="26"/>
        <v>3059</v>
      </c>
      <c r="CM23" s="195">
        <f t="shared" si="26"/>
        <v>610</v>
      </c>
      <c r="CN23" s="195">
        <f t="shared" si="26"/>
        <v>10768</v>
      </c>
      <c r="CO23" s="195">
        <f t="shared" si="26"/>
        <v>22123</v>
      </c>
      <c r="CP23" s="195">
        <f t="shared" si="26"/>
        <v>10994</v>
      </c>
      <c r="CQ23" s="195">
        <f t="shared" si="26"/>
        <v>2000</v>
      </c>
      <c r="CR23" s="195">
        <f t="shared" si="26"/>
        <v>11625</v>
      </c>
    </row>
    <row r="24" spans="1:96" ht="13.5" thickBot="1" x14ac:dyDescent="0.25">
      <c r="A24" s="104" t="s">
        <v>19</v>
      </c>
      <c r="AW24">
        <v>23</v>
      </c>
    </row>
    <row r="25" spans="1:96" x14ac:dyDescent="0.2">
      <c r="A25" s="114" t="s">
        <v>20</v>
      </c>
      <c r="AW25">
        <v>24</v>
      </c>
    </row>
    <row r="26" spans="1:96" x14ac:dyDescent="0.2">
      <c r="A26" s="114" t="s">
        <v>21</v>
      </c>
      <c r="AW26">
        <v>25</v>
      </c>
    </row>
    <row r="27" spans="1:96" x14ac:dyDescent="0.2">
      <c r="A27" s="114" t="s">
        <v>22</v>
      </c>
      <c r="AW27">
        <v>26</v>
      </c>
    </row>
    <row r="28" spans="1:96" x14ac:dyDescent="0.2">
      <c r="A28" s="114" t="s">
        <v>23</v>
      </c>
      <c r="AW28">
        <v>27</v>
      </c>
    </row>
    <row r="29" spans="1:96" x14ac:dyDescent="0.2">
      <c r="A29" s="114" t="s">
        <v>221</v>
      </c>
      <c r="B29" s="195">
        <f>B70+B111+B152+B193+B234</f>
        <v>29796.17</v>
      </c>
      <c r="C29" s="195">
        <f t="shared" ref="C29:AV34" si="27">C70+C111+C152+C193+C234</f>
        <v>3078.0804166666667</v>
      </c>
      <c r="D29" s="195">
        <f t="shared" si="27"/>
        <v>471.5916666666667</v>
      </c>
      <c r="E29" s="195">
        <f t="shared" si="27"/>
        <v>867.37500000000023</v>
      </c>
      <c r="F29" s="195">
        <f t="shared" si="27"/>
        <v>2003.6399999999999</v>
      </c>
      <c r="G29" s="195">
        <f t="shared" si="27"/>
        <v>1105.1333333333334</v>
      </c>
      <c r="H29" s="195">
        <f t="shared" si="27"/>
        <v>2757.4841666666666</v>
      </c>
      <c r="I29" s="195">
        <f t="shared" si="27"/>
        <v>8648.4487500000014</v>
      </c>
      <c r="J29" s="195">
        <f t="shared" si="27"/>
        <v>1494.0800000000002</v>
      </c>
      <c r="K29" s="195">
        <f t="shared" si="27"/>
        <v>3663.71</v>
      </c>
      <c r="L29" s="195">
        <f t="shared" si="27"/>
        <v>3523.5287499999995</v>
      </c>
      <c r="M29" s="195">
        <f t="shared" si="27"/>
        <v>139.07500000000002</v>
      </c>
      <c r="N29" s="195">
        <f t="shared" si="27"/>
        <v>114.51916666666668</v>
      </c>
      <c r="O29" s="195">
        <f t="shared" si="27"/>
        <v>2541.8899999999994</v>
      </c>
      <c r="P29" s="195">
        <f t="shared" si="27"/>
        <v>180.39416666666668</v>
      </c>
      <c r="Q29" s="195">
        <f t="shared" si="27"/>
        <v>1021.8020833333334</v>
      </c>
      <c r="R29" s="195">
        <f t="shared" si="27"/>
        <v>1219.33125</v>
      </c>
      <c r="S29" s="195">
        <f t="shared" si="27"/>
        <v>771.01250000000005</v>
      </c>
      <c r="T29" s="195">
        <f t="shared" si="27"/>
        <v>506.20916666666665</v>
      </c>
      <c r="U29" s="195">
        <f t="shared" si="27"/>
        <v>216.34666666666666</v>
      </c>
      <c r="V29" s="195">
        <f t="shared" si="27"/>
        <v>867.37500000000023</v>
      </c>
      <c r="W29" s="195">
        <f t="shared" si="27"/>
        <v>1026.54</v>
      </c>
      <c r="X29" s="195">
        <f t="shared" si="27"/>
        <v>1166.7666666666667</v>
      </c>
      <c r="Y29" s="195">
        <f t="shared" si="27"/>
        <v>156.12</v>
      </c>
      <c r="Z29" s="195">
        <f t="shared" si="27"/>
        <v>414.59583333333336</v>
      </c>
      <c r="AA29" s="195">
        <f t="shared" si="27"/>
        <v>241.54374999999999</v>
      </c>
      <c r="AB29" s="195">
        <f t="shared" si="27"/>
        <v>1502.25</v>
      </c>
      <c r="AC29" s="195">
        <f t="shared" si="27"/>
        <v>180.39416666666668</v>
      </c>
      <c r="AD29" s="195">
        <f t="shared" si="27"/>
        <v>494.03083333333336</v>
      </c>
      <c r="AE29" s="195">
        <f t="shared" si="27"/>
        <v>2003.6399999999999</v>
      </c>
      <c r="AF29" s="195">
        <f t="shared" si="27"/>
        <v>5438.95</v>
      </c>
      <c r="AG29" s="195">
        <f t="shared" si="27"/>
        <v>930.1875</v>
      </c>
      <c r="AH29" s="195">
        <f t="shared" si="27"/>
        <v>754.77875000000006</v>
      </c>
      <c r="AI29" s="195">
        <f t="shared" si="27"/>
        <v>533.29500000000007</v>
      </c>
      <c r="AJ29" s="195">
        <f t="shared" si="27"/>
        <v>540.66374999999994</v>
      </c>
      <c r="AK29" s="195">
        <f t="shared" si="27"/>
        <v>1543.9558333333337</v>
      </c>
      <c r="AL29" s="195">
        <f t="shared" si="27"/>
        <v>2417.3020833333335</v>
      </c>
      <c r="AM29" s="195">
        <f t="shared" si="27"/>
        <v>139.07500000000002</v>
      </c>
      <c r="AN29" s="195">
        <f t="shared" si="27"/>
        <v>732.30208333333337</v>
      </c>
      <c r="AO29" s="195">
        <f t="shared" si="27"/>
        <v>1187.3566666666666</v>
      </c>
      <c r="AP29" s="195">
        <f t="shared" si="27"/>
        <v>471.5916666666667</v>
      </c>
      <c r="AQ29" s="195">
        <f t="shared" si="27"/>
        <v>114.51916666666668</v>
      </c>
      <c r="AR29" s="195">
        <f t="shared" si="27"/>
        <v>462.57083333333333</v>
      </c>
      <c r="AS29" s="195">
        <f t="shared" si="27"/>
        <v>1788.51</v>
      </c>
      <c r="AT29" s="195">
        <f t="shared" si="27"/>
        <v>405.22500000000002</v>
      </c>
      <c r="AU29" s="195">
        <f t="shared" si="27"/>
        <v>859.86666666666656</v>
      </c>
      <c r="AV29" s="195">
        <f t="shared" si="27"/>
        <v>1260.3883333333333</v>
      </c>
      <c r="AW29">
        <v>28</v>
      </c>
      <c r="AX29" s="195">
        <f>AX70+AX111+AX152+AX193+AX234</f>
        <v>131719</v>
      </c>
      <c r="AY29" s="195">
        <f t="shared" ref="AY29:CR34" si="28">AY70+AY111+AY152+AY193+AY234</f>
        <v>9305</v>
      </c>
      <c r="AZ29" s="195">
        <f t="shared" si="28"/>
        <v>2618</v>
      </c>
      <c r="BA29" s="195">
        <f t="shared" si="28"/>
        <v>3636</v>
      </c>
      <c r="BB29" s="195">
        <f t="shared" si="28"/>
        <v>9084</v>
      </c>
      <c r="BC29" s="195">
        <f t="shared" si="28"/>
        <v>7795</v>
      </c>
      <c r="BD29" s="195">
        <f t="shared" si="28"/>
        <v>14099</v>
      </c>
      <c r="BE29" s="195">
        <f t="shared" si="28"/>
        <v>30323</v>
      </c>
      <c r="BF29" s="195">
        <f t="shared" si="28"/>
        <v>7645</v>
      </c>
      <c r="BG29" s="195">
        <f t="shared" si="28"/>
        <v>14676</v>
      </c>
      <c r="BH29" s="195">
        <f t="shared" si="28"/>
        <v>20255</v>
      </c>
      <c r="BI29" s="195">
        <f t="shared" si="28"/>
        <v>526</v>
      </c>
      <c r="BJ29" s="195">
        <f t="shared" si="28"/>
        <v>618</v>
      </c>
      <c r="BK29" s="195">
        <f t="shared" si="28"/>
        <v>10538</v>
      </c>
      <c r="BL29" s="195">
        <f t="shared" si="28"/>
        <v>601</v>
      </c>
      <c r="BM29" s="195">
        <f t="shared" si="28"/>
        <v>5267</v>
      </c>
      <c r="BN29" s="195">
        <f t="shared" si="28"/>
        <v>6362</v>
      </c>
      <c r="BO29" s="195">
        <f t="shared" si="28"/>
        <v>2855</v>
      </c>
      <c r="BP29" s="195">
        <f t="shared" si="28"/>
        <v>2138</v>
      </c>
      <c r="BQ29" s="195">
        <f t="shared" si="28"/>
        <v>1312</v>
      </c>
      <c r="BR29" s="195">
        <f t="shared" si="28"/>
        <v>3636</v>
      </c>
      <c r="BS29" s="195">
        <f t="shared" si="28"/>
        <v>4031</v>
      </c>
      <c r="BT29" s="195">
        <f t="shared" si="28"/>
        <v>3117</v>
      </c>
      <c r="BU29" s="195">
        <f t="shared" si="28"/>
        <v>2917</v>
      </c>
      <c r="BV29" s="195">
        <f t="shared" si="28"/>
        <v>2565</v>
      </c>
      <c r="BW29" s="195">
        <f t="shared" si="28"/>
        <v>2520</v>
      </c>
      <c r="BX29" s="195">
        <f t="shared" si="28"/>
        <v>10985</v>
      </c>
      <c r="BY29" s="195">
        <f t="shared" si="28"/>
        <v>601</v>
      </c>
      <c r="BZ29" s="195">
        <f t="shared" si="28"/>
        <v>3938</v>
      </c>
      <c r="CA29" s="195">
        <f t="shared" si="28"/>
        <v>9084</v>
      </c>
      <c r="CB29" s="195">
        <f t="shared" si="28"/>
        <v>14560</v>
      </c>
      <c r="CC29" s="195">
        <f t="shared" si="28"/>
        <v>5507</v>
      </c>
      <c r="CD29" s="195">
        <f t="shared" si="28"/>
        <v>1970</v>
      </c>
      <c r="CE29" s="195">
        <f t="shared" si="28"/>
        <v>2095</v>
      </c>
      <c r="CF29" s="195">
        <f t="shared" si="28"/>
        <v>2470</v>
      </c>
      <c r="CG29" s="195">
        <f t="shared" si="28"/>
        <v>3587</v>
      </c>
      <c r="CH29" s="195">
        <f t="shared" si="28"/>
        <v>8707</v>
      </c>
      <c r="CI29" s="195">
        <f t="shared" si="28"/>
        <v>526</v>
      </c>
      <c r="CJ29" s="195">
        <f t="shared" si="28"/>
        <v>3652</v>
      </c>
      <c r="CK29" s="195">
        <f t="shared" si="28"/>
        <v>4279</v>
      </c>
      <c r="CL29" s="195">
        <f t="shared" si="28"/>
        <v>2618</v>
      </c>
      <c r="CM29" s="195">
        <f t="shared" si="28"/>
        <v>618</v>
      </c>
      <c r="CN29" s="195">
        <f t="shared" si="28"/>
        <v>2601</v>
      </c>
      <c r="CO29" s="195">
        <f t="shared" si="28"/>
        <v>7720</v>
      </c>
      <c r="CP29" s="195">
        <f t="shared" si="28"/>
        <v>2545</v>
      </c>
      <c r="CQ29" s="195">
        <f t="shared" si="28"/>
        <v>2326</v>
      </c>
      <c r="CR29" s="195">
        <f t="shared" si="28"/>
        <v>4610</v>
      </c>
    </row>
    <row r="30" spans="1:96" x14ac:dyDescent="0.2">
      <c r="A30" s="114" t="s">
        <v>25</v>
      </c>
      <c r="B30" s="195">
        <f t="shared" ref="B30:Q44" si="29">B71+B112+B153+B194+B235</f>
        <v>42208.53</v>
      </c>
      <c r="C30" s="195">
        <f t="shared" si="29"/>
        <v>3684.6987500000005</v>
      </c>
      <c r="D30" s="195">
        <f t="shared" si="29"/>
        <v>493.82499999999999</v>
      </c>
      <c r="E30" s="195">
        <f t="shared" si="29"/>
        <v>938.47916666666674</v>
      </c>
      <c r="F30" s="195">
        <f t="shared" si="29"/>
        <v>2564.5899999999997</v>
      </c>
      <c r="G30" s="195">
        <f t="shared" si="29"/>
        <v>1431.5800000000002</v>
      </c>
      <c r="H30" s="195">
        <f t="shared" si="29"/>
        <v>4376.7641666666668</v>
      </c>
      <c r="I30" s="195">
        <f t="shared" si="29"/>
        <v>13746.397499999999</v>
      </c>
      <c r="J30" s="195">
        <f t="shared" si="29"/>
        <v>1651.7549999999999</v>
      </c>
      <c r="K30" s="195">
        <f t="shared" si="29"/>
        <v>4490.8300000000008</v>
      </c>
      <c r="L30" s="195">
        <f t="shared" si="29"/>
        <v>5719.8575000000001</v>
      </c>
      <c r="M30" s="195">
        <f t="shared" si="29"/>
        <v>160.9</v>
      </c>
      <c r="N30" s="195">
        <f t="shared" si="29"/>
        <v>122.25583333333334</v>
      </c>
      <c r="O30" s="195">
        <f t="shared" si="29"/>
        <v>3851.813333333333</v>
      </c>
      <c r="P30" s="195">
        <f t="shared" si="29"/>
        <v>204.23833333333334</v>
      </c>
      <c r="Q30" s="195">
        <f t="shared" si="29"/>
        <v>2384.854166666667</v>
      </c>
      <c r="R30" s="195">
        <f t="shared" si="27"/>
        <v>1370.5425</v>
      </c>
      <c r="S30" s="195">
        <f t="shared" si="27"/>
        <v>877.45</v>
      </c>
      <c r="T30" s="195">
        <f t="shared" si="27"/>
        <v>541.54750000000001</v>
      </c>
      <c r="U30" s="195">
        <f t="shared" si="27"/>
        <v>251.20666666666665</v>
      </c>
      <c r="V30" s="195">
        <f t="shared" si="27"/>
        <v>938.47916666666674</v>
      </c>
      <c r="W30" s="195">
        <f t="shared" si="27"/>
        <v>1987.11</v>
      </c>
      <c r="X30" s="195">
        <f t="shared" si="27"/>
        <v>1428.085</v>
      </c>
      <c r="Y30" s="195">
        <f t="shared" si="27"/>
        <v>184.08</v>
      </c>
      <c r="Z30" s="195">
        <f t="shared" si="27"/>
        <v>444.18041666666664</v>
      </c>
      <c r="AA30" s="195">
        <f t="shared" si="27"/>
        <v>272.08124999999995</v>
      </c>
      <c r="AB30" s="195">
        <f t="shared" si="27"/>
        <v>3152.7075000000004</v>
      </c>
      <c r="AC30" s="195">
        <f t="shared" si="27"/>
        <v>204.23833333333334</v>
      </c>
      <c r="AD30" s="195">
        <f t="shared" si="27"/>
        <v>595.18083333333334</v>
      </c>
      <c r="AE30" s="195">
        <f t="shared" si="27"/>
        <v>2564.5899999999997</v>
      </c>
      <c r="AF30" s="195">
        <f t="shared" si="27"/>
        <v>10046.841666666667</v>
      </c>
      <c r="AG30" s="195">
        <f t="shared" si="27"/>
        <v>1040.8725000000002</v>
      </c>
      <c r="AH30" s="195">
        <f t="shared" si="27"/>
        <v>998.53874999999994</v>
      </c>
      <c r="AI30" s="195">
        <f t="shared" si="27"/>
        <v>640.90833333333342</v>
      </c>
      <c r="AJ30" s="195">
        <f t="shared" si="27"/>
        <v>598.91624999999999</v>
      </c>
      <c r="AK30" s="195">
        <f t="shared" si="27"/>
        <v>1752.9558333333334</v>
      </c>
      <c r="AL30" s="195">
        <f t="shared" si="27"/>
        <v>3005.1875</v>
      </c>
      <c r="AM30" s="195">
        <f t="shared" si="27"/>
        <v>160.9</v>
      </c>
      <c r="AN30" s="195">
        <f t="shared" si="27"/>
        <v>902.55208333333348</v>
      </c>
      <c r="AO30" s="195">
        <f t="shared" si="27"/>
        <v>1652.5529166666668</v>
      </c>
      <c r="AP30" s="195">
        <f t="shared" si="27"/>
        <v>493.82499999999999</v>
      </c>
      <c r="AQ30" s="195">
        <f t="shared" si="27"/>
        <v>122.25583333333334</v>
      </c>
      <c r="AR30" s="195">
        <f t="shared" si="27"/>
        <v>583.83833333333337</v>
      </c>
      <c r="AS30" s="195">
        <f t="shared" si="27"/>
        <v>2159.3300000000004</v>
      </c>
      <c r="AT30" s="195">
        <f t="shared" si="27"/>
        <v>625.20833333333337</v>
      </c>
      <c r="AU30" s="195">
        <f t="shared" si="27"/>
        <v>1074.5733333333333</v>
      </c>
      <c r="AV30" s="195">
        <f t="shared" si="27"/>
        <v>1477.73125</v>
      </c>
      <c r="AW30">
        <v>29</v>
      </c>
      <c r="AX30" s="195">
        <f t="shared" ref="AX30:BM30" si="30">AX71+AX112+AX153+AX194+AX235</f>
        <v>184447</v>
      </c>
      <c r="AY30" s="195">
        <f t="shared" si="30"/>
        <v>10758</v>
      </c>
      <c r="AZ30" s="195">
        <f t="shared" si="30"/>
        <v>2640</v>
      </c>
      <c r="BA30" s="195">
        <f t="shared" si="30"/>
        <v>3839</v>
      </c>
      <c r="BB30" s="195">
        <f t="shared" si="30"/>
        <v>11911</v>
      </c>
      <c r="BC30" s="195">
        <f t="shared" si="30"/>
        <v>9716</v>
      </c>
      <c r="BD30" s="195">
        <f t="shared" si="30"/>
        <v>21333</v>
      </c>
      <c r="BE30" s="195">
        <f t="shared" si="30"/>
        <v>47520</v>
      </c>
      <c r="BF30" s="195">
        <f t="shared" si="30"/>
        <v>8360</v>
      </c>
      <c r="BG30" s="195">
        <f t="shared" si="30"/>
        <v>17712</v>
      </c>
      <c r="BH30" s="195">
        <f t="shared" si="30"/>
        <v>33660</v>
      </c>
      <c r="BI30" s="195">
        <f t="shared" si="30"/>
        <v>601</v>
      </c>
      <c r="BJ30" s="195">
        <f t="shared" si="30"/>
        <v>649</v>
      </c>
      <c r="BK30" s="195">
        <f t="shared" si="30"/>
        <v>15074</v>
      </c>
      <c r="BL30" s="195">
        <f t="shared" si="30"/>
        <v>674</v>
      </c>
      <c r="BM30" s="195">
        <f t="shared" si="30"/>
        <v>11664</v>
      </c>
      <c r="BN30" s="195">
        <f t="shared" si="28"/>
        <v>6964</v>
      </c>
      <c r="BO30" s="195">
        <f t="shared" si="28"/>
        <v>3226</v>
      </c>
      <c r="BP30" s="195">
        <f t="shared" si="28"/>
        <v>2302</v>
      </c>
      <c r="BQ30" s="195">
        <f t="shared" si="28"/>
        <v>1455</v>
      </c>
      <c r="BR30" s="195">
        <f t="shared" si="28"/>
        <v>3839</v>
      </c>
      <c r="BS30" s="195">
        <f t="shared" si="28"/>
        <v>7764</v>
      </c>
      <c r="BT30" s="195">
        <f t="shared" si="28"/>
        <v>3742</v>
      </c>
      <c r="BU30" s="195">
        <f t="shared" si="28"/>
        <v>3340</v>
      </c>
      <c r="BV30" s="195">
        <f t="shared" si="28"/>
        <v>2681</v>
      </c>
      <c r="BW30" s="195">
        <f t="shared" si="28"/>
        <v>2751</v>
      </c>
      <c r="BX30" s="195">
        <f t="shared" si="28"/>
        <v>23278</v>
      </c>
      <c r="BY30" s="195">
        <f t="shared" si="28"/>
        <v>674</v>
      </c>
      <c r="BZ30" s="195">
        <f t="shared" si="28"/>
        <v>4507</v>
      </c>
      <c r="CA30" s="195">
        <f t="shared" si="28"/>
        <v>11911</v>
      </c>
      <c r="CB30" s="195">
        <f t="shared" si="28"/>
        <v>28182</v>
      </c>
      <c r="CC30" s="195">
        <f t="shared" si="28"/>
        <v>6058</v>
      </c>
      <c r="CD30" s="195">
        <f t="shared" si="28"/>
        <v>2596</v>
      </c>
      <c r="CE30" s="195">
        <f t="shared" si="28"/>
        <v>2492</v>
      </c>
      <c r="CF30" s="195">
        <f t="shared" si="28"/>
        <v>2705</v>
      </c>
      <c r="CG30" s="195">
        <f t="shared" si="28"/>
        <v>3944</v>
      </c>
      <c r="CH30" s="195">
        <f t="shared" si="28"/>
        <v>10702</v>
      </c>
      <c r="CI30" s="195">
        <f t="shared" si="28"/>
        <v>601</v>
      </c>
      <c r="CJ30" s="195">
        <f t="shared" si="28"/>
        <v>4084</v>
      </c>
      <c r="CK30" s="195">
        <f t="shared" si="28"/>
        <v>5610</v>
      </c>
      <c r="CL30" s="195">
        <f t="shared" si="28"/>
        <v>2640</v>
      </c>
      <c r="CM30" s="195">
        <f t="shared" si="28"/>
        <v>649</v>
      </c>
      <c r="CN30" s="195">
        <f t="shared" si="28"/>
        <v>3072</v>
      </c>
      <c r="CO30" s="195">
        <f t="shared" si="28"/>
        <v>9142</v>
      </c>
      <c r="CP30" s="195">
        <f t="shared" si="28"/>
        <v>3754</v>
      </c>
      <c r="CQ30" s="195">
        <f t="shared" si="28"/>
        <v>2909</v>
      </c>
      <c r="CR30" s="195">
        <f t="shared" si="28"/>
        <v>5209</v>
      </c>
    </row>
    <row r="31" spans="1:96" x14ac:dyDescent="0.2">
      <c r="A31" s="114" t="s">
        <v>26</v>
      </c>
      <c r="B31" s="195">
        <f t="shared" si="29"/>
        <v>46493.869999999995</v>
      </c>
      <c r="C31" s="195">
        <f t="shared" si="27"/>
        <v>3629.8416666666672</v>
      </c>
      <c r="D31" s="195">
        <f t="shared" si="27"/>
        <v>551.20833333333337</v>
      </c>
      <c r="E31" s="195">
        <f t="shared" si="27"/>
        <v>1047.1875000000002</v>
      </c>
      <c r="F31" s="195">
        <f t="shared" si="27"/>
        <v>2697</v>
      </c>
      <c r="G31" s="195">
        <f t="shared" si="27"/>
        <v>1492.2066666666667</v>
      </c>
      <c r="H31" s="195">
        <f t="shared" si="27"/>
        <v>5246.5724999999993</v>
      </c>
      <c r="I31" s="195">
        <f t="shared" si="27"/>
        <v>14622.682500000001</v>
      </c>
      <c r="J31" s="195">
        <f t="shared" si="27"/>
        <v>1998.3862500000002</v>
      </c>
      <c r="K31" s="195">
        <f t="shared" si="27"/>
        <v>4781.59</v>
      </c>
      <c r="L31" s="195">
        <f t="shared" si="27"/>
        <v>6996.8237500000005</v>
      </c>
      <c r="M31" s="195">
        <f t="shared" si="27"/>
        <v>195.20000000000002</v>
      </c>
      <c r="N31" s="195">
        <f t="shared" si="27"/>
        <v>163.22166666666669</v>
      </c>
      <c r="O31" s="195">
        <f t="shared" si="27"/>
        <v>3978.0758333333329</v>
      </c>
      <c r="P31" s="195">
        <f t="shared" si="27"/>
        <v>222.89000000000001</v>
      </c>
      <c r="Q31" s="195">
        <f t="shared" si="27"/>
        <v>2736.5520833333335</v>
      </c>
      <c r="R31" s="195">
        <f t="shared" si="27"/>
        <v>1742.2537500000001</v>
      </c>
      <c r="S31" s="195">
        <f t="shared" si="27"/>
        <v>1009.625</v>
      </c>
      <c r="T31" s="195">
        <f t="shared" si="27"/>
        <v>584.61</v>
      </c>
      <c r="U31" s="195">
        <f t="shared" si="27"/>
        <v>277.06666666666666</v>
      </c>
      <c r="V31" s="195">
        <f t="shared" si="27"/>
        <v>1047.1875000000002</v>
      </c>
      <c r="W31" s="195">
        <f t="shared" si="27"/>
        <v>1809.31</v>
      </c>
      <c r="X31" s="195">
        <f t="shared" si="27"/>
        <v>1448.4000000000003</v>
      </c>
      <c r="Y31" s="195">
        <f t="shared" si="27"/>
        <v>180.7166666666667</v>
      </c>
      <c r="Z31" s="195">
        <f t="shared" si="27"/>
        <v>494.22958333333338</v>
      </c>
      <c r="AA31" s="195">
        <f t="shared" si="27"/>
        <v>244.875</v>
      </c>
      <c r="AB31" s="195">
        <f t="shared" si="27"/>
        <v>3991.4625000000001</v>
      </c>
      <c r="AC31" s="195">
        <f t="shared" si="27"/>
        <v>222.89000000000001</v>
      </c>
      <c r="AD31" s="195">
        <f t="shared" si="27"/>
        <v>690.84750000000008</v>
      </c>
      <c r="AE31" s="195">
        <f t="shared" si="27"/>
        <v>2697</v>
      </c>
      <c r="AF31" s="195">
        <f t="shared" si="27"/>
        <v>10777.860416666668</v>
      </c>
      <c r="AG31" s="195">
        <f t="shared" si="27"/>
        <v>1308.1724999999999</v>
      </c>
      <c r="AH31" s="195">
        <f t="shared" si="27"/>
        <v>993.245</v>
      </c>
      <c r="AI31" s="195">
        <f t="shared" si="27"/>
        <v>682.46499999999992</v>
      </c>
      <c r="AJ31" s="195">
        <f t="shared" si="27"/>
        <v>750.63375000000008</v>
      </c>
      <c r="AK31" s="195">
        <f t="shared" si="27"/>
        <v>1640.2066666666667</v>
      </c>
      <c r="AL31" s="195">
        <f t="shared" si="27"/>
        <v>3181.5729166666674</v>
      </c>
      <c r="AM31" s="195">
        <f t="shared" si="27"/>
        <v>195.20000000000002</v>
      </c>
      <c r="AN31" s="195">
        <f t="shared" si="27"/>
        <v>1099.0208333333335</v>
      </c>
      <c r="AO31" s="195">
        <f t="shared" si="27"/>
        <v>1837.6333333333332</v>
      </c>
      <c r="AP31" s="195">
        <f t="shared" si="27"/>
        <v>551.20833333333337</v>
      </c>
      <c r="AQ31" s="195">
        <f t="shared" si="27"/>
        <v>163.22166666666669</v>
      </c>
      <c r="AR31" s="195">
        <f t="shared" si="27"/>
        <v>595.23833333333323</v>
      </c>
      <c r="AS31" s="195">
        <f t="shared" si="27"/>
        <v>2348.37</v>
      </c>
      <c r="AT31" s="195">
        <f t="shared" si="27"/>
        <v>532</v>
      </c>
      <c r="AU31" s="195">
        <f t="shared" si="27"/>
        <v>1140.7866666666666</v>
      </c>
      <c r="AV31" s="195">
        <f t="shared" si="27"/>
        <v>1770.4016666666666</v>
      </c>
      <c r="AW31">
        <v>30</v>
      </c>
      <c r="AX31" s="195">
        <f t="shared" ref="AX31" si="31">AX72+AX113+AX154+AX195+AX236</f>
        <v>170737</v>
      </c>
      <c r="AY31" s="195">
        <f t="shared" si="28"/>
        <v>9516</v>
      </c>
      <c r="AZ31" s="195">
        <f t="shared" si="28"/>
        <v>2413</v>
      </c>
      <c r="BA31" s="195">
        <f t="shared" si="28"/>
        <v>3654</v>
      </c>
      <c r="BB31" s="195">
        <f t="shared" si="28"/>
        <v>9999</v>
      </c>
      <c r="BC31" s="195">
        <f t="shared" si="28"/>
        <v>8265</v>
      </c>
      <c r="BD31" s="195">
        <f t="shared" si="28"/>
        <v>20401</v>
      </c>
      <c r="BE31" s="195">
        <f t="shared" si="28"/>
        <v>44563</v>
      </c>
      <c r="BF31" s="195">
        <f t="shared" si="28"/>
        <v>8299</v>
      </c>
      <c r="BG31" s="195">
        <f t="shared" si="28"/>
        <v>16528</v>
      </c>
      <c r="BH31" s="195">
        <f t="shared" si="28"/>
        <v>32173</v>
      </c>
      <c r="BI31" s="195">
        <f t="shared" si="28"/>
        <v>558</v>
      </c>
      <c r="BJ31" s="195">
        <f t="shared" si="28"/>
        <v>665</v>
      </c>
      <c r="BK31" s="195">
        <f t="shared" si="28"/>
        <v>13074</v>
      </c>
      <c r="BL31" s="195">
        <f t="shared" si="28"/>
        <v>629</v>
      </c>
      <c r="BM31" s="195">
        <f t="shared" si="28"/>
        <v>11039</v>
      </c>
      <c r="BN31" s="195">
        <f t="shared" si="28"/>
        <v>6708</v>
      </c>
      <c r="BO31" s="195">
        <f t="shared" si="28"/>
        <v>2945</v>
      </c>
      <c r="BP31" s="195">
        <f t="shared" si="28"/>
        <v>2021</v>
      </c>
      <c r="BQ31" s="195">
        <f t="shared" si="28"/>
        <v>1433</v>
      </c>
      <c r="BR31" s="195">
        <f t="shared" si="28"/>
        <v>3654</v>
      </c>
      <c r="BS31" s="195">
        <f t="shared" si="28"/>
        <v>6122</v>
      </c>
      <c r="BT31" s="195">
        <f t="shared" si="28"/>
        <v>3468</v>
      </c>
      <c r="BU31" s="195">
        <f t="shared" si="28"/>
        <v>2478</v>
      </c>
      <c r="BV31" s="195">
        <f t="shared" si="28"/>
        <v>2358</v>
      </c>
      <c r="BW31" s="195">
        <f t="shared" si="28"/>
        <v>1811</v>
      </c>
      <c r="BX31" s="195">
        <f t="shared" si="28"/>
        <v>22340</v>
      </c>
      <c r="BY31" s="195">
        <f t="shared" si="28"/>
        <v>629</v>
      </c>
      <c r="BZ31" s="195">
        <f t="shared" si="28"/>
        <v>4409</v>
      </c>
      <c r="CA31" s="195">
        <f t="shared" si="28"/>
        <v>9999</v>
      </c>
      <c r="CB31" s="195">
        <f t="shared" si="28"/>
        <v>27678</v>
      </c>
      <c r="CC31" s="195">
        <f t="shared" si="28"/>
        <v>6278</v>
      </c>
      <c r="CD31" s="195">
        <f t="shared" si="28"/>
        <v>2346</v>
      </c>
      <c r="CE31" s="195">
        <f t="shared" si="28"/>
        <v>2209</v>
      </c>
      <c r="CF31" s="195">
        <f t="shared" si="28"/>
        <v>2654</v>
      </c>
      <c r="CG31" s="195">
        <f t="shared" si="28"/>
        <v>3379</v>
      </c>
      <c r="CH31" s="195">
        <f t="shared" si="28"/>
        <v>10191</v>
      </c>
      <c r="CI31" s="195">
        <f t="shared" si="28"/>
        <v>558</v>
      </c>
      <c r="CJ31" s="195">
        <f t="shared" si="28"/>
        <v>4007</v>
      </c>
      <c r="CK31" s="195">
        <f t="shared" si="28"/>
        <v>5365</v>
      </c>
      <c r="CL31" s="195">
        <f t="shared" si="28"/>
        <v>2413</v>
      </c>
      <c r="CM31" s="195">
        <f t="shared" si="28"/>
        <v>665</v>
      </c>
      <c r="CN31" s="195">
        <f t="shared" si="28"/>
        <v>2669</v>
      </c>
      <c r="CO31" s="195">
        <f t="shared" si="28"/>
        <v>8428</v>
      </c>
      <c r="CP31" s="195">
        <f t="shared" si="28"/>
        <v>2423</v>
      </c>
      <c r="CQ31" s="195">
        <f t="shared" si="28"/>
        <v>2794</v>
      </c>
      <c r="CR31" s="195">
        <f t="shared" si="28"/>
        <v>5266</v>
      </c>
    </row>
    <row r="32" spans="1:96" x14ac:dyDescent="0.2">
      <c r="A32" s="114" t="s">
        <v>27</v>
      </c>
      <c r="B32" s="195">
        <f t="shared" si="29"/>
        <v>44358.7</v>
      </c>
      <c r="C32" s="195">
        <f t="shared" si="27"/>
        <v>3531.4683333333332</v>
      </c>
      <c r="D32" s="195">
        <f t="shared" si="27"/>
        <v>566.27500000000009</v>
      </c>
      <c r="E32" s="195">
        <f t="shared" si="27"/>
        <v>938.62500000000011</v>
      </c>
      <c r="F32" s="195">
        <f t="shared" si="27"/>
        <v>2741.73</v>
      </c>
      <c r="G32" s="195">
        <f t="shared" si="27"/>
        <v>1524.7266666666669</v>
      </c>
      <c r="H32" s="195">
        <f t="shared" si="27"/>
        <v>4932.6983333333337</v>
      </c>
      <c r="I32" s="195">
        <f t="shared" si="27"/>
        <v>13362.164999999999</v>
      </c>
      <c r="J32" s="195">
        <f t="shared" si="27"/>
        <v>2003.1637500000002</v>
      </c>
      <c r="K32" s="195">
        <f t="shared" si="27"/>
        <v>4971.420000000001</v>
      </c>
      <c r="L32" s="195">
        <f t="shared" si="27"/>
        <v>6633.0425000000005</v>
      </c>
      <c r="M32" s="195">
        <f t="shared" si="27"/>
        <v>182.96250000000001</v>
      </c>
      <c r="N32" s="195">
        <f t="shared" si="27"/>
        <v>166.08166666666668</v>
      </c>
      <c r="O32" s="195">
        <f t="shared" si="27"/>
        <v>3502.9258333333332</v>
      </c>
      <c r="P32" s="195">
        <f t="shared" si="27"/>
        <v>235.21250000000001</v>
      </c>
      <c r="Q32" s="195">
        <f t="shared" si="27"/>
        <v>2344.479166666667</v>
      </c>
      <c r="R32" s="195">
        <f t="shared" si="27"/>
        <v>1871.8312500000002</v>
      </c>
      <c r="S32" s="195">
        <f t="shared" si="27"/>
        <v>1018.2375</v>
      </c>
      <c r="T32" s="195">
        <f t="shared" si="27"/>
        <v>555.72833333333324</v>
      </c>
      <c r="U32" s="195">
        <f t="shared" si="27"/>
        <v>287.24666666666667</v>
      </c>
      <c r="V32" s="195">
        <f t="shared" si="27"/>
        <v>938.62500000000011</v>
      </c>
      <c r="W32" s="195">
        <f t="shared" si="27"/>
        <v>1358.47</v>
      </c>
      <c r="X32" s="195">
        <f t="shared" si="27"/>
        <v>1365.95</v>
      </c>
      <c r="Y32" s="195">
        <f t="shared" si="27"/>
        <v>161.16</v>
      </c>
      <c r="Z32" s="195">
        <f t="shared" si="27"/>
        <v>501.9325</v>
      </c>
      <c r="AA32" s="195">
        <f t="shared" si="27"/>
        <v>248.01249999999999</v>
      </c>
      <c r="AB32" s="195">
        <f t="shared" si="27"/>
        <v>3644.6324999999997</v>
      </c>
      <c r="AC32" s="195">
        <f t="shared" si="27"/>
        <v>235.21250000000001</v>
      </c>
      <c r="AD32" s="195">
        <f t="shared" si="27"/>
        <v>757.25416666666672</v>
      </c>
      <c r="AE32" s="195">
        <f t="shared" si="27"/>
        <v>2741.73</v>
      </c>
      <c r="AF32" s="195">
        <f t="shared" si="27"/>
        <v>9599.8474999999999</v>
      </c>
      <c r="AG32" s="195">
        <f t="shared" si="27"/>
        <v>1332.2625</v>
      </c>
      <c r="AH32" s="195">
        <f t="shared" si="27"/>
        <v>883.03874999999994</v>
      </c>
      <c r="AI32" s="195">
        <f t="shared" si="27"/>
        <v>695.98666666666668</v>
      </c>
      <c r="AJ32" s="195">
        <f t="shared" si="27"/>
        <v>718.54875000000004</v>
      </c>
      <c r="AK32" s="195">
        <f t="shared" si="27"/>
        <v>1633.9050000000002</v>
      </c>
      <c r="AL32" s="195">
        <f t="shared" si="27"/>
        <v>3296.635416666667</v>
      </c>
      <c r="AM32" s="195">
        <f t="shared" si="27"/>
        <v>182.96250000000001</v>
      </c>
      <c r="AN32" s="195">
        <f t="shared" si="27"/>
        <v>1104.5937500000002</v>
      </c>
      <c r="AO32" s="195">
        <f t="shared" si="27"/>
        <v>1718.7816666666665</v>
      </c>
      <c r="AP32" s="195">
        <f t="shared" si="27"/>
        <v>566.27500000000009</v>
      </c>
      <c r="AQ32" s="195">
        <f t="shared" si="27"/>
        <v>166.08166666666668</v>
      </c>
      <c r="AR32" s="195">
        <f t="shared" si="27"/>
        <v>584.17083333333323</v>
      </c>
      <c r="AS32" s="195">
        <f t="shared" si="27"/>
        <v>2544.5500000000002</v>
      </c>
      <c r="AT32" s="195">
        <f t="shared" si="27"/>
        <v>465.05833333333339</v>
      </c>
      <c r="AU32" s="195">
        <f t="shared" si="27"/>
        <v>1016.6533333333334</v>
      </c>
      <c r="AV32" s="195">
        <f t="shared" si="27"/>
        <v>1801.0570833333331</v>
      </c>
      <c r="AW32">
        <v>31</v>
      </c>
      <c r="AX32" s="195">
        <f t="shared" ref="AX32" si="32">AX73+AX114+AX155+AX196+AX237</f>
        <v>163281</v>
      </c>
      <c r="AY32" s="195">
        <f t="shared" si="28"/>
        <v>9372</v>
      </c>
      <c r="AZ32" s="195">
        <f t="shared" si="28"/>
        <v>2472</v>
      </c>
      <c r="BA32" s="195">
        <f t="shared" si="28"/>
        <v>3278</v>
      </c>
      <c r="BB32" s="195">
        <f t="shared" si="28"/>
        <v>10234</v>
      </c>
      <c r="BC32" s="195">
        <f t="shared" si="28"/>
        <v>8491</v>
      </c>
      <c r="BD32" s="195">
        <f t="shared" si="28"/>
        <v>19323</v>
      </c>
      <c r="BE32" s="195">
        <f t="shared" si="28"/>
        <v>40689</v>
      </c>
      <c r="BF32" s="195">
        <f t="shared" si="28"/>
        <v>8342</v>
      </c>
      <c r="BG32" s="195">
        <f t="shared" si="28"/>
        <v>17310</v>
      </c>
      <c r="BH32" s="195">
        <f t="shared" si="28"/>
        <v>30283</v>
      </c>
      <c r="BI32" s="195">
        <f t="shared" si="28"/>
        <v>526</v>
      </c>
      <c r="BJ32" s="195">
        <f t="shared" si="28"/>
        <v>687</v>
      </c>
      <c r="BK32" s="195">
        <f t="shared" si="28"/>
        <v>11609</v>
      </c>
      <c r="BL32" s="195">
        <f t="shared" si="28"/>
        <v>665</v>
      </c>
      <c r="BM32" s="195">
        <f t="shared" si="28"/>
        <v>9493</v>
      </c>
      <c r="BN32" s="195">
        <f t="shared" si="28"/>
        <v>7327</v>
      </c>
      <c r="BO32" s="195">
        <f t="shared" si="28"/>
        <v>2966</v>
      </c>
      <c r="BP32" s="195">
        <f t="shared" si="28"/>
        <v>1900</v>
      </c>
      <c r="BQ32" s="195">
        <f t="shared" si="28"/>
        <v>1496</v>
      </c>
      <c r="BR32" s="195">
        <f t="shared" si="28"/>
        <v>3278</v>
      </c>
      <c r="BS32" s="195">
        <f t="shared" si="28"/>
        <v>4642</v>
      </c>
      <c r="BT32" s="195">
        <f t="shared" si="28"/>
        <v>3307</v>
      </c>
      <c r="BU32" s="195">
        <f t="shared" si="28"/>
        <v>2163</v>
      </c>
      <c r="BV32" s="195">
        <f t="shared" si="28"/>
        <v>2381</v>
      </c>
      <c r="BW32" s="195">
        <f t="shared" si="28"/>
        <v>1879</v>
      </c>
      <c r="BX32" s="195">
        <f t="shared" si="28"/>
        <v>20191</v>
      </c>
      <c r="BY32" s="195">
        <f t="shared" si="28"/>
        <v>665</v>
      </c>
      <c r="BZ32" s="195">
        <f t="shared" si="28"/>
        <v>4852</v>
      </c>
      <c r="CA32" s="195">
        <f t="shared" si="28"/>
        <v>10234</v>
      </c>
      <c r="CB32" s="195">
        <f t="shared" si="28"/>
        <v>24507</v>
      </c>
      <c r="CC32" s="195">
        <f t="shared" si="28"/>
        <v>6442</v>
      </c>
      <c r="CD32" s="195">
        <f t="shared" si="28"/>
        <v>2101</v>
      </c>
      <c r="CE32" s="195">
        <f t="shared" si="28"/>
        <v>2283</v>
      </c>
      <c r="CF32" s="195">
        <f t="shared" si="28"/>
        <v>2503</v>
      </c>
      <c r="CG32" s="195">
        <f t="shared" si="28"/>
        <v>3391</v>
      </c>
      <c r="CH32" s="195">
        <f t="shared" si="28"/>
        <v>10679</v>
      </c>
      <c r="CI32" s="195">
        <f t="shared" si="28"/>
        <v>526</v>
      </c>
      <c r="CJ32" s="195">
        <f t="shared" si="28"/>
        <v>4001</v>
      </c>
      <c r="CK32" s="195">
        <f t="shared" si="28"/>
        <v>5014</v>
      </c>
      <c r="CL32" s="195">
        <f t="shared" si="28"/>
        <v>2472</v>
      </c>
      <c r="CM32" s="195">
        <f t="shared" si="28"/>
        <v>687</v>
      </c>
      <c r="CN32" s="195">
        <f t="shared" si="28"/>
        <v>2674</v>
      </c>
      <c r="CO32" s="195">
        <f t="shared" si="28"/>
        <v>9151</v>
      </c>
      <c r="CP32" s="195">
        <f t="shared" si="28"/>
        <v>2143</v>
      </c>
      <c r="CQ32" s="195">
        <f t="shared" si="28"/>
        <v>2505</v>
      </c>
      <c r="CR32" s="195">
        <f t="shared" si="28"/>
        <v>5428</v>
      </c>
    </row>
    <row r="33" spans="1:96" x14ac:dyDescent="0.2">
      <c r="A33" s="114" t="s">
        <v>28</v>
      </c>
      <c r="B33" s="195">
        <f t="shared" si="29"/>
        <v>51158.7</v>
      </c>
      <c r="C33" s="195">
        <f t="shared" si="27"/>
        <v>4613.1229166666672</v>
      </c>
      <c r="D33" s="195">
        <f t="shared" si="27"/>
        <v>718.45</v>
      </c>
      <c r="E33" s="195">
        <f t="shared" si="27"/>
        <v>1197.4583333333333</v>
      </c>
      <c r="F33" s="195">
        <f t="shared" si="27"/>
        <v>3401.4</v>
      </c>
      <c r="G33" s="195">
        <f t="shared" si="27"/>
        <v>1870.073333333333</v>
      </c>
      <c r="H33" s="195">
        <f t="shared" si="27"/>
        <v>5210.0208333333321</v>
      </c>
      <c r="I33" s="195">
        <f t="shared" si="27"/>
        <v>14882.804999999998</v>
      </c>
      <c r="J33" s="195">
        <f t="shared" si="27"/>
        <v>2267.0374999999999</v>
      </c>
      <c r="K33" s="195">
        <f t="shared" si="27"/>
        <v>6312.8</v>
      </c>
      <c r="L33" s="195">
        <f t="shared" si="27"/>
        <v>7335.11625</v>
      </c>
      <c r="M33" s="195">
        <f t="shared" si="27"/>
        <v>202.67500000000001</v>
      </c>
      <c r="N33" s="195">
        <f t="shared" si="27"/>
        <v>189.54833333333335</v>
      </c>
      <c r="O33" s="195">
        <f t="shared" si="27"/>
        <v>3704.9133333333334</v>
      </c>
      <c r="P33" s="195">
        <f t="shared" si="27"/>
        <v>329.50416666666666</v>
      </c>
      <c r="Q33" s="195">
        <f t="shared" si="27"/>
        <v>2240.4270833333335</v>
      </c>
      <c r="R33" s="195">
        <f t="shared" si="27"/>
        <v>2206.5187499999997</v>
      </c>
      <c r="S33" s="195">
        <f t="shared" si="27"/>
        <v>1167.2249999999999</v>
      </c>
      <c r="T33" s="195">
        <f t="shared" si="27"/>
        <v>679.70499999999993</v>
      </c>
      <c r="U33" s="195">
        <f t="shared" si="27"/>
        <v>360.12666666666661</v>
      </c>
      <c r="V33" s="195">
        <f t="shared" si="27"/>
        <v>1197.4583333333333</v>
      </c>
      <c r="W33" s="195">
        <f t="shared" si="27"/>
        <v>1417.02</v>
      </c>
      <c r="X33" s="195">
        <f t="shared" si="27"/>
        <v>1807.4825000000001</v>
      </c>
      <c r="Y33" s="195">
        <f t="shared" si="27"/>
        <v>206.09666666666664</v>
      </c>
      <c r="Z33" s="195">
        <f t="shared" si="27"/>
        <v>680.19208333333324</v>
      </c>
      <c r="AA33" s="195">
        <f t="shared" si="27"/>
        <v>327.52500000000003</v>
      </c>
      <c r="AB33" s="195">
        <f t="shared" si="27"/>
        <v>3628.8449999999998</v>
      </c>
      <c r="AC33" s="195">
        <f t="shared" si="27"/>
        <v>329.50416666666666</v>
      </c>
      <c r="AD33" s="195">
        <f t="shared" si="27"/>
        <v>925.98333333333335</v>
      </c>
      <c r="AE33" s="195">
        <f t="shared" si="27"/>
        <v>3401.4</v>
      </c>
      <c r="AF33" s="195">
        <f t="shared" si="27"/>
        <v>10083.886666666667</v>
      </c>
      <c r="AG33" s="195">
        <f t="shared" si="27"/>
        <v>1472.61</v>
      </c>
      <c r="AH33" s="195">
        <f t="shared" si="27"/>
        <v>1090.6912500000001</v>
      </c>
      <c r="AI33" s="195">
        <f t="shared" si="27"/>
        <v>875.11666666666667</v>
      </c>
      <c r="AJ33" s="195">
        <f t="shared" si="27"/>
        <v>784.22624999999994</v>
      </c>
      <c r="AK33" s="195">
        <f t="shared" si="27"/>
        <v>2130.9924999999998</v>
      </c>
      <c r="AL33" s="195">
        <f t="shared" si="27"/>
        <v>4195.916666666667</v>
      </c>
      <c r="AM33" s="195">
        <f t="shared" si="27"/>
        <v>202.67500000000001</v>
      </c>
      <c r="AN33" s="195">
        <f t="shared" si="27"/>
        <v>1113.6666666666667</v>
      </c>
      <c r="AO33" s="195">
        <f t="shared" si="27"/>
        <v>1978.1504166666664</v>
      </c>
      <c r="AP33" s="195">
        <f t="shared" si="27"/>
        <v>718.45</v>
      </c>
      <c r="AQ33" s="195">
        <f t="shared" si="27"/>
        <v>189.54833333333335</v>
      </c>
      <c r="AR33" s="195">
        <f t="shared" si="27"/>
        <v>751.83791666666662</v>
      </c>
      <c r="AS33" s="195">
        <f t="shared" si="27"/>
        <v>3174.7699999999995</v>
      </c>
      <c r="AT33" s="195">
        <f t="shared" si="27"/>
        <v>564.6</v>
      </c>
      <c r="AU33" s="195">
        <f t="shared" si="27"/>
        <v>1279.44</v>
      </c>
      <c r="AV33" s="195">
        <f t="shared" si="27"/>
        <v>2338.4149999999995</v>
      </c>
      <c r="AW33">
        <v>32</v>
      </c>
      <c r="AX33" s="195">
        <f t="shared" ref="AX33" si="33">AX74+AX115+AX156+AX197+AX238</f>
        <v>158158</v>
      </c>
      <c r="AY33" s="195">
        <f t="shared" si="28"/>
        <v>9821</v>
      </c>
      <c r="AZ33" s="195">
        <f t="shared" si="28"/>
        <v>2858</v>
      </c>
      <c r="BA33" s="195">
        <f t="shared" si="28"/>
        <v>3558</v>
      </c>
      <c r="BB33" s="195">
        <f t="shared" si="28"/>
        <v>10638</v>
      </c>
      <c r="BC33" s="195">
        <f t="shared" si="28"/>
        <v>8999</v>
      </c>
      <c r="BD33" s="195">
        <f t="shared" si="28"/>
        <v>18614</v>
      </c>
      <c r="BE33" s="195">
        <f t="shared" si="28"/>
        <v>36248</v>
      </c>
      <c r="BF33" s="195">
        <f t="shared" si="28"/>
        <v>8305</v>
      </c>
      <c r="BG33" s="195">
        <f t="shared" si="28"/>
        <v>17614</v>
      </c>
      <c r="BH33" s="195">
        <f t="shared" si="28"/>
        <v>28782</v>
      </c>
      <c r="BI33" s="195">
        <f t="shared" si="28"/>
        <v>546</v>
      </c>
      <c r="BJ33" s="195">
        <f t="shared" si="28"/>
        <v>775</v>
      </c>
      <c r="BK33" s="195">
        <f t="shared" si="28"/>
        <v>10640</v>
      </c>
      <c r="BL33" s="195">
        <f t="shared" si="28"/>
        <v>760</v>
      </c>
      <c r="BM33" s="195">
        <f t="shared" si="28"/>
        <v>7748</v>
      </c>
      <c r="BN33" s="195">
        <f t="shared" si="28"/>
        <v>8394</v>
      </c>
      <c r="BO33" s="195">
        <f t="shared" si="28"/>
        <v>3083</v>
      </c>
      <c r="BP33" s="195">
        <f t="shared" si="28"/>
        <v>2018</v>
      </c>
      <c r="BQ33" s="195">
        <f t="shared" si="28"/>
        <v>1543</v>
      </c>
      <c r="BR33" s="195">
        <f t="shared" si="28"/>
        <v>3558</v>
      </c>
      <c r="BS33" s="195">
        <f t="shared" si="28"/>
        <v>3759</v>
      </c>
      <c r="BT33" s="195">
        <f t="shared" si="28"/>
        <v>3489</v>
      </c>
      <c r="BU33" s="195">
        <f t="shared" si="28"/>
        <v>2586</v>
      </c>
      <c r="BV33" s="195">
        <f t="shared" si="28"/>
        <v>2990</v>
      </c>
      <c r="BW33" s="195">
        <f t="shared" si="28"/>
        <v>2358</v>
      </c>
      <c r="BX33" s="195">
        <f t="shared" si="28"/>
        <v>17480</v>
      </c>
      <c r="BY33" s="195">
        <f t="shared" si="28"/>
        <v>760</v>
      </c>
      <c r="BZ33" s="195">
        <f t="shared" si="28"/>
        <v>5117</v>
      </c>
      <c r="CA33" s="195">
        <f t="shared" si="28"/>
        <v>10638</v>
      </c>
      <c r="CB33" s="195">
        <f t="shared" si="28"/>
        <v>19435</v>
      </c>
      <c r="CC33" s="195">
        <f t="shared" si="28"/>
        <v>6287</v>
      </c>
      <c r="CD33" s="195">
        <f t="shared" si="28"/>
        <v>2082</v>
      </c>
      <c r="CE33" s="195">
        <f t="shared" si="28"/>
        <v>2452</v>
      </c>
      <c r="CF33" s="195">
        <f t="shared" si="28"/>
        <v>2472</v>
      </c>
      <c r="CG33" s="195">
        <f t="shared" si="28"/>
        <v>3520</v>
      </c>
      <c r="CH33" s="195">
        <f t="shared" si="28"/>
        <v>10629</v>
      </c>
      <c r="CI33" s="195">
        <f t="shared" si="28"/>
        <v>546</v>
      </c>
      <c r="CJ33" s="195">
        <f t="shared" si="28"/>
        <v>3798</v>
      </c>
      <c r="CK33" s="195">
        <f t="shared" si="28"/>
        <v>4854</v>
      </c>
      <c r="CL33" s="195">
        <f t="shared" si="28"/>
        <v>2858</v>
      </c>
      <c r="CM33" s="195">
        <f t="shared" si="28"/>
        <v>775</v>
      </c>
      <c r="CN33" s="195">
        <f t="shared" si="28"/>
        <v>2812</v>
      </c>
      <c r="CO33" s="195">
        <f t="shared" si="28"/>
        <v>9495</v>
      </c>
      <c r="CP33" s="195">
        <f t="shared" si="28"/>
        <v>2339</v>
      </c>
      <c r="CQ33" s="195">
        <f t="shared" si="28"/>
        <v>2423</v>
      </c>
      <c r="CR33" s="195">
        <f t="shared" si="28"/>
        <v>5860</v>
      </c>
    </row>
    <row r="34" spans="1:96" x14ac:dyDescent="0.2">
      <c r="A34" s="114" t="s">
        <v>29</v>
      </c>
      <c r="B34" s="195">
        <f t="shared" si="29"/>
        <v>59405.979999999996</v>
      </c>
      <c r="C34" s="195">
        <f t="shared" si="27"/>
        <v>5790.7870833333336</v>
      </c>
      <c r="D34" s="195">
        <f t="shared" si="27"/>
        <v>1002.7416666666667</v>
      </c>
      <c r="E34" s="195">
        <f t="shared" si="27"/>
        <v>1587.3229166666667</v>
      </c>
      <c r="F34" s="195">
        <f t="shared" si="27"/>
        <v>4116.8600000000006</v>
      </c>
      <c r="G34" s="195">
        <f t="shared" si="27"/>
        <v>2329.3266666666664</v>
      </c>
      <c r="H34" s="195">
        <f t="shared" si="27"/>
        <v>5610.5183333333325</v>
      </c>
      <c r="I34" s="195">
        <f t="shared" si="27"/>
        <v>16960.173749999998</v>
      </c>
      <c r="J34" s="195">
        <f t="shared" si="27"/>
        <v>2823.7124999999996</v>
      </c>
      <c r="K34" s="195">
        <f t="shared" si="27"/>
        <v>7470.05</v>
      </c>
      <c r="L34" s="195">
        <f t="shared" si="27"/>
        <v>7620.4537500000006</v>
      </c>
      <c r="M34" s="195">
        <f t="shared" si="27"/>
        <v>260.95</v>
      </c>
      <c r="N34" s="195">
        <f t="shared" si="27"/>
        <v>192.85749999999999</v>
      </c>
      <c r="O34" s="195">
        <f t="shared" si="27"/>
        <v>4509.1908333333331</v>
      </c>
      <c r="P34" s="195">
        <f t="shared" si="27"/>
        <v>442.33124999999995</v>
      </c>
      <c r="Q34" s="195">
        <f t="shared" si="27"/>
        <v>2109.447916666667</v>
      </c>
      <c r="R34" s="195">
        <f t="shared" si="27"/>
        <v>2492.4937500000001</v>
      </c>
      <c r="S34" s="195">
        <f t="shared" si="27"/>
        <v>1448.375</v>
      </c>
      <c r="T34" s="195">
        <f t="shared" si="27"/>
        <v>903.21833333333325</v>
      </c>
      <c r="U34" s="195">
        <f t="shared" si="27"/>
        <v>460.05333333333334</v>
      </c>
      <c r="V34" s="195">
        <f t="shared" si="27"/>
        <v>1587.3229166666667</v>
      </c>
      <c r="W34" s="195">
        <f t="shared" si="27"/>
        <v>1647.2800000000002</v>
      </c>
      <c r="X34" s="195">
        <f t="shared" si="27"/>
        <v>2289.0783333333334</v>
      </c>
      <c r="Y34" s="195">
        <f t="shared" si="27"/>
        <v>271.65333333333336</v>
      </c>
      <c r="Z34" s="195">
        <f t="shared" si="27"/>
        <v>821.99541666666664</v>
      </c>
      <c r="AA34" s="195">
        <f t="shared" si="27"/>
        <v>413.19374999999997</v>
      </c>
      <c r="AB34" s="195">
        <f t="shared" si="27"/>
        <v>3390.2099999999996</v>
      </c>
      <c r="AC34" s="195">
        <f t="shared" si="27"/>
        <v>442.33124999999995</v>
      </c>
      <c r="AD34" s="195">
        <f t="shared" si="27"/>
        <v>1114.3183333333334</v>
      </c>
      <c r="AE34" s="195">
        <f t="shared" si="27"/>
        <v>4116.8600000000006</v>
      </c>
      <c r="AF34" s="195">
        <f t="shared" si="27"/>
        <v>10758.692083333335</v>
      </c>
      <c r="AG34" s="195">
        <f t="shared" si="27"/>
        <v>1795.02</v>
      </c>
      <c r="AH34" s="195">
        <f t="shared" si="27"/>
        <v>1367.3412500000002</v>
      </c>
      <c r="AI34" s="195">
        <f t="shared" si="27"/>
        <v>1021.3000000000001</v>
      </c>
      <c r="AJ34" s="195">
        <f t="shared" si="27"/>
        <v>1055.6100000000001</v>
      </c>
      <c r="AK34" s="195">
        <f t="shared" si="27"/>
        <v>2695.0708333333328</v>
      </c>
      <c r="AL34" s="195">
        <f t="shared" si="27"/>
        <v>4875.1875</v>
      </c>
      <c r="AM34" s="195">
        <f t="shared" si="27"/>
        <v>260.95</v>
      </c>
      <c r="AN34" s="195">
        <f t="shared" si="27"/>
        <v>1412.8645833333333</v>
      </c>
      <c r="AO34" s="195">
        <f t="shared" si="27"/>
        <v>2467.1870833333332</v>
      </c>
      <c r="AP34" s="195">
        <f t="shared" si="27"/>
        <v>1002.7416666666667</v>
      </c>
      <c r="AQ34" s="195">
        <f t="shared" ref="C34:AV40" si="34">AQ75+AQ116+AQ157+AQ198+AQ239</f>
        <v>192.85749999999999</v>
      </c>
      <c r="AR34" s="195">
        <f t="shared" si="34"/>
        <v>922.46583333333319</v>
      </c>
      <c r="AS34" s="195">
        <f t="shared" si="34"/>
        <v>3839.34</v>
      </c>
      <c r="AT34" s="195">
        <f t="shared" si="34"/>
        <v>744.70833333333337</v>
      </c>
      <c r="AU34" s="195">
        <f t="shared" si="34"/>
        <v>1579.4933333333333</v>
      </c>
      <c r="AV34" s="195">
        <f t="shared" si="34"/>
        <v>2749.0791666666664</v>
      </c>
      <c r="AW34">
        <v>33</v>
      </c>
      <c r="AX34" s="195">
        <f t="shared" ref="AX34" si="35">AX75+AX116+AX157+AX198+AX239</f>
        <v>186186</v>
      </c>
      <c r="AY34" s="195">
        <f t="shared" si="28"/>
        <v>12583</v>
      </c>
      <c r="AZ34" s="195">
        <f t="shared" si="28"/>
        <v>4067</v>
      </c>
      <c r="BA34" s="195">
        <f t="shared" si="28"/>
        <v>4808</v>
      </c>
      <c r="BB34" s="195">
        <f t="shared" si="28"/>
        <v>12949</v>
      </c>
      <c r="BC34" s="195">
        <f t="shared" si="28"/>
        <v>11318</v>
      </c>
      <c r="BD34" s="195">
        <f t="shared" si="28"/>
        <v>20449</v>
      </c>
      <c r="BE34" s="195">
        <f t="shared" si="28"/>
        <v>41973</v>
      </c>
      <c r="BF34" s="195">
        <f t="shared" si="28"/>
        <v>10483</v>
      </c>
      <c r="BG34" s="195">
        <f t="shared" si="28"/>
        <v>21298</v>
      </c>
      <c r="BH34" s="195">
        <f t="shared" si="28"/>
        <v>30408</v>
      </c>
      <c r="BI34" s="195">
        <f t="shared" si="28"/>
        <v>719</v>
      </c>
      <c r="BJ34" s="195">
        <f t="shared" si="28"/>
        <v>808</v>
      </c>
      <c r="BK34" s="195">
        <f t="shared" si="28"/>
        <v>13303</v>
      </c>
      <c r="BL34" s="195">
        <f t="shared" si="28"/>
        <v>1020</v>
      </c>
      <c r="BM34" s="195">
        <f t="shared" si="28"/>
        <v>7482</v>
      </c>
      <c r="BN34" s="195">
        <f t="shared" si="28"/>
        <v>9587</v>
      </c>
      <c r="BO34" s="195">
        <f t="shared" si="28"/>
        <v>3902</v>
      </c>
      <c r="BP34" s="195">
        <f t="shared" si="28"/>
        <v>2700</v>
      </c>
      <c r="BQ34" s="195">
        <f t="shared" si="28"/>
        <v>2011</v>
      </c>
      <c r="BR34" s="195">
        <f t="shared" si="28"/>
        <v>4808</v>
      </c>
      <c r="BS34" s="195">
        <f t="shared" si="28"/>
        <v>4471</v>
      </c>
      <c r="BT34" s="195">
        <f t="shared" si="28"/>
        <v>4441</v>
      </c>
      <c r="BU34" s="195">
        <f t="shared" si="28"/>
        <v>3541</v>
      </c>
      <c r="BV34" s="195">
        <f t="shared" si="28"/>
        <v>3648</v>
      </c>
      <c r="BW34" s="195">
        <f t="shared" si="28"/>
        <v>3039</v>
      </c>
      <c r="BX34" s="195">
        <f t="shared" si="28"/>
        <v>16730</v>
      </c>
      <c r="BY34" s="195">
        <f t="shared" si="28"/>
        <v>1020</v>
      </c>
      <c r="BZ34" s="195">
        <f t="shared" si="28"/>
        <v>6165</v>
      </c>
      <c r="CA34" s="195">
        <f t="shared" si="28"/>
        <v>12949</v>
      </c>
      <c r="CB34" s="195">
        <f t="shared" si="28"/>
        <v>20659</v>
      </c>
      <c r="CC34" s="195">
        <f t="shared" si="28"/>
        <v>7783</v>
      </c>
      <c r="CD34" s="195">
        <f t="shared" si="28"/>
        <v>2630</v>
      </c>
      <c r="CE34" s="195">
        <f t="shared" si="28"/>
        <v>2956</v>
      </c>
      <c r="CF34" s="195">
        <f t="shared" si="28"/>
        <v>3380</v>
      </c>
      <c r="CG34" s="195">
        <f t="shared" si="28"/>
        <v>4539</v>
      </c>
      <c r="CH34" s="195">
        <f t="shared" si="28"/>
        <v>12524</v>
      </c>
      <c r="CI34" s="195">
        <f t="shared" si="28"/>
        <v>719</v>
      </c>
      <c r="CJ34" s="195">
        <f t="shared" si="28"/>
        <v>4930</v>
      </c>
      <c r="CK34" s="195">
        <f t="shared" si="28"/>
        <v>6054</v>
      </c>
      <c r="CL34" s="195">
        <f t="shared" si="28"/>
        <v>4067</v>
      </c>
      <c r="CM34" s="195">
        <f t="shared" ref="AY34:CR40" si="36">CM75+CM116+CM157+CM198+CM239</f>
        <v>808</v>
      </c>
      <c r="CN34" s="195">
        <f t="shared" si="36"/>
        <v>3603</v>
      </c>
      <c r="CO34" s="195">
        <f t="shared" si="36"/>
        <v>11771</v>
      </c>
      <c r="CP34" s="195">
        <f t="shared" si="36"/>
        <v>3142</v>
      </c>
      <c r="CQ34" s="195">
        <f t="shared" si="36"/>
        <v>3053</v>
      </c>
      <c r="CR34" s="195">
        <f t="shared" si="36"/>
        <v>7074</v>
      </c>
    </row>
    <row r="35" spans="1:96" x14ac:dyDescent="0.2">
      <c r="A35" s="114" t="s">
        <v>30</v>
      </c>
      <c r="B35" s="195">
        <f t="shared" si="29"/>
        <v>55737.359999999993</v>
      </c>
      <c r="C35" s="195">
        <f t="shared" si="34"/>
        <v>5599.6204166666666</v>
      </c>
      <c r="D35" s="195">
        <f t="shared" si="34"/>
        <v>1001.6583333333334</v>
      </c>
      <c r="E35" s="195">
        <f t="shared" si="34"/>
        <v>1680.7083333333335</v>
      </c>
      <c r="F35" s="195">
        <f t="shared" si="34"/>
        <v>3838.6499999999996</v>
      </c>
      <c r="G35" s="195">
        <f t="shared" si="34"/>
        <v>2141.0866666666666</v>
      </c>
      <c r="H35" s="195">
        <f t="shared" si="34"/>
        <v>5156.9049999999997</v>
      </c>
      <c r="I35" s="195">
        <f t="shared" si="34"/>
        <v>15653.553749999999</v>
      </c>
      <c r="J35" s="195">
        <f t="shared" si="34"/>
        <v>2929.2550000000001</v>
      </c>
      <c r="K35" s="195">
        <f t="shared" si="34"/>
        <v>6912.9599999999991</v>
      </c>
      <c r="L35" s="195">
        <f t="shared" si="34"/>
        <v>6767.9324999999999</v>
      </c>
      <c r="M35" s="195">
        <f t="shared" si="34"/>
        <v>295.88749999999999</v>
      </c>
      <c r="N35" s="195">
        <f t="shared" si="34"/>
        <v>208.86250000000001</v>
      </c>
      <c r="O35" s="195">
        <f t="shared" si="34"/>
        <v>4434.9608333333326</v>
      </c>
      <c r="P35" s="195">
        <f t="shared" si="34"/>
        <v>397.96250000000003</v>
      </c>
      <c r="Q35" s="195">
        <f t="shared" si="34"/>
        <v>1862.8645833333335</v>
      </c>
      <c r="R35" s="195">
        <f t="shared" si="34"/>
        <v>2346.3562499999998</v>
      </c>
      <c r="S35" s="195">
        <f t="shared" si="34"/>
        <v>1444.2875000000001</v>
      </c>
      <c r="T35" s="195">
        <f t="shared" si="34"/>
        <v>966.11666666666645</v>
      </c>
      <c r="U35" s="195">
        <f t="shared" si="34"/>
        <v>422.38666666666666</v>
      </c>
      <c r="V35" s="195">
        <f t="shared" si="34"/>
        <v>1680.7083333333335</v>
      </c>
      <c r="W35" s="195">
        <f t="shared" si="34"/>
        <v>1540.55</v>
      </c>
      <c r="X35" s="195">
        <f t="shared" si="34"/>
        <v>2174.7391666666667</v>
      </c>
      <c r="Y35" s="195">
        <f t="shared" si="34"/>
        <v>278.03666666666669</v>
      </c>
      <c r="Z35" s="195">
        <f t="shared" si="34"/>
        <v>795.98916666666673</v>
      </c>
      <c r="AA35" s="195">
        <f t="shared" si="34"/>
        <v>426.33750000000003</v>
      </c>
      <c r="AB35" s="195">
        <f t="shared" si="34"/>
        <v>2907.66</v>
      </c>
      <c r="AC35" s="195">
        <f t="shared" si="34"/>
        <v>397.96250000000003</v>
      </c>
      <c r="AD35" s="195">
        <f t="shared" si="34"/>
        <v>1002.3766666666668</v>
      </c>
      <c r="AE35" s="195">
        <f t="shared" si="34"/>
        <v>3838.6499999999996</v>
      </c>
      <c r="AF35" s="195">
        <f t="shared" si="34"/>
        <v>9453.5145833333336</v>
      </c>
      <c r="AG35" s="195">
        <f t="shared" si="34"/>
        <v>1841.9399999999998</v>
      </c>
      <c r="AH35" s="195">
        <f t="shared" si="34"/>
        <v>1475.3062500000001</v>
      </c>
      <c r="AI35" s="195">
        <f t="shared" si="34"/>
        <v>987.26833333333343</v>
      </c>
      <c r="AJ35" s="195">
        <f t="shared" si="34"/>
        <v>996.99750000000006</v>
      </c>
      <c r="AK35" s="195">
        <f t="shared" si="34"/>
        <v>2627.810833333333</v>
      </c>
      <c r="AL35" s="195">
        <f t="shared" si="34"/>
        <v>4488.9687500000009</v>
      </c>
      <c r="AM35" s="195">
        <f t="shared" si="34"/>
        <v>295.88749999999999</v>
      </c>
      <c r="AN35" s="195">
        <f t="shared" si="34"/>
        <v>1456.0729166666667</v>
      </c>
      <c r="AO35" s="195">
        <f t="shared" si="34"/>
        <v>2336.3487499999997</v>
      </c>
      <c r="AP35" s="195">
        <f t="shared" si="34"/>
        <v>1001.6583333333334</v>
      </c>
      <c r="AQ35" s="195">
        <f t="shared" si="34"/>
        <v>208.86250000000001</v>
      </c>
      <c r="AR35" s="195">
        <f t="shared" si="34"/>
        <v>902.82458333333329</v>
      </c>
      <c r="AS35" s="195">
        <f t="shared" si="34"/>
        <v>3463.59</v>
      </c>
      <c r="AT35" s="195">
        <f t="shared" si="34"/>
        <v>716.40833333333342</v>
      </c>
      <c r="AU35" s="195">
        <f t="shared" si="34"/>
        <v>1616.8666666666663</v>
      </c>
      <c r="AV35" s="195">
        <f t="shared" si="34"/>
        <v>2424.1704166666668</v>
      </c>
      <c r="AW35">
        <v>34</v>
      </c>
      <c r="AX35" s="195">
        <f t="shared" ref="AX35" si="37">AX76+AX117+AX158+AX199+AX240</f>
        <v>199540</v>
      </c>
      <c r="AY35" s="195">
        <f t="shared" si="36"/>
        <v>13868</v>
      </c>
      <c r="AZ35" s="195">
        <f t="shared" si="36"/>
        <v>4547</v>
      </c>
      <c r="BA35" s="195">
        <f t="shared" si="36"/>
        <v>5778</v>
      </c>
      <c r="BB35" s="195">
        <f t="shared" si="36"/>
        <v>13722</v>
      </c>
      <c r="BC35" s="195">
        <f t="shared" si="36"/>
        <v>11831</v>
      </c>
      <c r="BD35" s="195">
        <f t="shared" si="36"/>
        <v>21336</v>
      </c>
      <c r="BE35" s="195">
        <f t="shared" si="36"/>
        <v>44696</v>
      </c>
      <c r="BF35" s="195">
        <f t="shared" si="36"/>
        <v>12272</v>
      </c>
      <c r="BG35" s="195">
        <f t="shared" si="36"/>
        <v>22523</v>
      </c>
      <c r="BH35" s="195">
        <f t="shared" si="36"/>
        <v>31011</v>
      </c>
      <c r="BI35" s="195">
        <f t="shared" si="36"/>
        <v>904</v>
      </c>
      <c r="BJ35" s="195">
        <f t="shared" si="36"/>
        <v>949</v>
      </c>
      <c r="BK35" s="195">
        <f t="shared" si="36"/>
        <v>15072</v>
      </c>
      <c r="BL35" s="195">
        <f t="shared" si="36"/>
        <v>1031</v>
      </c>
      <c r="BM35" s="195">
        <f t="shared" si="36"/>
        <v>7588</v>
      </c>
      <c r="BN35" s="195">
        <f t="shared" si="36"/>
        <v>10168</v>
      </c>
      <c r="BO35" s="195">
        <f t="shared" si="36"/>
        <v>4450</v>
      </c>
      <c r="BP35" s="195">
        <f t="shared" si="36"/>
        <v>3259</v>
      </c>
      <c r="BQ35" s="195">
        <f t="shared" si="36"/>
        <v>2111</v>
      </c>
      <c r="BR35" s="195">
        <f t="shared" si="36"/>
        <v>5778</v>
      </c>
      <c r="BS35" s="195">
        <f t="shared" si="36"/>
        <v>4790</v>
      </c>
      <c r="BT35" s="195">
        <f t="shared" si="36"/>
        <v>4763</v>
      </c>
      <c r="BU35" s="195">
        <f t="shared" si="36"/>
        <v>4148</v>
      </c>
      <c r="BV35" s="195">
        <f t="shared" si="36"/>
        <v>4032</v>
      </c>
      <c r="BW35" s="195">
        <f t="shared" si="36"/>
        <v>3591</v>
      </c>
      <c r="BX35" s="195">
        <f t="shared" si="36"/>
        <v>16636</v>
      </c>
      <c r="BY35" s="195">
        <f t="shared" si="36"/>
        <v>1031</v>
      </c>
      <c r="BZ35" s="195">
        <f t="shared" si="36"/>
        <v>6272</v>
      </c>
      <c r="CA35" s="195">
        <f t="shared" si="36"/>
        <v>13722</v>
      </c>
      <c r="CB35" s="195">
        <f t="shared" si="36"/>
        <v>20573</v>
      </c>
      <c r="CC35" s="195">
        <f t="shared" si="36"/>
        <v>9013</v>
      </c>
      <c r="CD35" s="195">
        <f t="shared" si="36"/>
        <v>3252</v>
      </c>
      <c r="CE35" s="195">
        <f t="shared" si="36"/>
        <v>3174</v>
      </c>
      <c r="CF35" s="195">
        <f t="shared" si="36"/>
        <v>3580</v>
      </c>
      <c r="CG35" s="195">
        <f t="shared" si="36"/>
        <v>5042</v>
      </c>
      <c r="CH35" s="195">
        <f t="shared" si="36"/>
        <v>13118</v>
      </c>
      <c r="CI35" s="195">
        <f t="shared" si="36"/>
        <v>904</v>
      </c>
      <c r="CJ35" s="195">
        <f t="shared" si="36"/>
        <v>5832</v>
      </c>
      <c r="CK35" s="195">
        <f t="shared" si="36"/>
        <v>6810</v>
      </c>
      <c r="CL35" s="195">
        <f t="shared" si="36"/>
        <v>4547</v>
      </c>
      <c r="CM35" s="195">
        <f t="shared" si="36"/>
        <v>949</v>
      </c>
      <c r="CN35" s="195">
        <f t="shared" si="36"/>
        <v>4063</v>
      </c>
      <c r="CO35" s="195">
        <f t="shared" si="36"/>
        <v>12178</v>
      </c>
      <c r="CP35" s="195">
        <f t="shared" si="36"/>
        <v>3448</v>
      </c>
      <c r="CQ35" s="195">
        <f t="shared" si="36"/>
        <v>3549</v>
      </c>
      <c r="CR35" s="195">
        <f t="shared" si="36"/>
        <v>7169</v>
      </c>
    </row>
    <row r="36" spans="1:96" x14ac:dyDescent="0.2">
      <c r="A36" s="114" t="s">
        <v>31</v>
      </c>
      <c r="B36" s="195">
        <f t="shared" si="29"/>
        <v>52376.14</v>
      </c>
      <c r="C36" s="195">
        <f t="shared" si="34"/>
        <v>5422.2745833333338</v>
      </c>
      <c r="D36" s="195">
        <f t="shared" si="34"/>
        <v>955.20833333333326</v>
      </c>
      <c r="E36" s="195">
        <f t="shared" si="34"/>
        <v>1611.5104166666667</v>
      </c>
      <c r="F36" s="195">
        <f t="shared" si="34"/>
        <v>3674.12</v>
      </c>
      <c r="G36" s="195">
        <f t="shared" si="34"/>
        <v>1966.5733333333328</v>
      </c>
      <c r="H36" s="195">
        <f t="shared" si="34"/>
        <v>4875.6175000000003</v>
      </c>
      <c r="I36" s="195">
        <f t="shared" si="34"/>
        <v>14726.44125</v>
      </c>
      <c r="J36" s="195">
        <f t="shared" si="34"/>
        <v>2859.7799999999997</v>
      </c>
      <c r="K36" s="195">
        <f t="shared" si="34"/>
        <v>6418.4500000000007</v>
      </c>
      <c r="L36" s="195">
        <f t="shared" si="34"/>
        <v>6104.0437499999998</v>
      </c>
      <c r="M36" s="195">
        <f t="shared" si="34"/>
        <v>272.58750000000003</v>
      </c>
      <c r="N36" s="195">
        <f t="shared" si="34"/>
        <v>192.11500000000001</v>
      </c>
      <c r="O36" s="195">
        <f t="shared" si="34"/>
        <v>4180.5725000000002</v>
      </c>
      <c r="P36" s="195">
        <f t="shared" si="34"/>
        <v>414.32791666666668</v>
      </c>
      <c r="Q36" s="195">
        <f t="shared" si="34"/>
        <v>1772</v>
      </c>
      <c r="R36" s="195">
        <f t="shared" si="34"/>
        <v>2225.6437500000002</v>
      </c>
      <c r="S36" s="195">
        <f t="shared" si="34"/>
        <v>1355.425</v>
      </c>
      <c r="T36" s="195">
        <f t="shared" si="34"/>
        <v>945.68499999999995</v>
      </c>
      <c r="U36" s="195">
        <f t="shared" si="34"/>
        <v>379.57333333333327</v>
      </c>
      <c r="V36" s="195">
        <f t="shared" si="34"/>
        <v>1611.5104166666667</v>
      </c>
      <c r="W36" s="195">
        <f t="shared" si="34"/>
        <v>1493.4299999999998</v>
      </c>
      <c r="X36" s="195">
        <f t="shared" si="34"/>
        <v>2013.9758333333336</v>
      </c>
      <c r="Y36" s="195">
        <f t="shared" si="34"/>
        <v>273.84666666666664</v>
      </c>
      <c r="Z36" s="195">
        <f t="shared" si="34"/>
        <v>751.86166666666668</v>
      </c>
      <c r="AA36" s="195">
        <f t="shared" si="34"/>
        <v>416.59999999999997</v>
      </c>
      <c r="AB36" s="195">
        <f t="shared" si="34"/>
        <v>2582.5650000000001</v>
      </c>
      <c r="AC36" s="195">
        <f t="shared" si="34"/>
        <v>414.32791666666668</v>
      </c>
      <c r="AD36" s="195">
        <f t="shared" si="34"/>
        <v>921.01333333333332</v>
      </c>
      <c r="AE36" s="195">
        <f t="shared" si="34"/>
        <v>3674.12</v>
      </c>
      <c r="AF36" s="195">
        <f t="shared" si="34"/>
        <v>8672.4308333333338</v>
      </c>
      <c r="AG36" s="195">
        <f t="shared" si="34"/>
        <v>1796.5349999999999</v>
      </c>
      <c r="AH36" s="195">
        <f t="shared" si="34"/>
        <v>1417.06125</v>
      </c>
      <c r="AI36" s="195">
        <f t="shared" si="34"/>
        <v>941.255</v>
      </c>
      <c r="AJ36" s="195">
        <f t="shared" si="34"/>
        <v>923.73750000000007</v>
      </c>
      <c r="AK36" s="195">
        <f t="shared" si="34"/>
        <v>2558.2549999999997</v>
      </c>
      <c r="AL36" s="195">
        <f t="shared" si="34"/>
        <v>4056.666666666667</v>
      </c>
      <c r="AM36" s="195">
        <f t="shared" si="34"/>
        <v>272.58750000000003</v>
      </c>
      <c r="AN36" s="195">
        <f t="shared" si="34"/>
        <v>1334.6041666666667</v>
      </c>
      <c r="AO36" s="195">
        <f t="shared" si="34"/>
        <v>2280.427083333333</v>
      </c>
      <c r="AP36" s="195">
        <f t="shared" si="34"/>
        <v>955.20833333333326</v>
      </c>
      <c r="AQ36" s="195">
        <f t="shared" si="34"/>
        <v>192.11500000000001</v>
      </c>
      <c r="AR36" s="195">
        <f t="shared" si="34"/>
        <v>918.745</v>
      </c>
      <c r="AS36" s="195">
        <f t="shared" si="34"/>
        <v>3365</v>
      </c>
      <c r="AT36" s="195">
        <f t="shared" si="34"/>
        <v>668.01666666666677</v>
      </c>
      <c r="AU36" s="195">
        <f t="shared" si="34"/>
        <v>1505.5199999999998</v>
      </c>
      <c r="AV36" s="195">
        <f t="shared" si="34"/>
        <v>2146.1449999999995</v>
      </c>
      <c r="AW36">
        <v>35</v>
      </c>
      <c r="AX36" s="195">
        <f t="shared" ref="AX36" si="38">AX77+AX118+AX159+AX200+AX241</f>
        <v>188241</v>
      </c>
      <c r="AY36" s="195">
        <f t="shared" si="36"/>
        <v>13538</v>
      </c>
      <c r="AZ36" s="195">
        <f t="shared" si="36"/>
        <v>4366</v>
      </c>
      <c r="BA36" s="195">
        <f t="shared" si="36"/>
        <v>5589</v>
      </c>
      <c r="BB36" s="195">
        <f t="shared" si="36"/>
        <v>13115</v>
      </c>
      <c r="BC36" s="195">
        <f t="shared" si="36"/>
        <v>10768</v>
      </c>
      <c r="BD36" s="195">
        <f t="shared" si="36"/>
        <v>20166</v>
      </c>
      <c r="BE36" s="195">
        <f t="shared" si="36"/>
        <v>42386</v>
      </c>
      <c r="BF36" s="195">
        <f t="shared" si="36"/>
        <v>11967</v>
      </c>
      <c r="BG36" s="195">
        <f t="shared" si="36"/>
        <v>20973</v>
      </c>
      <c r="BH36" s="195">
        <f t="shared" si="36"/>
        <v>28287</v>
      </c>
      <c r="BI36" s="195">
        <f t="shared" si="36"/>
        <v>834</v>
      </c>
      <c r="BJ36" s="195">
        <f t="shared" si="36"/>
        <v>863</v>
      </c>
      <c r="BK36" s="195">
        <f t="shared" si="36"/>
        <v>14320</v>
      </c>
      <c r="BL36" s="195">
        <f t="shared" si="36"/>
        <v>1069</v>
      </c>
      <c r="BM36" s="195">
        <f t="shared" si="36"/>
        <v>7248</v>
      </c>
      <c r="BN36" s="195">
        <f t="shared" si="36"/>
        <v>9611</v>
      </c>
      <c r="BO36" s="195">
        <f t="shared" si="36"/>
        <v>4213</v>
      </c>
      <c r="BP36" s="195">
        <f t="shared" si="36"/>
        <v>3231</v>
      </c>
      <c r="BQ36" s="195">
        <f t="shared" si="36"/>
        <v>1898</v>
      </c>
      <c r="BR36" s="195">
        <f t="shared" si="36"/>
        <v>5589</v>
      </c>
      <c r="BS36" s="195">
        <f t="shared" si="36"/>
        <v>4761</v>
      </c>
      <c r="BT36" s="195">
        <f t="shared" si="36"/>
        <v>4424</v>
      </c>
      <c r="BU36" s="195">
        <f t="shared" si="36"/>
        <v>4103</v>
      </c>
      <c r="BV36" s="195">
        <f t="shared" si="36"/>
        <v>3795</v>
      </c>
      <c r="BW36" s="195">
        <f t="shared" si="36"/>
        <v>3513</v>
      </c>
      <c r="BX36" s="195">
        <f t="shared" si="36"/>
        <v>15100</v>
      </c>
      <c r="BY36" s="195">
        <f t="shared" si="36"/>
        <v>1069</v>
      </c>
      <c r="BZ36" s="195">
        <f t="shared" si="36"/>
        <v>5697</v>
      </c>
      <c r="CA36" s="195">
        <f t="shared" si="36"/>
        <v>13115</v>
      </c>
      <c r="CB36" s="195">
        <f t="shared" si="36"/>
        <v>18842</v>
      </c>
      <c r="CC36" s="195">
        <f t="shared" si="36"/>
        <v>8736</v>
      </c>
      <c r="CD36" s="195">
        <f t="shared" si="36"/>
        <v>3184</v>
      </c>
      <c r="CE36" s="195">
        <f t="shared" si="36"/>
        <v>3007</v>
      </c>
      <c r="CF36" s="195">
        <f t="shared" si="36"/>
        <v>3307</v>
      </c>
      <c r="CG36" s="195">
        <f t="shared" si="36"/>
        <v>4922</v>
      </c>
      <c r="CH36" s="195">
        <f t="shared" si="36"/>
        <v>11880</v>
      </c>
      <c r="CI36" s="195">
        <f t="shared" si="36"/>
        <v>834</v>
      </c>
      <c r="CJ36" s="195">
        <f t="shared" si="36"/>
        <v>5346</v>
      </c>
      <c r="CK36" s="195">
        <f t="shared" si="36"/>
        <v>6643</v>
      </c>
      <c r="CL36" s="195">
        <f t="shared" si="36"/>
        <v>4366</v>
      </c>
      <c r="CM36" s="195">
        <f t="shared" si="36"/>
        <v>863</v>
      </c>
      <c r="CN36" s="195">
        <f t="shared" si="36"/>
        <v>4192</v>
      </c>
      <c r="CO36" s="195">
        <f t="shared" si="36"/>
        <v>11835</v>
      </c>
      <c r="CP36" s="195">
        <f t="shared" si="36"/>
        <v>3173</v>
      </c>
      <c r="CQ36" s="195">
        <f t="shared" si="36"/>
        <v>3359</v>
      </c>
      <c r="CR36" s="195">
        <f t="shared" si="36"/>
        <v>6385</v>
      </c>
    </row>
    <row r="37" spans="1:96" x14ac:dyDescent="0.2">
      <c r="A37" s="114" t="s">
        <v>32</v>
      </c>
      <c r="B37" s="195">
        <f t="shared" si="29"/>
        <v>37457.5</v>
      </c>
      <c r="C37" s="195">
        <f t="shared" si="34"/>
        <v>3852.4087500000005</v>
      </c>
      <c r="D37" s="195">
        <f t="shared" si="34"/>
        <v>736.2</v>
      </c>
      <c r="E37" s="195">
        <f t="shared" si="34"/>
        <v>1185.6875</v>
      </c>
      <c r="F37" s="195">
        <f t="shared" si="34"/>
        <v>2580.3199999999997</v>
      </c>
      <c r="G37" s="195">
        <f t="shared" si="34"/>
        <v>1303.5933333333332</v>
      </c>
      <c r="H37" s="195">
        <f t="shared" si="34"/>
        <v>3825.8566666666666</v>
      </c>
      <c r="I37" s="195">
        <f t="shared" si="34"/>
        <v>10569.993749999998</v>
      </c>
      <c r="J37" s="195">
        <f t="shared" si="34"/>
        <v>2173.71875</v>
      </c>
      <c r="K37" s="195">
        <f t="shared" si="34"/>
        <v>4266.21</v>
      </c>
      <c r="L37" s="195">
        <f t="shared" si="34"/>
        <v>4155.6549999999997</v>
      </c>
      <c r="M37" s="195">
        <f t="shared" si="34"/>
        <v>216.22500000000002</v>
      </c>
      <c r="N37" s="195">
        <f t="shared" si="34"/>
        <v>157.11666666666665</v>
      </c>
      <c r="O37" s="195">
        <f t="shared" si="34"/>
        <v>3196.7541666666666</v>
      </c>
      <c r="P37" s="195">
        <f t="shared" si="34"/>
        <v>252.46916666666664</v>
      </c>
      <c r="Q37" s="195">
        <f t="shared" si="34"/>
        <v>1319.9270833333335</v>
      </c>
      <c r="R37" s="195">
        <f t="shared" si="34"/>
        <v>1834.03125</v>
      </c>
      <c r="S37" s="195">
        <f t="shared" si="34"/>
        <v>1019.2750000000001</v>
      </c>
      <c r="T37" s="195">
        <f t="shared" si="34"/>
        <v>742.77666666666664</v>
      </c>
      <c r="U37" s="195">
        <f t="shared" si="34"/>
        <v>271.68666666666667</v>
      </c>
      <c r="V37" s="195">
        <f t="shared" si="34"/>
        <v>1185.6875</v>
      </c>
      <c r="W37" s="195">
        <f t="shared" si="34"/>
        <v>1111.3700000000001</v>
      </c>
      <c r="X37" s="195">
        <f t="shared" si="34"/>
        <v>1391.5491666666669</v>
      </c>
      <c r="Y37" s="195">
        <f t="shared" si="34"/>
        <v>198.64333333333335</v>
      </c>
      <c r="Z37" s="195">
        <f t="shared" si="34"/>
        <v>521.01958333333323</v>
      </c>
      <c r="AA37" s="195">
        <f t="shared" si="34"/>
        <v>307.43125000000003</v>
      </c>
      <c r="AB37" s="195">
        <f t="shared" si="34"/>
        <v>1858.335</v>
      </c>
      <c r="AC37" s="195">
        <f t="shared" si="34"/>
        <v>252.46916666666664</v>
      </c>
      <c r="AD37" s="195">
        <f t="shared" si="34"/>
        <v>573.10750000000007</v>
      </c>
      <c r="AE37" s="195">
        <f t="shared" si="34"/>
        <v>2580.3199999999997</v>
      </c>
      <c r="AF37" s="195">
        <f t="shared" si="34"/>
        <v>6258.0216666666665</v>
      </c>
      <c r="AG37" s="195">
        <f t="shared" si="34"/>
        <v>1348.9575</v>
      </c>
      <c r="AH37" s="195">
        <f t="shared" si="34"/>
        <v>1007.1874999999999</v>
      </c>
      <c r="AI37" s="195">
        <f t="shared" si="34"/>
        <v>634.20000000000005</v>
      </c>
      <c r="AJ37" s="195">
        <f t="shared" si="34"/>
        <v>713.45249999999999</v>
      </c>
      <c r="AK37" s="195">
        <f t="shared" si="34"/>
        <v>1860.9233333333332</v>
      </c>
      <c r="AL37" s="195">
        <f t="shared" si="34"/>
        <v>2689.010416666667</v>
      </c>
      <c r="AM37" s="195">
        <f t="shared" si="34"/>
        <v>216.22500000000002</v>
      </c>
      <c r="AN37" s="195">
        <f t="shared" si="34"/>
        <v>1066.7291666666667</v>
      </c>
      <c r="AO37" s="195">
        <f t="shared" si="34"/>
        <v>1563.2933333333333</v>
      </c>
      <c r="AP37" s="195">
        <f t="shared" si="34"/>
        <v>736.2</v>
      </c>
      <c r="AQ37" s="195">
        <f t="shared" si="34"/>
        <v>157.11666666666665</v>
      </c>
      <c r="AR37" s="195">
        <f t="shared" si="34"/>
        <v>653.0616666666665</v>
      </c>
      <c r="AS37" s="195">
        <f t="shared" si="34"/>
        <v>2354.54</v>
      </c>
      <c r="AT37" s="195">
        <f t="shared" si="34"/>
        <v>471.15833333333336</v>
      </c>
      <c r="AU37" s="195">
        <f t="shared" si="34"/>
        <v>1022.3599999999998</v>
      </c>
      <c r="AV37" s="195">
        <f t="shared" si="34"/>
        <v>1292.6870833333332</v>
      </c>
      <c r="AW37">
        <v>36</v>
      </c>
      <c r="AX37" s="195">
        <f t="shared" ref="AX37" si="39">AX78+AX119+AX160+AX201+AX242</f>
        <v>166198</v>
      </c>
      <c r="AY37" s="195">
        <f t="shared" si="36"/>
        <v>12207</v>
      </c>
      <c r="AZ37" s="195">
        <f t="shared" si="36"/>
        <v>4031</v>
      </c>
      <c r="BA37" s="195">
        <f t="shared" si="36"/>
        <v>5250</v>
      </c>
      <c r="BB37" s="195">
        <f t="shared" si="36"/>
        <v>11560</v>
      </c>
      <c r="BC37" s="195">
        <f t="shared" si="36"/>
        <v>9129</v>
      </c>
      <c r="BD37" s="195">
        <f t="shared" si="36"/>
        <v>18536</v>
      </c>
      <c r="BE37" s="195">
        <f t="shared" si="36"/>
        <v>36378</v>
      </c>
      <c r="BF37" s="195">
        <f t="shared" si="36"/>
        <v>11366</v>
      </c>
      <c r="BG37" s="195">
        <f t="shared" si="36"/>
        <v>18113</v>
      </c>
      <c r="BH37" s="195">
        <f t="shared" si="36"/>
        <v>24112</v>
      </c>
      <c r="BI37" s="195">
        <f t="shared" si="36"/>
        <v>802</v>
      </c>
      <c r="BJ37" s="195">
        <f t="shared" si="36"/>
        <v>782</v>
      </c>
      <c r="BK37" s="195">
        <f t="shared" si="36"/>
        <v>12931</v>
      </c>
      <c r="BL37" s="195">
        <f t="shared" si="36"/>
        <v>1001</v>
      </c>
      <c r="BM37" s="195">
        <f t="shared" si="36"/>
        <v>6691</v>
      </c>
      <c r="BN37" s="195">
        <f t="shared" si="36"/>
        <v>8811</v>
      </c>
      <c r="BO37" s="195">
        <f t="shared" si="36"/>
        <v>3852</v>
      </c>
      <c r="BP37" s="195">
        <f t="shared" si="36"/>
        <v>3133</v>
      </c>
      <c r="BQ37" s="195">
        <f t="shared" si="36"/>
        <v>1663</v>
      </c>
      <c r="BR37" s="195">
        <f t="shared" si="36"/>
        <v>5250</v>
      </c>
      <c r="BS37" s="195">
        <f t="shared" si="36"/>
        <v>4109</v>
      </c>
      <c r="BT37" s="195">
        <f t="shared" si="36"/>
        <v>3942</v>
      </c>
      <c r="BU37" s="195">
        <f t="shared" si="36"/>
        <v>3697</v>
      </c>
      <c r="BV37" s="195">
        <f t="shared" si="36"/>
        <v>3272</v>
      </c>
      <c r="BW37" s="195">
        <f t="shared" si="36"/>
        <v>3053</v>
      </c>
      <c r="BX37" s="195">
        <f t="shared" si="36"/>
        <v>13071</v>
      </c>
      <c r="BY37" s="195">
        <f t="shared" si="36"/>
        <v>1001</v>
      </c>
      <c r="BZ37" s="195">
        <f t="shared" si="36"/>
        <v>4705</v>
      </c>
      <c r="CA37" s="195">
        <f t="shared" si="36"/>
        <v>11560</v>
      </c>
      <c r="CB37" s="195">
        <f t="shared" si="36"/>
        <v>16055</v>
      </c>
      <c r="CC37" s="195">
        <f t="shared" si="36"/>
        <v>8233</v>
      </c>
      <c r="CD37" s="195">
        <f t="shared" si="36"/>
        <v>2622</v>
      </c>
      <c r="CE37" s="195">
        <f t="shared" si="36"/>
        <v>2705</v>
      </c>
      <c r="CF37" s="195">
        <f t="shared" si="36"/>
        <v>3034</v>
      </c>
      <c r="CG37" s="195">
        <f t="shared" si="36"/>
        <v>4443</v>
      </c>
      <c r="CH37" s="195">
        <f t="shared" si="36"/>
        <v>10197</v>
      </c>
      <c r="CI37" s="195">
        <f t="shared" si="36"/>
        <v>802</v>
      </c>
      <c r="CJ37" s="195">
        <f t="shared" si="36"/>
        <v>4970</v>
      </c>
      <c r="CK37" s="195">
        <f t="shared" si="36"/>
        <v>5499</v>
      </c>
      <c r="CL37" s="195">
        <f t="shared" si="36"/>
        <v>4031</v>
      </c>
      <c r="CM37" s="195">
        <f t="shared" si="36"/>
        <v>782</v>
      </c>
      <c r="CN37" s="195">
        <f t="shared" si="36"/>
        <v>3822</v>
      </c>
      <c r="CO37" s="195">
        <f t="shared" si="36"/>
        <v>10423</v>
      </c>
      <c r="CP37" s="195">
        <f t="shared" si="36"/>
        <v>2761</v>
      </c>
      <c r="CQ37" s="195">
        <f t="shared" si="36"/>
        <v>2945</v>
      </c>
      <c r="CR37" s="195">
        <f t="shared" si="36"/>
        <v>5064</v>
      </c>
    </row>
    <row r="38" spans="1:96" x14ac:dyDescent="0.2">
      <c r="A38" s="114" t="s">
        <v>33</v>
      </c>
      <c r="B38" s="195">
        <f t="shared" si="29"/>
        <v>35413.729999999996</v>
      </c>
      <c r="C38" s="195">
        <f t="shared" si="34"/>
        <v>3779.3004166666665</v>
      </c>
      <c r="D38" s="195">
        <f t="shared" si="34"/>
        <v>768.07500000000005</v>
      </c>
      <c r="E38" s="195">
        <f t="shared" si="34"/>
        <v>1258.5208333333333</v>
      </c>
      <c r="F38" s="195">
        <f t="shared" si="34"/>
        <v>2533.4500000000003</v>
      </c>
      <c r="G38" s="195">
        <f t="shared" si="34"/>
        <v>1291.9733333333331</v>
      </c>
      <c r="H38" s="195">
        <f t="shared" si="34"/>
        <v>3661.309166666666</v>
      </c>
      <c r="I38" s="195">
        <f t="shared" si="34"/>
        <v>9285.3000000000011</v>
      </c>
      <c r="J38" s="195">
        <f t="shared" si="34"/>
        <v>2186.7212500000001</v>
      </c>
      <c r="K38" s="195">
        <f t="shared" si="34"/>
        <v>3910.3599999999997</v>
      </c>
      <c r="L38" s="195">
        <f t="shared" si="34"/>
        <v>3836.77</v>
      </c>
      <c r="M38" s="195">
        <f t="shared" si="34"/>
        <v>204.625</v>
      </c>
      <c r="N38" s="195">
        <f t="shared" si="34"/>
        <v>165.45833333333331</v>
      </c>
      <c r="O38" s="195">
        <f t="shared" si="34"/>
        <v>3142.8149999999996</v>
      </c>
      <c r="P38" s="195">
        <f t="shared" si="34"/>
        <v>275.97750000000002</v>
      </c>
      <c r="Q38" s="195">
        <f t="shared" si="34"/>
        <v>1198.9375</v>
      </c>
      <c r="R38" s="195">
        <f t="shared" si="34"/>
        <v>1805.9737499999999</v>
      </c>
      <c r="S38" s="195">
        <f t="shared" si="34"/>
        <v>1065</v>
      </c>
      <c r="T38" s="195">
        <f t="shared" si="34"/>
        <v>761.81083333333322</v>
      </c>
      <c r="U38" s="195">
        <f t="shared" si="34"/>
        <v>266.08666666666664</v>
      </c>
      <c r="V38" s="195">
        <f t="shared" si="34"/>
        <v>1258.5208333333333</v>
      </c>
      <c r="W38" s="195">
        <f t="shared" si="34"/>
        <v>1026.99</v>
      </c>
      <c r="X38" s="195">
        <f t="shared" si="34"/>
        <v>1339.0191666666665</v>
      </c>
      <c r="Y38" s="195">
        <f t="shared" si="34"/>
        <v>179.67333333333332</v>
      </c>
      <c r="Z38" s="195">
        <f t="shared" si="34"/>
        <v>465.46833333333336</v>
      </c>
      <c r="AA38" s="195">
        <f t="shared" si="34"/>
        <v>269.33749999999998</v>
      </c>
      <c r="AB38" s="195">
        <f t="shared" si="34"/>
        <v>1658.8050000000001</v>
      </c>
      <c r="AC38" s="195">
        <f t="shared" si="34"/>
        <v>275.97750000000002</v>
      </c>
      <c r="AD38" s="195">
        <f t="shared" si="34"/>
        <v>581.28</v>
      </c>
      <c r="AE38" s="195">
        <f t="shared" si="34"/>
        <v>2533.4500000000003</v>
      </c>
      <c r="AF38" s="195">
        <f t="shared" si="34"/>
        <v>5335.8233333333337</v>
      </c>
      <c r="AG38" s="195">
        <f t="shared" si="34"/>
        <v>1346.9249999999997</v>
      </c>
      <c r="AH38" s="195">
        <f t="shared" si="34"/>
        <v>992.69500000000005</v>
      </c>
      <c r="AI38" s="195">
        <f t="shared" si="34"/>
        <v>629.10166666666669</v>
      </c>
      <c r="AJ38" s="195">
        <f t="shared" si="34"/>
        <v>701.30250000000001</v>
      </c>
      <c r="AK38" s="195">
        <f t="shared" si="34"/>
        <v>1843.8549999999998</v>
      </c>
      <c r="AL38" s="195">
        <f t="shared" si="34"/>
        <v>2493.8541666666665</v>
      </c>
      <c r="AM38" s="195">
        <f t="shared" si="34"/>
        <v>204.625</v>
      </c>
      <c r="AN38" s="195">
        <f t="shared" si="34"/>
        <v>1064.65625</v>
      </c>
      <c r="AO38" s="195">
        <f t="shared" si="34"/>
        <v>1425.3862499999998</v>
      </c>
      <c r="AP38" s="195">
        <f t="shared" si="34"/>
        <v>768.07500000000005</v>
      </c>
      <c r="AQ38" s="195">
        <f t="shared" si="34"/>
        <v>165.45833333333331</v>
      </c>
      <c r="AR38" s="195">
        <f t="shared" si="34"/>
        <v>646.14249999999993</v>
      </c>
      <c r="AS38" s="195">
        <f t="shared" si="34"/>
        <v>2084.62</v>
      </c>
      <c r="AT38" s="195">
        <f t="shared" si="34"/>
        <v>451.95833333333337</v>
      </c>
      <c r="AU38" s="195">
        <f t="shared" si="34"/>
        <v>910.30666666666662</v>
      </c>
      <c r="AV38" s="195">
        <f t="shared" si="34"/>
        <v>1263.85625</v>
      </c>
      <c r="AW38">
        <v>37</v>
      </c>
      <c r="AX38" s="195">
        <f t="shared" ref="AX38" si="40">AX79+AX120+AX161+AX202+AX243</f>
        <v>157797</v>
      </c>
      <c r="AY38" s="195">
        <f t="shared" si="36"/>
        <v>12296</v>
      </c>
      <c r="AZ38" s="195">
        <f t="shared" si="36"/>
        <v>4170</v>
      </c>
      <c r="BA38" s="195">
        <f t="shared" si="36"/>
        <v>5572</v>
      </c>
      <c r="BB38" s="195">
        <f t="shared" si="36"/>
        <v>11387</v>
      </c>
      <c r="BC38" s="195">
        <f t="shared" si="36"/>
        <v>9044</v>
      </c>
      <c r="BD38" s="195">
        <f t="shared" si="36"/>
        <v>17552</v>
      </c>
      <c r="BE38" s="195">
        <f t="shared" si="36"/>
        <v>31983</v>
      </c>
      <c r="BF38" s="195">
        <f t="shared" si="36"/>
        <v>11515</v>
      </c>
      <c r="BG38" s="195">
        <f t="shared" si="36"/>
        <v>16505</v>
      </c>
      <c r="BH38" s="195">
        <f t="shared" si="36"/>
        <v>22293</v>
      </c>
      <c r="BI38" s="195">
        <f t="shared" si="36"/>
        <v>756</v>
      </c>
      <c r="BJ38" s="195">
        <f t="shared" si="36"/>
        <v>826</v>
      </c>
      <c r="BK38" s="195">
        <f t="shared" si="36"/>
        <v>12810</v>
      </c>
      <c r="BL38" s="195">
        <f t="shared" si="36"/>
        <v>1088</v>
      </c>
      <c r="BM38" s="195">
        <f t="shared" si="36"/>
        <v>6031</v>
      </c>
      <c r="BN38" s="195">
        <f t="shared" si="36"/>
        <v>8550</v>
      </c>
      <c r="BO38" s="195">
        <f t="shared" si="36"/>
        <v>4043</v>
      </c>
      <c r="BP38" s="195">
        <f t="shared" si="36"/>
        <v>3238</v>
      </c>
      <c r="BQ38" s="195">
        <f t="shared" si="36"/>
        <v>1668</v>
      </c>
      <c r="BR38" s="195">
        <f t="shared" si="36"/>
        <v>5572</v>
      </c>
      <c r="BS38" s="195">
        <f t="shared" si="36"/>
        <v>3836</v>
      </c>
      <c r="BT38" s="195">
        <f t="shared" si="36"/>
        <v>3846</v>
      </c>
      <c r="BU38" s="195">
        <f t="shared" si="36"/>
        <v>3336</v>
      </c>
      <c r="BV38" s="195">
        <f t="shared" si="36"/>
        <v>2931</v>
      </c>
      <c r="BW38" s="195">
        <f t="shared" si="36"/>
        <v>2630</v>
      </c>
      <c r="BX38" s="195">
        <f t="shared" si="36"/>
        <v>11805</v>
      </c>
      <c r="BY38" s="195">
        <f t="shared" si="36"/>
        <v>1088</v>
      </c>
      <c r="BZ38" s="195">
        <f t="shared" si="36"/>
        <v>4695</v>
      </c>
      <c r="CA38" s="195">
        <f t="shared" si="36"/>
        <v>11387</v>
      </c>
      <c r="CB38" s="195">
        <f t="shared" si="36"/>
        <v>13647</v>
      </c>
      <c r="CC38" s="195">
        <f t="shared" si="36"/>
        <v>8277</v>
      </c>
      <c r="CD38" s="195">
        <f t="shared" si="36"/>
        <v>2496</v>
      </c>
      <c r="CE38" s="195">
        <f t="shared" si="36"/>
        <v>2696</v>
      </c>
      <c r="CF38" s="195">
        <f t="shared" si="36"/>
        <v>2971</v>
      </c>
      <c r="CG38" s="195">
        <f t="shared" si="36"/>
        <v>4525</v>
      </c>
      <c r="CH38" s="195">
        <f t="shared" si="36"/>
        <v>9375</v>
      </c>
      <c r="CI38" s="195">
        <f t="shared" si="36"/>
        <v>756</v>
      </c>
      <c r="CJ38" s="195">
        <f t="shared" si="36"/>
        <v>4931</v>
      </c>
      <c r="CK38" s="195">
        <f t="shared" si="36"/>
        <v>5041</v>
      </c>
      <c r="CL38" s="195">
        <f t="shared" si="36"/>
        <v>4170</v>
      </c>
      <c r="CM38" s="195">
        <f t="shared" si="36"/>
        <v>826</v>
      </c>
      <c r="CN38" s="195">
        <f t="shared" si="36"/>
        <v>3925</v>
      </c>
      <c r="CO38" s="195">
        <f t="shared" si="36"/>
        <v>9336</v>
      </c>
      <c r="CP38" s="195">
        <f t="shared" si="36"/>
        <v>2681</v>
      </c>
      <c r="CQ38" s="195">
        <f t="shared" si="36"/>
        <v>2627</v>
      </c>
      <c r="CR38" s="195">
        <f t="shared" si="36"/>
        <v>4861</v>
      </c>
    </row>
    <row r="39" spans="1:96" x14ac:dyDescent="0.2">
      <c r="A39" s="114" t="s">
        <v>34</v>
      </c>
      <c r="B39" s="195">
        <f t="shared" si="29"/>
        <v>24213.65</v>
      </c>
      <c r="C39" s="195">
        <f t="shared" si="34"/>
        <v>2873.0800000000004</v>
      </c>
      <c r="D39" s="195">
        <f t="shared" si="34"/>
        <v>506.82500000000005</v>
      </c>
      <c r="E39" s="195">
        <f t="shared" si="34"/>
        <v>876.85416666666674</v>
      </c>
      <c r="F39" s="195">
        <f t="shared" si="34"/>
        <v>1836.5</v>
      </c>
      <c r="G39" s="195">
        <f t="shared" si="34"/>
        <v>908.76666666666665</v>
      </c>
      <c r="H39" s="195">
        <f t="shared" si="34"/>
        <v>2105.8374999999996</v>
      </c>
      <c r="I39" s="195">
        <f t="shared" si="34"/>
        <v>6379.6837500000001</v>
      </c>
      <c r="J39" s="195">
        <f t="shared" si="34"/>
        <v>1471.3387499999999</v>
      </c>
      <c r="K39" s="195">
        <f t="shared" si="34"/>
        <v>2876.17</v>
      </c>
      <c r="L39" s="195">
        <f t="shared" si="34"/>
        <v>2532.8537499999998</v>
      </c>
      <c r="M39" s="195">
        <f t="shared" si="34"/>
        <v>145.53749999999999</v>
      </c>
      <c r="N39" s="195">
        <f t="shared" si="34"/>
        <v>89.164166666666659</v>
      </c>
      <c r="O39" s="195">
        <f t="shared" si="34"/>
        <v>2063.8366666666666</v>
      </c>
      <c r="P39" s="195">
        <f t="shared" si="34"/>
        <v>198.73583333333335</v>
      </c>
      <c r="Q39" s="195">
        <f t="shared" si="34"/>
        <v>700.68750000000011</v>
      </c>
      <c r="R39" s="195">
        <f t="shared" si="34"/>
        <v>999.84375000000011</v>
      </c>
      <c r="S39" s="195">
        <f t="shared" si="34"/>
        <v>680.625</v>
      </c>
      <c r="T39" s="195">
        <f t="shared" si="34"/>
        <v>553.24749999999995</v>
      </c>
      <c r="U39" s="195">
        <f t="shared" si="34"/>
        <v>181.42666666666665</v>
      </c>
      <c r="V39" s="195">
        <f t="shared" si="34"/>
        <v>876.85416666666674</v>
      </c>
      <c r="W39" s="195">
        <f t="shared" si="34"/>
        <v>727.17</v>
      </c>
      <c r="X39" s="195">
        <f t="shared" si="34"/>
        <v>1034.2091666666668</v>
      </c>
      <c r="Y39" s="195">
        <f t="shared" si="34"/>
        <v>115.67000000000002</v>
      </c>
      <c r="Z39" s="195">
        <f t="shared" si="34"/>
        <v>322.45375000000001</v>
      </c>
      <c r="AA39" s="195">
        <f t="shared" si="34"/>
        <v>158.75</v>
      </c>
      <c r="AB39" s="195">
        <f t="shared" si="34"/>
        <v>1015.6275000000001</v>
      </c>
      <c r="AC39" s="195">
        <f t="shared" si="34"/>
        <v>198.73583333333335</v>
      </c>
      <c r="AD39" s="195">
        <f t="shared" si="34"/>
        <v>426.33500000000004</v>
      </c>
      <c r="AE39" s="195">
        <f t="shared" si="34"/>
        <v>1836.5</v>
      </c>
      <c r="AF39" s="195">
        <f t="shared" si="34"/>
        <v>3710.2866666666669</v>
      </c>
      <c r="AG39" s="195">
        <f t="shared" si="34"/>
        <v>878.12999999999988</v>
      </c>
      <c r="AH39" s="195">
        <f t="shared" si="34"/>
        <v>676.87125000000003</v>
      </c>
      <c r="AI39" s="195">
        <f t="shared" si="34"/>
        <v>434</v>
      </c>
      <c r="AJ39" s="195">
        <f t="shared" si="34"/>
        <v>430.245</v>
      </c>
      <c r="AK39" s="195">
        <f t="shared" si="34"/>
        <v>1362.5058333333334</v>
      </c>
      <c r="AL39" s="195">
        <f t="shared" si="34"/>
        <v>1836.9583333333335</v>
      </c>
      <c r="AM39" s="195">
        <f t="shared" si="34"/>
        <v>145.53749999999999</v>
      </c>
      <c r="AN39" s="195">
        <f t="shared" si="34"/>
        <v>659.80208333333337</v>
      </c>
      <c r="AO39" s="195">
        <f t="shared" si="34"/>
        <v>974.65374999999995</v>
      </c>
      <c r="AP39" s="195">
        <f t="shared" si="34"/>
        <v>506.82500000000005</v>
      </c>
      <c r="AQ39" s="195">
        <f t="shared" si="34"/>
        <v>89.164166666666659</v>
      </c>
      <c r="AR39" s="195">
        <f t="shared" si="34"/>
        <v>501.72666666666657</v>
      </c>
      <c r="AS39" s="195">
        <f t="shared" si="34"/>
        <v>1512.38</v>
      </c>
      <c r="AT39" s="195">
        <f t="shared" si="34"/>
        <v>300.12500000000006</v>
      </c>
      <c r="AU39" s="195">
        <f t="shared" si="34"/>
        <v>665.02666666666664</v>
      </c>
      <c r="AV39" s="195">
        <f t="shared" si="34"/>
        <v>919.79541666666671</v>
      </c>
      <c r="AW39">
        <v>38</v>
      </c>
      <c r="AX39" s="195">
        <f t="shared" ref="AX39" si="41">AX80+AX121+AX162+AX203+AX244</f>
        <v>137334</v>
      </c>
      <c r="AY39" s="195">
        <f t="shared" si="36"/>
        <v>11350</v>
      </c>
      <c r="AZ39" s="195">
        <f t="shared" si="36"/>
        <v>3870</v>
      </c>
      <c r="BA39" s="195">
        <f t="shared" si="36"/>
        <v>5102</v>
      </c>
      <c r="BB39" s="195">
        <f t="shared" si="36"/>
        <v>10484</v>
      </c>
      <c r="BC39" s="195">
        <f t="shared" si="36"/>
        <v>7941</v>
      </c>
      <c r="BD39" s="195">
        <f t="shared" si="36"/>
        <v>14197</v>
      </c>
      <c r="BE39" s="195">
        <f t="shared" si="36"/>
        <v>27281</v>
      </c>
      <c r="BF39" s="195">
        <f t="shared" si="36"/>
        <v>10312</v>
      </c>
      <c r="BG39" s="195">
        <f t="shared" si="36"/>
        <v>14240</v>
      </c>
      <c r="BH39" s="195">
        <f t="shared" si="36"/>
        <v>18831</v>
      </c>
      <c r="BI39" s="195">
        <f t="shared" si="36"/>
        <v>717</v>
      </c>
      <c r="BJ39" s="195">
        <f t="shared" si="36"/>
        <v>681</v>
      </c>
      <c r="BK39" s="195">
        <f t="shared" si="36"/>
        <v>11415</v>
      </c>
      <c r="BL39" s="195">
        <f t="shared" si="36"/>
        <v>913</v>
      </c>
      <c r="BM39" s="195">
        <f t="shared" si="36"/>
        <v>4578</v>
      </c>
      <c r="BN39" s="195">
        <f t="shared" si="36"/>
        <v>6990</v>
      </c>
      <c r="BO39" s="195">
        <f t="shared" si="36"/>
        <v>3587</v>
      </c>
      <c r="BP39" s="195">
        <f t="shared" si="36"/>
        <v>3163</v>
      </c>
      <c r="BQ39" s="195">
        <f t="shared" si="36"/>
        <v>1436</v>
      </c>
      <c r="BR39" s="195">
        <f t="shared" si="36"/>
        <v>5102</v>
      </c>
      <c r="BS39" s="195">
        <f t="shared" si="36"/>
        <v>3343</v>
      </c>
      <c r="BT39" s="195">
        <f t="shared" si="36"/>
        <v>3483</v>
      </c>
      <c r="BU39" s="195">
        <f t="shared" si="36"/>
        <v>2961</v>
      </c>
      <c r="BV39" s="195">
        <f t="shared" si="36"/>
        <v>2718</v>
      </c>
      <c r="BW39" s="195">
        <f t="shared" si="36"/>
        <v>2251</v>
      </c>
      <c r="BX39" s="195">
        <f t="shared" si="36"/>
        <v>9633</v>
      </c>
      <c r="BY39" s="195">
        <f t="shared" si="36"/>
        <v>913</v>
      </c>
      <c r="BZ39" s="195">
        <f t="shared" si="36"/>
        <v>4108</v>
      </c>
      <c r="CA39" s="195">
        <f t="shared" si="36"/>
        <v>10484</v>
      </c>
      <c r="CB39" s="195">
        <f t="shared" si="36"/>
        <v>11242</v>
      </c>
      <c r="CC39" s="195">
        <f t="shared" si="36"/>
        <v>7149</v>
      </c>
      <c r="CD39" s="195">
        <f t="shared" si="36"/>
        <v>2199</v>
      </c>
      <c r="CE39" s="195">
        <f t="shared" si="36"/>
        <v>2314</v>
      </c>
      <c r="CF39" s="195">
        <f t="shared" si="36"/>
        <v>2629</v>
      </c>
      <c r="CG39" s="195">
        <f t="shared" si="36"/>
        <v>4124</v>
      </c>
      <c r="CH39" s="195">
        <f t="shared" si="36"/>
        <v>7968</v>
      </c>
      <c r="CI39" s="195">
        <f t="shared" si="36"/>
        <v>717</v>
      </c>
      <c r="CJ39" s="195">
        <f t="shared" si="36"/>
        <v>4485</v>
      </c>
      <c r="CK39" s="195">
        <f t="shared" si="36"/>
        <v>4493</v>
      </c>
      <c r="CL39" s="195">
        <f t="shared" si="36"/>
        <v>3870</v>
      </c>
      <c r="CM39" s="195">
        <f t="shared" si="36"/>
        <v>681</v>
      </c>
      <c r="CN39" s="195">
        <f t="shared" si="36"/>
        <v>3743</v>
      </c>
      <c r="CO39" s="195">
        <f t="shared" si="36"/>
        <v>8164</v>
      </c>
      <c r="CP39" s="195">
        <f t="shared" si="36"/>
        <v>2397</v>
      </c>
      <c r="CQ39" s="195">
        <f t="shared" si="36"/>
        <v>2243</v>
      </c>
      <c r="CR39" s="195">
        <f t="shared" si="36"/>
        <v>4166</v>
      </c>
    </row>
    <row r="40" spans="1:96" x14ac:dyDescent="0.2">
      <c r="A40" s="114" t="s">
        <v>35</v>
      </c>
      <c r="B40" s="195">
        <f t="shared" si="29"/>
        <v>18261.96</v>
      </c>
      <c r="C40" s="195">
        <f t="shared" si="34"/>
        <v>2191.2866666666669</v>
      </c>
      <c r="D40" s="195">
        <f t="shared" si="34"/>
        <v>364.13333333333333</v>
      </c>
      <c r="E40" s="195">
        <f t="shared" si="34"/>
        <v>687.77083333333337</v>
      </c>
      <c r="F40" s="195">
        <f t="shared" si="34"/>
        <v>1318.6000000000001</v>
      </c>
      <c r="G40" s="195">
        <f t="shared" si="34"/>
        <v>664.55333333333328</v>
      </c>
      <c r="H40" s="195">
        <f t="shared" si="34"/>
        <v>1567.2908333333332</v>
      </c>
      <c r="I40" s="195">
        <f t="shared" si="34"/>
        <v>4934.317500000001</v>
      </c>
      <c r="J40" s="195">
        <f t="shared" si="34"/>
        <v>1070.1950000000002</v>
      </c>
      <c r="K40" s="195">
        <f t="shared" si="34"/>
        <v>2199.2399999999998</v>
      </c>
      <c r="L40" s="195">
        <f t="shared" si="34"/>
        <v>1881.9324999999999</v>
      </c>
      <c r="M40" s="195">
        <f t="shared" si="34"/>
        <v>116.86250000000001</v>
      </c>
      <c r="N40" s="195">
        <f t="shared" si="34"/>
        <v>61.792499999999997</v>
      </c>
      <c r="O40" s="195">
        <f t="shared" si="34"/>
        <v>1586.1624999999999</v>
      </c>
      <c r="P40" s="195">
        <f t="shared" si="34"/>
        <v>157.44125</v>
      </c>
      <c r="Q40" s="195">
        <f t="shared" si="34"/>
        <v>531.1875</v>
      </c>
      <c r="R40" s="195">
        <f t="shared" si="34"/>
        <v>709.96500000000003</v>
      </c>
      <c r="S40" s="195">
        <f t="shared" si="34"/>
        <v>519.86250000000007</v>
      </c>
      <c r="T40" s="195">
        <f t="shared" si="34"/>
        <v>414.33166666666659</v>
      </c>
      <c r="U40" s="195">
        <f t="shared" si="34"/>
        <v>127.10666666666667</v>
      </c>
      <c r="V40" s="195">
        <f t="shared" ref="C40:AV44" si="42">V81+V122+V163+V204+V245</f>
        <v>687.77083333333337</v>
      </c>
      <c r="W40" s="195">
        <f t="shared" si="42"/>
        <v>562.42999999999995</v>
      </c>
      <c r="X40" s="195">
        <f t="shared" si="42"/>
        <v>781.64583333333337</v>
      </c>
      <c r="Y40" s="195">
        <f t="shared" si="42"/>
        <v>89.346666666666664</v>
      </c>
      <c r="Z40" s="195">
        <f t="shared" si="42"/>
        <v>247.27708333333331</v>
      </c>
      <c r="AA40" s="195">
        <f t="shared" si="42"/>
        <v>131.47499999999999</v>
      </c>
      <c r="AB40" s="195">
        <f t="shared" si="42"/>
        <v>743.57249999999999</v>
      </c>
      <c r="AC40" s="195">
        <f t="shared" si="42"/>
        <v>157.44125</v>
      </c>
      <c r="AD40" s="195">
        <f t="shared" si="42"/>
        <v>306.40750000000003</v>
      </c>
      <c r="AE40" s="195">
        <f t="shared" si="42"/>
        <v>1318.6000000000001</v>
      </c>
      <c r="AF40" s="195">
        <f t="shared" si="42"/>
        <v>2888.7995833333334</v>
      </c>
      <c r="AG40" s="195">
        <f t="shared" si="42"/>
        <v>630.46500000000003</v>
      </c>
      <c r="AH40" s="195">
        <f t="shared" si="42"/>
        <v>507.76</v>
      </c>
      <c r="AI40" s="195">
        <f t="shared" si="42"/>
        <v>322.33833333333337</v>
      </c>
      <c r="AJ40" s="195">
        <f t="shared" si="42"/>
        <v>343.92375000000004</v>
      </c>
      <c r="AK40" s="195">
        <f t="shared" si="42"/>
        <v>1061.6091666666666</v>
      </c>
      <c r="AL40" s="195">
        <f t="shared" si="42"/>
        <v>1421.8854166666665</v>
      </c>
      <c r="AM40" s="195">
        <f t="shared" si="42"/>
        <v>116.86250000000001</v>
      </c>
      <c r="AN40" s="195">
        <f t="shared" si="42"/>
        <v>506.07291666666669</v>
      </c>
      <c r="AO40" s="195">
        <f t="shared" si="42"/>
        <v>795.47</v>
      </c>
      <c r="AP40" s="195">
        <f t="shared" si="42"/>
        <v>364.13333333333333</v>
      </c>
      <c r="AQ40" s="195">
        <f t="shared" si="42"/>
        <v>61.792499999999997</v>
      </c>
      <c r="AR40" s="195">
        <f t="shared" si="42"/>
        <v>375.44</v>
      </c>
      <c r="AS40" s="195">
        <f t="shared" si="42"/>
        <v>1114.2099999999998</v>
      </c>
      <c r="AT40" s="195">
        <f t="shared" si="42"/>
        <v>234.08333333333337</v>
      </c>
      <c r="AU40" s="195">
        <f t="shared" si="42"/>
        <v>484.78666666666658</v>
      </c>
      <c r="AV40" s="195">
        <f t="shared" si="42"/>
        <v>689.60791666666648</v>
      </c>
      <c r="AW40">
        <v>39</v>
      </c>
      <c r="AX40" s="195">
        <f t="shared" ref="AX40" si="43">AX81+AX122+AX163+AX204+AX245</f>
        <v>101619</v>
      </c>
      <c r="AY40" s="195">
        <f t="shared" si="36"/>
        <v>8383</v>
      </c>
      <c r="AZ40" s="195">
        <f t="shared" si="36"/>
        <v>2799</v>
      </c>
      <c r="BA40" s="195">
        <f t="shared" si="36"/>
        <v>3983</v>
      </c>
      <c r="BB40" s="195">
        <f t="shared" si="36"/>
        <v>7437</v>
      </c>
      <c r="BC40" s="195">
        <f t="shared" si="36"/>
        <v>5744</v>
      </c>
      <c r="BD40" s="195">
        <f t="shared" si="36"/>
        <v>10436</v>
      </c>
      <c r="BE40" s="195">
        <f t="shared" si="36"/>
        <v>20502</v>
      </c>
      <c r="BF40" s="195">
        <f t="shared" si="36"/>
        <v>7441</v>
      </c>
      <c r="BG40" s="195">
        <f t="shared" si="36"/>
        <v>10705</v>
      </c>
      <c r="BH40" s="195">
        <f t="shared" si="36"/>
        <v>13754</v>
      </c>
      <c r="BI40" s="195">
        <f t="shared" si="36"/>
        <v>576</v>
      </c>
      <c r="BJ40" s="195">
        <f t="shared" si="36"/>
        <v>478</v>
      </c>
      <c r="BK40" s="195">
        <f t="shared" si="36"/>
        <v>8658</v>
      </c>
      <c r="BL40" s="195">
        <f t="shared" si="36"/>
        <v>723</v>
      </c>
      <c r="BM40" s="195">
        <f t="shared" si="36"/>
        <v>3443</v>
      </c>
      <c r="BN40" s="195">
        <f t="shared" si="36"/>
        <v>4904</v>
      </c>
      <c r="BO40" s="195">
        <f t="shared" si="36"/>
        <v>2672</v>
      </c>
      <c r="BP40" s="195">
        <f t="shared" si="36"/>
        <v>2332</v>
      </c>
      <c r="BQ40" s="195">
        <f t="shared" si="36"/>
        <v>981</v>
      </c>
      <c r="BR40" s="195">
        <f t="shared" ref="BR40:CR40" si="44">BR81+BR122+BR163+BR204+BR245</f>
        <v>3983</v>
      </c>
      <c r="BS40" s="195">
        <f t="shared" si="44"/>
        <v>2607</v>
      </c>
      <c r="BT40" s="195">
        <f t="shared" si="44"/>
        <v>2519</v>
      </c>
      <c r="BU40" s="195">
        <f t="shared" si="44"/>
        <v>2298</v>
      </c>
      <c r="BV40" s="195">
        <f t="shared" si="44"/>
        <v>2035</v>
      </c>
      <c r="BW40" s="195">
        <f t="shared" si="44"/>
        <v>1769</v>
      </c>
      <c r="BX40" s="195">
        <f t="shared" si="44"/>
        <v>7006</v>
      </c>
      <c r="BY40" s="195">
        <f t="shared" si="44"/>
        <v>723</v>
      </c>
      <c r="BZ40" s="195">
        <f t="shared" si="44"/>
        <v>2934</v>
      </c>
      <c r="CA40" s="195">
        <f t="shared" si="44"/>
        <v>7437</v>
      </c>
      <c r="CB40" s="195">
        <f t="shared" si="44"/>
        <v>8536</v>
      </c>
      <c r="CC40" s="195">
        <f t="shared" si="44"/>
        <v>5109</v>
      </c>
      <c r="CD40" s="195">
        <f t="shared" si="44"/>
        <v>1603</v>
      </c>
      <c r="CE40" s="195">
        <f t="shared" si="44"/>
        <v>1656</v>
      </c>
      <c r="CF40" s="195">
        <f t="shared" si="44"/>
        <v>2089</v>
      </c>
      <c r="CG40" s="195">
        <f t="shared" si="44"/>
        <v>3120</v>
      </c>
      <c r="CH40" s="195">
        <f t="shared" si="44"/>
        <v>6011</v>
      </c>
      <c r="CI40" s="195">
        <f t="shared" si="44"/>
        <v>576</v>
      </c>
      <c r="CJ40" s="195">
        <f t="shared" si="44"/>
        <v>3379</v>
      </c>
      <c r="CK40" s="195">
        <f t="shared" si="44"/>
        <v>3392</v>
      </c>
      <c r="CL40" s="195">
        <f t="shared" si="44"/>
        <v>2799</v>
      </c>
      <c r="CM40" s="195">
        <f t="shared" si="44"/>
        <v>478</v>
      </c>
      <c r="CN40" s="195">
        <f t="shared" si="44"/>
        <v>2744</v>
      </c>
      <c r="CO40" s="195">
        <f t="shared" si="44"/>
        <v>5981</v>
      </c>
      <c r="CP40" s="195">
        <f t="shared" si="44"/>
        <v>1829</v>
      </c>
      <c r="CQ40" s="195">
        <f t="shared" si="44"/>
        <v>1617</v>
      </c>
      <c r="CR40" s="195">
        <f t="shared" si="44"/>
        <v>3057</v>
      </c>
    </row>
    <row r="41" spans="1:96" x14ac:dyDescent="0.2">
      <c r="A41" s="114" t="s">
        <v>36</v>
      </c>
      <c r="B41" s="195">
        <f t="shared" si="29"/>
        <v>5460.9899999999989</v>
      </c>
      <c r="C41" s="195">
        <f t="shared" si="42"/>
        <v>635.71958333333328</v>
      </c>
      <c r="D41" s="195">
        <f t="shared" si="42"/>
        <v>116.99166666666667</v>
      </c>
      <c r="E41" s="195">
        <f t="shared" si="42"/>
        <v>248.86458333333337</v>
      </c>
      <c r="F41" s="195">
        <f t="shared" si="42"/>
        <v>392.49</v>
      </c>
      <c r="G41" s="195">
        <f t="shared" si="42"/>
        <v>199.5</v>
      </c>
      <c r="H41" s="195">
        <f t="shared" si="42"/>
        <v>484.9325</v>
      </c>
      <c r="I41" s="195">
        <f t="shared" si="42"/>
        <v>1405.7437500000001</v>
      </c>
      <c r="J41" s="195">
        <f t="shared" si="42"/>
        <v>340.78625</v>
      </c>
      <c r="K41" s="195">
        <f t="shared" si="42"/>
        <v>662.56999999999994</v>
      </c>
      <c r="L41" s="195">
        <f t="shared" si="42"/>
        <v>551.42499999999995</v>
      </c>
      <c r="M41" s="195">
        <f t="shared" si="42"/>
        <v>28.037500000000001</v>
      </c>
      <c r="N41" s="195">
        <f t="shared" si="42"/>
        <v>20.991666666666667</v>
      </c>
      <c r="O41" s="195">
        <f t="shared" si="42"/>
        <v>460.25416666666661</v>
      </c>
      <c r="P41" s="195">
        <f t="shared" si="42"/>
        <v>62.232500000000009</v>
      </c>
      <c r="Q41" s="195">
        <f t="shared" si="42"/>
        <v>166.70833333333334</v>
      </c>
      <c r="R41" s="195">
        <f t="shared" si="42"/>
        <v>206.88749999999999</v>
      </c>
      <c r="S41" s="195">
        <f t="shared" si="42"/>
        <v>156.41249999999999</v>
      </c>
      <c r="T41" s="195">
        <f t="shared" si="42"/>
        <v>131.54916666666665</v>
      </c>
      <c r="U41" s="195">
        <f t="shared" si="42"/>
        <v>35.006666666666661</v>
      </c>
      <c r="V41" s="195">
        <f t="shared" si="42"/>
        <v>248.86458333333337</v>
      </c>
      <c r="W41" s="195">
        <f t="shared" si="42"/>
        <v>165.35999999999999</v>
      </c>
      <c r="X41" s="195">
        <f t="shared" si="42"/>
        <v>228.53666666666666</v>
      </c>
      <c r="Y41" s="195">
        <f t="shared" si="42"/>
        <v>22.33666666666667</v>
      </c>
      <c r="Z41" s="195">
        <f t="shared" si="42"/>
        <v>74.662083333333328</v>
      </c>
      <c r="AA41" s="195">
        <f t="shared" si="42"/>
        <v>33.15</v>
      </c>
      <c r="AB41" s="195">
        <f t="shared" si="42"/>
        <v>214.85249999999999</v>
      </c>
      <c r="AC41" s="195">
        <f t="shared" si="42"/>
        <v>62.232500000000009</v>
      </c>
      <c r="AD41" s="195">
        <f t="shared" si="42"/>
        <v>99.271666666666675</v>
      </c>
      <c r="AE41" s="195">
        <f t="shared" si="42"/>
        <v>392.49</v>
      </c>
      <c r="AF41" s="195">
        <f t="shared" si="42"/>
        <v>818.78749999999991</v>
      </c>
      <c r="AG41" s="195">
        <f t="shared" si="42"/>
        <v>201.03</v>
      </c>
      <c r="AH41" s="195">
        <f t="shared" si="42"/>
        <v>139.34249999999997</v>
      </c>
      <c r="AI41" s="195">
        <f t="shared" si="42"/>
        <v>98.956666666666678</v>
      </c>
      <c r="AJ41" s="195">
        <f t="shared" si="42"/>
        <v>116.65124999999999</v>
      </c>
      <c r="AK41" s="195">
        <f t="shared" si="42"/>
        <v>288.30916666666661</v>
      </c>
      <c r="AL41" s="195">
        <f t="shared" si="42"/>
        <v>404.70833333333337</v>
      </c>
      <c r="AM41" s="195">
        <f t="shared" si="42"/>
        <v>28.037500000000001</v>
      </c>
      <c r="AN41" s="195">
        <f t="shared" si="42"/>
        <v>139.95833333333334</v>
      </c>
      <c r="AO41" s="195">
        <f t="shared" si="42"/>
        <v>239.86624999999998</v>
      </c>
      <c r="AP41" s="195">
        <f t="shared" si="42"/>
        <v>116.99166666666667</v>
      </c>
      <c r="AQ41" s="195">
        <f t="shared" si="42"/>
        <v>20.991666666666667</v>
      </c>
      <c r="AR41" s="195">
        <f t="shared" si="42"/>
        <v>117.76833333333332</v>
      </c>
      <c r="AS41" s="195">
        <f t="shared" si="42"/>
        <v>355.66999999999996</v>
      </c>
      <c r="AT41" s="195">
        <f t="shared" si="42"/>
        <v>63.800000000000004</v>
      </c>
      <c r="AU41" s="195">
        <f t="shared" si="42"/>
        <v>152.17333333333332</v>
      </c>
      <c r="AV41" s="195">
        <f t="shared" si="42"/>
        <v>198.89166666666668</v>
      </c>
      <c r="AW41">
        <v>40</v>
      </c>
      <c r="AX41" s="195">
        <f t="shared" ref="AX41:CR41" si="45">AX82+AX123+AX164+AX205+AX246</f>
        <v>78407</v>
      </c>
      <c r="AY41" s="195">
        <f t="shared" si="45"/>
        <v>6373</v>
      </c>
      <c r="AZ41" s="195">
        <f t="shared" si="45"/>
        <v>2102</v>
      </c>
      <c r="BA41" s="195">
        <f t="shared" si="45"/>
        <v>3188</v>
      </c>
      <c r="BB41" s="195">
        <f t="shared" si="45"/>
        <v>5681</v>
      </c>
      <c r="BC41" s="195">
        <f t="shared" si="45"/>
        <v>4479</v>
      </c>
      <c r="BD41" s="195">
        <f t="shared" si="45"/>
        <v>8098</v>
      </c>
      <c r="BE41" s="195">
        <f t="shared" si="45"/>
        <v>16126</v>
      </c>
      <c r="BF41" s="195">
        <f t="shared" si="45"/>
        <v>5461</v>
      </c>
      <c r="BG41" s="195">
        <f t="shared" si="45"/>
        <v>7916</v>
      </c>
      <c r="BH41" s="195">
        <f t="shared" si="45"/>
        <v>10817</v>
      </c>
      <c r="BI41" s="195">
        <f t="shared" si="45"/>
        <v>359</v>
      </c>
      <c r="BJ41" s="195">
        <f t="shared" si="45"/>
        <v>339</v>
      </c>
      <c r="BK41" s="195">
        <f t="shared" si="45"/>
        <v>6961</v>
      </c>
      <c r="BL41" s="195">
        <f t="shared" si="45"/>
        <v>507</v>
      </c>
      <c r="BM41" s="195">
        <f t="shared" si="45"/>
        <v>2798</v>
      </c>
      <c r="BN41" s="195">
        <f t="shared" si="45"/>
        <v>3706</v>
      </c>
      <c r="BO41" s="195">
        <f t="shared" si="45"/>
        <v>2086</v>
      </c>
      <c r="BP41" s="195">
        <f t="shared" si="45"/>
        <v>1660</v>
      </c>
      <c r="BQ41" s="195">
        <f t="shared" si="45"/>
        <v>723</v>
      </c>
      <c r="BR41" s="195">
        <f t="shared" si="45"/>
        <v>3188</v>
      </c>
      <c r="BS41" s="195">
        <f t="shared" si="45"/>
        <v>2152</v>
      </c>
      <c r="BT41" s="195">
        <f t="shared" si="45"/>
        <v>1915</v>
      </c>
      <c r="BU41" s="195">
        <f t="shared" si="45"/>
        <v>1988</v>
      </c>
      <c r="BV41" s="195">
        <f t="shared" si="45"/>
        <v>1551</v>
      </c>
      <c r="BW41" s="195">
        <f t="shared" si="45"/>
        <v>1436</v>
      </c>
      <c r="BX41" s="195">
        <f t="shared" si="45"/>
        <v>5943</v>
      </c>
      <c r="BY41" s="195">
        <f t="shared" si="45"/>
        <v>507</v>
      </c>
      <c r="BZ41" s="195">
        <f t="shared" si="45"/>
        <v>2343</v>
      </c>
      <c r="CA41" s="195">
        <f t="shared" si="45"/>
        <v>5681</v>
      </c>
      <c r="CB41" s="195">
        <f t="shared" si="45"/>
        <v>6715</v>
      </c>
      <c r="CC41" s="195">
        <f t="shared" si="45"/>
        <v>3801</v>
      </c>
      <c r="CD41" s="195">
        <f t="shared" si="45"/>
        <v>1218</v>
      </c>
      <c r="CE41" s="195">
        <f t="shared" si="45"/>
        <v>1223</v>
      </c>
      <c r="CF41" s="195">
        <f t="shared" si="45"/>
        <v>1594</v>
      </c>
      <c r="CG41" s="195">
        <f t="shared" si="45"/>
        <v>2252</v>
      </c>
      <c r="CH41" s="195">
        <f t="shared" si="45"/>
        <v>4264</v>
      </c>
      <c r="CI41" s="195">
        <f t="shared" si="45"/>
        <v>359</v>
      </c>
      <c r="CJ41" s="195">
        <f t="shared" si="45"/>
        <v>2723</v>
      </c>
      <c r="CK41" s="195">
        <f t="shared" si="45"/>
        <v>2554</v>
      </c>
      <c r="CL41" s="195">
        <f t="shared" si="45"/>
        <v>2102</v>
      </c>
      <c r="CM41" s="195">
        <f t="shared" si="45"/>
        <v>339</v>
      </c>
      <c r="CN41" s="195">
        <f t="shared" si="45"/>
        <v>2206</v>
      </c>
      <c r="CO41" s="195">
        <f t="shared" si="45"/>
        <v>4628</v>
      </c>
      <c r="CP41" s="195">
        <f t="shared" si="45"/>
        <v>1413</v>
      </c>
      <c r="CQ41" s="195">
        <f t="shared" si="45"/>
        <v>1239</v>
      </c>
      <c r="CR41" s="195">
        <f t="shared" si="45"/>
        <v>2100</v>
      </c>
    </row>
    <row r="42" spans="1:96" x14ac:dyDescent="0.2">
      <c r="A42" s="114" t="s">
        <v>37</v>
      </c>
      <c r="B42" s="195">
        <f t="shared" si="29"/>
        <v>3501.63</v>
      </c>
      <c r="C42" s="195">
        <f t="shared" si="42"/>
        <v>397.29083333333335</v>
      </c>
      <c r="D42" s="195">
        <f t="shared" si="42"/>
        <v>83.616666666666674</v>
      </c>
      <c r="E42" s="195">
        <f t="shared" si="42"/>
        <v>152.15625000000003</v>
      </c>
      <c r="F42" s="195">
        <f t="shared" si="42"/>
        <v>251.46999999999997</v>
      </c>
      <c r="G42" s="195">
        <f t="shared" si="42"/>
        <v>120.61333333333333</v>
      </c>
      <c r="H42" s="195">
        <f t="shared" si="42"/>
        <v>305.21833333333331</v>
      </c>
      <c r="I42" s="195">
        <f t="shared" si="42"/>
        <v>909.95625000000007</v>
      </c>
      <c r="J42" s="195">
        <f t="shared" si="42"/>
        <v>226.32750000000001</v>
      </c>
      <c r="K42" s="195">
        <f t="shared" si="42"/>
        <v>410.43</v>
      </c>
      <c r="L42" s="195">
        <f t="shared" si="42"/>
        <v>356.13375000000002</v>
      </c>
      <c r="M42" s="195">
        <f t="shared" si="42"/>
        <v>18.712499999999999</v>
      </c>
      <c r="N42" s="195">
        <f t="shared" si="42"/>
        <v>13.163333333333334</v>
      </c>
      <c r="O42" s="195">
        <f t="shared" si="42"/>
        <v>311.16583333333335</v>
      </c>
      <c r="P42" s="195">
        <f t="shared" si="42"/>
        <v>41.333333333333336</v>
      </c>
      <c r="Q42" s="195">
        <f t="shared" si="42"/>
        <v>111.51041666666667</v>
      </c>
      <c r="R42" s="195">
        <f t="shared" si="42"/>
        <v>128.03625</v>
      </c>
      <c r="S42" s="195">
        <f t="shared" si="42"/>
        <v>105.0125</v>
      </c>
      <c r="T42" s="195">
        <f t="shared" si="42"/>
        <v>88.72499999999998</v>
      </c>
      <c r="U42" s="195">
        <f t="shared" si="42"/>
        <v>22.293333333333333</v>
      </c>
      <c r="V42" s="195">
        <f t="shared" si="42"/>
        <v>152.15625000000003</v>
      </c>
      <c r="W42" s="195">
        <f t="shared" si="42"/>
        <v>110.29999999999998</v>
      </c>
      <c r="X42" s="195">
        <f t="shared" si="42"/>
        <v>144.69833333333335</v>
      </c>
      <c r="Y42" s="195">
        <f t="shared" si="42"/>
        <v>14.26</v>
      </c>
      <c r="Z42" s="195">
        <f t="shared" si="42"/>
        <v>51.521666666666668</v>
      </c>
      <c r="AA42" s="195">
        <f t="shared" si="42"/>
        <v>19.274999999999999</v>
      </c>
      <c r="AB42" s="195">
        <f t="shared" si="42"/>
        <v>139.9725</v>
      </c>
      <c r="AC42" s="195">
        <f t="shared" si="42"/>
        <v>41.333333333333336</v>
      </c>
      <c r="AD42" s="195">
        <f t="shared" si="42"/>
        <v>58.87583333333334</v>
      </c>
      <c r="AE42" s="195">
        <f t="shared" si="42"/>
        <v>251.46999999999997</v>
      </c>
      <c r="AF42" s="195">
        <f t="shared" si="42"/>
        <v>537.83708333333323</v>
      </c>
      <c r="AG42" s="195">
        <f t="shared" si="42"/>
        <v>132.57000000000002</v>
      </c>
      <c r="AH42" s="195">
        <f t="shared" si="42"/>
        <v>89.416250000000005</v>
      </c>
      <c r="AI42" s="195">
        <f t="shared" si="42"/>
        <v>67.456666666666678</v>
      </c>
      <c r="AJ42" s="195">
        <f t="shared" si="42"/>
        <v>68.489999999999995</v>
      </c>
      <c r="AK42" s="195">
        <f t="shared" si="42"/>
        <v>180.45249999999999</v>
      </c>
      <c r="AL42" s="195">
        <f t="shared" si="42"/>
        <v>254.89583333333334</v>
      </c>
      <c r="AM42" s="195">
        <f t="shared" si="42"/>
        <v>18.712499999999999</v>
      </c>
      <c r="AN42" s="195">
        <f t="shared" si="42"/>
        <v>96.791666666666686</v>
      </c>
      <c r="AO42" s="195">
        <f t="shared" si="42"/>
        <v>156.8175</v>
      </c>
      <c r="AP42" s="195">
        <f t="shared" si="42"/>
        <v>83.616666666666674</v>
      </c>
      <c r="AQ42" s="195">
        <f t="shared" si="42"/>
        <v>13.163333333333334</v>
      </c>
      <c r="AR42" s="195">
        <f t="shared" si="42"/>
        <v>72.413749999999993</v>
      </c>
      <c r="AS42" s="195">
        <f t="shared" si="42"/>
        <v>215.43999999999997</v>
      </c>
      <c r="AT42" s="195">
        <f t="shared" si="42"/>
        <v>38.791666666666671</v>
      </c>
      <c r="AU42" s="195">
        <f t="shared" si="42"/>
        <v>99.09333333333332</v>
      </c>
      <c r="AV42" s="195">
        <f t="shared" si="42"/>
        <v>117.78833333333333</v>
      </c>
      <c r="AW42">
        <v>41</v>
      </c>
      <c r="AX42" s="195">
        <f t="shared" ref="AX42:CR42" si="46">AX83+AX124+AX165+AX206+AX247</f>
        <v>50919</v>
      </c>
      <c r="AY42" s="195">
        <f t="shared" si="46"/>
        <v>3981</v>
      </c>
      <c r="AZ42" s="195">
        <f t="shared" si="46"/>
        <v>1494</v>
      </c>
      <c r="BA42" s="195">
        <f t="shared" si="46"/>
        <v>1968</v>
      </c>
      <c r="BB42" s="195">
        <f t="shared" si="46"/>
        <v>3656</v>
      </c>
      <c r="BC42" s="195">
        <f t="shared" si="46"/>
        <v>2697</v>
      </c>
      <c r="BD42" s="195">
        <f t="shared" si="46"/>
        <v>5219</v>
      </c>
      <c r="BE42" s="195">
        <f t="shared" si="46"/>
        <v>10533</v>
      </c>
      <c r="BF42" s="195">
        <f t="shared" si="46"/>
        <v>3663</v>
      </c>
      <c r="BG42" s="195">
        <f t="shared" si="46"/>
        <v>4924</v>
      </c>
      <c r="BH42" s="195">
        <f t="shared" si="46"/>
        <v>7202</v>
      </c>
      <c r="BI42" s="195">
        <f t="shared" si="46"/>
        <v>250</v>
      </c>
      <c r="BJ42" s="195">
        <f t="shared" si="46"/>
        <v>211</v>
      </c>
      <c r="BK42" s="195">
        <f t="shared" si="46"/>
        <v>4785</v>
      </c>
      <c r="BL42" s="195">
        <f t="shared" si="46"/>
        <v>336</v>
      </c>
      <c r="BM42" s="195">
        <f t="shared" si="46"/>
        <v>1924</v>
      </c>
      <c r="BN42" s="195">
        <f t="shared" si="46"/>
        <v>2331</v>
      </c>
      <c r="BO42" s="195">
        <f t="shared" si="46"/>
        <v>1425</v>
      </c>
      <c r="BP42" s="195">
        <f t="shared" si="46"/>
        <v>1109</v>
      </c>
      <c r="BQ42" s="195">
        <f t="shared" si="46"/>
        <v>449</v>
      </c>
      <c r="BR42" s="195">
        <f t="shared" si="46"/>
        <v>1968</v>
      </c>
      <c r="BS42" s="195">
        <f t="shared" si="46"/>
        <v>1489</v>
      </c>
      <c r="BT42" s="195">
        <f t="shared" si="46"/>
        <v>1185</v>
      </c>
      <c r="BU42" s="195">
        <f t="shared" si="46"/>
        <v>1297</v>
      </c>
      <c r="BV42" s="195">
        <f t="shared" si="46"/>
        <v>1090</v>
      </c>
      <c r="BW42" s="195">
        <f t="shared" si="46"/>
        <v>933</v>
      </c>
      <c r="BX42" s="195">
        <f t="shared" si="46"/>
        <v>4098</v>
      </c>
      <c r="BY42" s="195">
        <f t="shared" si="46"/>
        <v>336</v>
      </c>
      <c r="BZ42" s="195">
        <f t="shared" si="46"/>
        <v>1353</v>
      </c>
      <c r="CA42" s="195">
        <f t="shared" si="46"/>
        <v>3656</v>
      </c>
      <c r="CB42" s="195">
        <f t="shared" si="46"/>
        <v>4416</v>
      </c>
      <c r="CC42" s="195">
        <f t="shared" si="46"/>
        <v>2554</v>
      </c>
      <c r="CD42" s="195">
        <f t="shared" si="46"/>
        <v>788</v>
      </c>
      <c r="CE42" s="195">
        <f t="shared" si="46"/>
        <v>779</v>
      </c>
      <c r="CF42" s="195">
        <f t="shared" si="46"/>
        <v>964</v>
      </c>
      <c r="CG42" s="195">
        <f t="shared" si="46"/>
        <v>1430</v>
      </c>
      <c r="CH42" s="195">
        <f t="shared" si="46"/>
        <v>2672</v>
      </c>
      <c r="CI42" s="195">
        <f t="shared" si="46"/>
        <v>250</v>
      </c>
      <c r="CJ42" s="195">
        <f t="shared" si="46"/>
        <v>1871</v>
      </c>
      <c r="CK42" s="195">
        <f t="shared" si="46"/>
        <v>1682</v>
      </c>
      <c r="CL42" s="195">
        <f t="shared" si="46"/>
        <v>1494</v>
      </c>
      <c r="CM42" s="195">
        <f t="shared" si="46"/>
        <v>211</v>
      </c>
      <c r="CN42" s="195">
        <f t="shared" si="46"/>
        <v>1366</v>
      </c>
      <c r="CO42" s="195">
        <f t="shared" si="46"/>
        <v>2861</v>
      </c>
      <c r="CP42" s="195">
        <f t="shared" si="46"/>
        <v>895</v>
      </c>
      <c r="CQ42" s="195">
        <f t="shared" si="46"/>
        <v>808</v>
      </c>
      <c r="CR42" s="195">
        <f t="shared" si="46"/>
        <v>1235</v>
      </c>
    </row>
    <row r="43" spans="1:96" x14ac:dyDescent="0.2">
      <c r="A43" s="114" t="s">
        <v>208</v>
      </c>
      <c r="B43" s="195">
        <f t="shared" si="29"/>
        <v>1684.1799999999998</v>
      </c>
      <c r="C43" s="195">
        <f t="shared" si="42"/>
        <v>187.08500000000001</v>
      </c>
      <c r="D43" s="195">
        <f t="shared" si="42"/>
        <v>41.291666666666671</v>
      </c>
      <c r="E43" s="195">
        <f t="shared" si="42"/>
        <v>74.583333333333343</v>
      </c>
      <c r="F43" s="195">
        <f t="shared" si="42"/>
        <v>128.85</v>
      </c>
      <c r="G43" s="195">
        <f t="shared" si="42"/>
        <v>58.226666666666659</v>
      </c>
      <c r="H43" s="195">
        <f t="shared" si="42"/>
        <v>156.20583333333332</v>
      </c>
      <c r="I43" s="195">
        <f t="shared" si="42"/>
        <v>414.90000000000003</v>
      </c>
      <c r="J43" s="195">
        <f t="shared" si="42"/>
        <v>109.05125000000001</v>
      </c>
      <c r="K43" s="195">
        <f t="shared" si="42"/>
        <v>186.2</v>
      </c>
      <c r="L43" s="195">
        <f t="shared" si="42"/>
        <v>178.40374999999997</v>
      </c>
      <c r="M43" s="195">
        <f t="shared" si="42"/>
        <v>9.6999999999999993</v>
      </c>
      <c r="N43" s="195">
        <f t="shared" si="42"/>
        <v>6.7925000000000004</v>
      </c>
      <c r="O43" s="195">
        <f t="shared" si="42"/>
        <v>154.1908333333333</v>
      </c>
      <c r="P43" s="195">
        <f t="shared" si="42"/>
        <v>21.687083333333334</v>
      </c>
      <c r="Q43" s="195">
        <f t="shared" si="42"/>
        <v>55.270833333333329</v>
      </c>
      <c r="R43" s="195">
        <f t="shared" si="42"/>
        <v>69.727500000000006</v>
      </c>
      <c r="S43" s="195">
        <f t="shared" si="42"/>
        <v>51.612500000000004</v>
      </c>
      <c r="T43" s="195">
        <f t="shared" si="42"/>
        <v>43.484999999999999</v>
      </c>
      <c r="U43" s="195">
        <f t="shared" si="42"/>
        <v>8.9066666666666663</v>
      </c>
      <c r="V43" s="195">
        <f t="shared" si="42"/>
        <v>74.583333333333343</v>
      </c>
      <c r="W43" s="195">
        <f t="shared" si="42"/>
        <v>55.559999999999995</v>
      </c>
      <c r="X43" s="195">
        <f t="shared" si="42"/>
        <v>64.458333333333329</v>
      </c>
      <c r="Y43" s="195">
        <f t="shared" si="42"/>
        <v>7.2933333333333339</v>
      </c>
      <c r="Z43" s="195">
        <f t="shared" si="42"/>
        <v>26.916666666666661</v>
      </c>
      <c r="AA43" s="195">
        <f t="shared" si="42"/>
        <v>10.5</v>
      </c>
      <c r="AB43" s="195">
        <f t="shared" si="42"/>
        <v>75.022500000000008</v>
      </c>
      <c r="AC43" s="195">
        <f t="shared" si="42"/>
        <v>21.687083333333334</v>
      </c>
      <c r="AD43" s="195">
        <f t="shared" si="42"/>
        <v>30.111666666666665</v>
      </c>
      <c r="AE43" s="195">
        <f t="shared" si="42"/>
        <v>128.85</v>
      </c>
      <c r="AF43" s="195">
        <f t="shared" si="42"/>
        <v>240.84416666666667</v>
      </c>
      <c r="AG43" s="195">
        <f t="shared" si="42"/>
        <v>63.367500000000007</v>
      </c>
      <c r="AH43" s="195">
        <f t="shared" si="42"/>
        <v>40.961249999999993</v>
      </c>
      <c r="AI43" s="195">
        <f t="shared" si="42"/>
        <v>31.196666666666669</v>
      </c>
      <c r="AJ43" s="195">
        <f t="shared" si="42"/>
        <v>32.793749999999996</v>
      </c>
      <c r="AK43" s="195">
        <f t="shared" si="42"/>
        <v>80.354166666666657</v>
      </c>
      <c r="AL43" s="195">
        <f t="shared" si="42"/>
        <v>110.75000000000001</v>
      </c>
      <c r="AM43" s="195">
        <f t="shared" si="42"/>
        <v>9.6999999999999993</v>
      </c>
      <c r="AN43" s="195">
        <f t="shared" si="42"/>
        <v>47.375000000000007</v>
      </c>
      <c r="AO43" s="195">
        <f t="shared" si="42"/>
        <v>72.028750000000002</v>
      </c>
      <c r="AP43" s="195">
        <f t="shared" si="42"/>
        <v>41.291666666666671</v>
      </c>
      <c r="AQ43" s="195">
        <f t="shared" si="42"/>
        <v>6.7925000000000004</v>
      </c>
      <c r="AR43" s="195">
        <f t="shared" si="42"/>
        <v>38.467083333333335</v>
      </c>
      <c r="AS43" s="195">
        <f t="shared" si="42"/>
        <v>101.27000000000001</v>
      </c>
      <c r="AT43" s="195">
        <f t="shared" si="42"/>
        <v>18.633333333333333</v>
      </c>
      <c r="AU43" s="195">
        <f t="shared" si="42"/>
        <v>43.826666666666661</v>
      </c>
      <c r="AV43" s="195">
        <f t="shared" si="42"/>
        <v>52.103333333333332</v>
      </c>
      <c r="AW43">
        <v>42</v>
      </c>
      <c r="AX43" s="195">
        <f t="shared" ref="AX43:CR43" si="47">AX84+AX125+AX166+AX207+AX248</f>
        <v>24838</v>
      </c>
      <c r="AY43" s="195">
        <f t="shared" si="47"/>
        <v>1943</v>
      </c>
      <c r="AZ43" s="195">
        <f t="shared" si="47"/>
        <v>731</v>
      </c>
      <c r="BA43" s="195">
        <f t="shared" si="47"/>
        <v>989</v>
      </c>
      <c r="BB43" s="195">
        <f t="shared" si="47"/>
        <v>1839</v>
      </c>
      <c r="BC43" s="195">
        <f t="shared" si="47"/>
        <v>1282</v>
      </c>
      <c r="BD43" s="195">
        <f t="shared" si="47"/>
        <v>2680</v>
      </c>
      <c r="BE43" s="195">
        <f t="shared" si="47"/>
        <v>4926</v>
      </c>
      <c r="BF43" s="195">
        <f t="shared" si="47"/>
        <v>1763</v>
      </c>
      <c r="BG43" s="195">
        <f t="shared" si="47"/>
        <v>2232</v>
      </c>
      <c r="BH43" s="195">
        <f t="shared" si="47"/>
        <v>3715</v>
      </c>
      <c r="BI43" s="195">
        <f t="shared" si="47"/>
        <v>124</v>
      </c>
      <c r="BJ43" s="195">
        <f t="shared" si="47"/>
        <v>106</v>
      </c>
      <c r="BK43" s="195">
        <f t="shared" si="47"/>
        <v>2332</v>
      </c>
      <c r="BL43" s="195">
        <f t="shared" si="47"/>
        <v>176</v>
      </c>
      <c r="BM43" s="195">
        <f t="shared" si="47"/>
        <v>976</v>
      </c>
      <c r="BN43" s="195">
        <f t="shared" si="47"/>
        <v>1240</v>
      </c>
      <c r="BO43" s="195">
        <f t="shared" si="47"/>
        <v>659</v>
      </c>
      <c r="BP43" s="195">
        <f t="shared" si="47"/>
        <v>535</v>
      </c>
      <c r="BQ43" s="195">
        <f t="shared" si="47"/>
        <v>174</v>
      </c>
      <c r="BR43" s="195">
        <f t="shared" si="47"/>
        <v>989</v>
      </c>
      <c r="BS43" s="195">
        <f t="shared" si="47"/>
        <v>746</v>
      </c>
      <c r="BT43" s="195">
        <f t="shared" si="47"/>
        <v>543</v>
      </c>
      <c r="BU43" s="195">
        <f t="shared" si="47"/>
        <v>611</v>
      </c>
      <c r="BV43" s="195">
        <f t="shared" si="47"/>
        <v>581</v>
      </c>
      <c r="BW43" s="195">
        <f t="shared" si="47"/>
        <v>514</v>
      </c>
      <c r="BX43" s="195">
        <f t="shared" si="47"/>
        <v>2215</v>
      </c>
      <c r="BY43" s="195">
        <f t="shared" si="47"/>
        <v>176</v>
      </c>
      <c r="BZ43" s="195">
        <f t="shared" si="47"/>
        <v>686</v>
      </c>
      <c r="CA43" s="195">
        <f t="shared" si="47"/>
        <v>1839</v>
      </c>
      <c r="CB43" s="195">
        <f t="shared" si="47"/>
        <v>2068</v>
      </c>
      <c r="CC43" s="195">
        <f t="shared" si="47"/>
        <v>1228</v>
      </c>
      <c r="CD43" s="195">
        <f t="shared" si="47"/>
        <v>384</v>
      </c>
      <c r="CE43" s="195">
        <f t="shared" si="47"/>
        <v>363</v>
      </c>
      <c r="CF43" s="195">
        <f t="shared" si="47"/>
        <v>464</v>
      </c>
      <c r="CG43" s="195">
        <f t="shared" si="47"/>
        <v>659</v>
      </c>
      <c r="CH43" s="195">
        <f t="shared" si="47"/>
        <v>1156</v>
      </c>
      <c r="CI43" s="195">
        <f t="shared" si="47"/>
        <v>124</v>
      </c>
      <c r="CJ43" s="195">
        <f t="shared" si="47"/>
        <v>927</v>
      </c>
      <c r="CK43" s="195">
        <f t="shared" si="47"/>
        <v>739</v>
      </c>
      <c r="CL43" s="195">
        <f t="shared" si="47"/>
        <v>731</v>
      </c>
      <c r="CM43" s="195">
        <f t="shared" si="47"/>
        <v>106</v>
      </c>
      <c r="CN43" s="195">
        <f t="shared" si="47"/>
        <v>741</v>
      </c>
      <c r="CO43" s="195">
        <f t="shared" si="47"/>
        <v>1339</v>
      </c>
      <c r="CP43" s="195">
        <f t="shared" si="47"/>
        <v>422</v>
      </c>
      <c r="CQ43" s="195">
        <f t="shared" si="47"/>
        <v>347</v>
      </c>
      <c r="CR43" s="195">
        <f t="shared" si="47"/>
        <v>556</v>
      </c>
    </row>
    <row r="44" spans="1:96" x14ac:dyDescent="0.2">
      <c r="A44" s="114" t="s">
        <v>209</v>
      </c>
      <c r="B44" s="195">
        <f t="shared" si="29"/>
        <v>664.36</v>
      </c>
      <c r="C44" s="195">
        <f t="shared" si="42"/>
        <v>70.512083333333337</v>
      </c>
      <c r="D44" s="195">
        <f t="shared" si="42"/>
        <v>16.558333333333334</v>
      </c>
      <c r="E44" s="195">
        <f t="shared" si="42"/>
        <v>30.697916666666675</v>
      </c>
      <c r="F44" s="195">
        <f t="shared" si="42"/>
        <v>50.39</v>
      </c>
      <c r="G44" s="195">
        <f t="shared" si="42"/>
        <v>22.446666666666665</v>
      </c>
      <c r="H44" s="195">
        <f t="shared" si="42"/>
        <v>63.9925</v>
      </c>
      <c r="I44" s="195">
        <f t="shared" si="42"/>
        <v>169.48124999999999</v>
      </c>
      <c r="J44" s="195">
        <f t="shared" si="42"/>
        <v>39.08625</v>
      </c>
      <c r="K44" s="195">
        <f t="shared" si="42"/>
        <v>68.92</v>
      </c>
      <c r="L44" s="195">
        <f t="shared" si="42"/>
        <v>71.653750000000002</v>
      </c>
      <c r="M44" s="195">
        <f t="shared" si="42"/>
        <v>4.5750000000000002</v>
      </c>
      <c r="N44" s="195">
        <f t="shared" si="42"/>
        <v>3.0616666666666665</v>
      </c>
      <c r="O44" s="195">
        <f t="shared" si="42"/>
        <v>63.808333333333323</v>
      </c>
      <c r="P44" s="195">
        <f t="shared" si="42"/>
        <v>6.8070833333333338</v>
      </c>
      <c r="Q44" s="195">
        <f t="shared" si="42"/>
        <v>22.364583333333336</v>
      </c>
      <c r="R44" s="195">
        <f t="shared" si="42"/>
        <v>27.326249999999998</v>
      </c>
      <c r="S44" s="195">
        <f t="shared" si="42"/>
        <v>23.237500000000001</v>
      </c>
      <c r="T44" s="195">
        <f t="shared" si="42"/>
        <v>15.318333333333333</v>
      </c>
      <c r="U44" s="195">
        <f t="shared" si="42"/>
        <v>4.3666666666666663</v>
      </c>
      <c r="V44" s="195">
        <f t="shared" si="42"/>
        <v>30.697916666666675</v>
      </c>
      <c r="W44" s="195">
        <f t="shared" si="42"/>
        <v>22.099999999999998</v>
      </c>
      <c r="X44" s="195">
        <f t="shared" si="42"/>
        <v>23.375000000000004</v>
      </c>
      <c r="Y44" s="195">
        <f t="shared" si="42"/>
        <v>3.1299999999999994</v>
      </c>
      <c r="Z44" s="195">
        <f t="shared" si="42"/>
        <v>9.2624999999999993</v>
      </c>
      <c r="AA44" s="195">
        <f t="shared" si="42"/>
        <v>4.1062500000000002</v>
      </c>
      <c r="AB44" s="195">
        <f t="shared" si="42"/>
        <v>32.347500000000004</v>
      </c>
      <c r="AC44" s="195">
        <f t="shared" si="42"/>
        <v>6.8070833333333338</v>
      </c>
      <c r="AD44" s="195">
        <f t="shared" si="42"/>
        <v>10.546666666666665</v>
      </c>
      <c r="AE44" s="195">
        <f t="shared" si="42"/>
        <v>50.39</v>
      </c>
      <c r="AF44" s="195">
        <f t="shared" si="42"/>
        <v>94.162499999999994</v>
      </c>
      <c r="AG44" s="195">
        <f t="shared" si="42"/>
        <v>22.897500000000001</v>
      </c>
      <c r="AH44" s="195">
        <f t="shared" si="42"/>
        <v>14.327499999999999</v>
      </c>
      <c r="AI44" s="195">
        <f t="shared" si="42"/>
        <v>13.288333333333336</v>
      </c>
      <c r="AJ44" s="195">
        <f t="shared" si="42"/>
        <v>14.973749999999999</v>
      </c>
      <c r="AK44" s="195">
        <f t="shared" si="42"/>
        <v>30.684999999999999</v>
      </c>
      <c r="AL44" s="195">
        <f t="shared" si="42"/>
        <v>39.885416666666664</v>
      </c>
      <c r="AM44" s="195">
        <f t="shared" si="42"/>
        <v>4.5750000000000002</v>
      </c>
      <c r="AN44" s="195">
        <f t="shared" si="42"/>
        <v>18.96875</v>
      </c>
      <c r="AO44" s="195">
        <f t="shared" si="42"/>
        <v>32.661249999999995</v>
      </c>
      <c r="AP44" s="195">
        <f t="shared" si="42"/>
        <v>16.558333333333334</v>
      </c>
      <c r="AQ44" s="195">
        <f t="shared" si="42"/>
        <v>3.0616666666666665</v>
      </c>
      <c r="AR44" s="195">
        <f t="shared" si="42"/>
        <v>14.81208333333333</v>
      </c>
      <c r="AS44" s="195">
        <f t="shared" si="42"/>
        <v>39.729999999999997</v>
      </c>
      <c r="AT44" s="195">
        <f t="shared" si="42"/>
        <v>7.5333333333333332</v>
      </c>
      <c r="AU44" s="195">
        <f t="shared" si="42"/>
        <v>20.319999999999997</v>
      </c>
      <c r="AV44" s="195">
        <f t="shared" si="42"/>
        <v>18.934583333333332</v>
      </c>
      <c r="AW44">
        <v>43</v>
      </c>
      <c r="AX44" s="195">
        <f t="shared" ref="AX44:CR44" si="48">AX85+AX126+AX167+AX208+AX249</f>
        <v>9839</v>
      </c>
      <c r="AY44" s="195">
        <f t="shared" si="48"/>
        <v>715</v>
      </c>
      <c r="AZ44" s="195">
        <f t="shared" si="48"/>
        <v>283</v>
      </c>
      <c r="BA44" s="195">
        <f t="shared" si="48"/>
        <v>385</v>
      </c>
      <c r="BB44" s="195">
        <f t="shared" si="48"/>
        <v>724</v>
      </c>
      <c r="BC44" s="195">
        <f t="shared" si="48"/>
        <v>517</v>
      </c>
      <c r="BD44" s="195">
        <f t="shared" si="48"/>
        <v>1115</v>
      </c>
      <c r="BE44" s="195">
        <f t="shared" si="48"/>
        <v>1977</v>
      </c>
      <c r="BF44" s="195">
        <f t="shared" si="48"/>
        <v>669</v>
      </c>
      <c r="BG44" s="195">
        <f t="shared" si="48"/>
        <v>819</v>
      </c>
      <c r="BH44" s="195">
        <f t="shared" si="48"/>
        <v>1518</v>
      </c>
      <c r="BI44" s="195">
        <f t="shared" si="48"/>
        <v>59</v>
      </c>
      <c r="BJ44" s="195">
        <f t="shared" si="48"/>
        <v>44</v>
      </c>
      <c r="BK44" s="195">
        <f t="shared" si="48"/>
        <v>959</v>
      </c>
      <c r="BL44" s="195">
        <f t="shared" si="48"/>
        <v>55</v>
      </c>
      <c r="BM44" s="195">
        <f t="shared" si="48"/>
        <v>404</v>
      </c>
      <c r="BN44" s="195">
        <f t="shared" si="48"/>
        <v>508</v>
      </c>
      <c r="BO44" s="195">
        <f t="shared" si="48"/>
        <v>293</v>
      </c>
      <c r="BP44" s="195">
        <f t="shared" si="48"/>
        <v>200</v>
      </c>
      <c r="BQ44" s="195">
        <f t="shared" si="48"/>
        <v>83</v>
      </c>
      <c r="BR44" s="195">
        <f t="shared" si="48"/>
        <v>385</v>
      </c>
      <c r="BS44" s="195">
        <f t="shared" si="48"/>
        <v>293</v>
      </c>
      <c r="BT44" s="195">
        <f t="shared" si="48"/>
        <v>199</v>
      </c>
      <c r="BU44" s="195">
        <f t="shared" si="48"/>
        <v>239</v>
      </c>
      <c r="BV44" s="195">
        <f t="shared" si="48"/>
        <v>204</v>
      </c>
      <c r="BW44" s="195">
        <f t="shared" si="48"/>
        <v>204</v>
      </c>
      <c r="BX44" s="195">
        <f t="shared" si="48"/>
        <v>962</v>
      </c>
      <c r="BY44" s="195">
        <f t="shared" si="48"/>
        <v>55</v>
      </c>
      <c r="BZ44" s="195">
        <f t="shared" si="48"/>
        <v>259</v>
      </c>
      <c r="CA44" s="195">
        <f t="shared" si="48"/>
        <v>724</v>
      </c>
      <c r="CB44" s="195">
        <f t="shared" si="48"/>
        <v>807</v>
      </c>
      <c r="CC44" s="195">
        <f t="shared" si="48"/>
        <v>469</v>
      </c>
      <c r="CD44" s="195">
        <f t="shared" si="48"/>
        <v>141</v>
      </c>
      <c r="CE44" s="195">
        <f t="shared" si="48"/>
        <v>150</v>
      </c>
      <c r="CF44" s="195">
        <f t="shared" si="48"/>
        <v>203</v>
      </c>
      <c r="CG44" s="195">
        <f t="shared" si="48"/>
        <v>235</v>
      </c>
      <c r="CH44" s="195">
        <f t="shared" si="48"/>
        <v>417</v>
      </c>
      <c r="CI44" s="195">
        <f t="shared" si="48"/>
        <v>59</v>
      </c>
      <c r="CJ44" s="195">
        <f t="shared" si="48"/>
        <v>373</v>
      </c>
      <c r="CK44" s="195">
        <f t="shared" si="48"/>
        <v>318</v>
      </c>
      <c r="CL44" s="195">
        <f t="shared" si="48"/>
        <v>283</v>
      </c>
      <c r="CM44" s="195">
        <f t="shared" si="48"/>
        <v>44</v>
      </c>
      <c r="CN44" s="195">
        <f t="shared" si="48"/>
        <v>281</v>
      </c>
      <c r="CO44" s="195">
        <f t="shared" si="48"/>
        <v>516</v>
      </c>
      <c r="CP44" s="195">
        <f t="shared" si="48"/>
        <v>175</v>
      </c>
      <c r="CQ44" s="195">
        <f t="shared" si="48"/>
        <v>154</v>
      </c>
      <c r="CR44" s="195">
        <f t="shared" si="48"/>
        <v>202</v>
      </c>
    </row>
    <row r="45" spans="1:96" x14ac:dyDescent="0.2">
      <c r="A45" s="114" t="s">
        <v>39</v>
      </c>
      <c r="AW45">
        <v>44</v>
      </c>
    </row>
    <row r="46" spans="1:96" x14ac:dyDescent="0.2">
      <c r="A46" s="114" t="s">
        <v>40</v>
      </c>
      <c r="AW46">
        <v>45</v>
      </c>
    </row>
    <row r="47" spans="1:96" x14ac:dyDescent="0.2">
      <c r="A47" s="114" t="s">
        <v>41</v>
      </c>
      <c r="AW47">
        <v>46</v>
      </c>
    </row>
    <row r="48" spans="1:96" x14ac:dyDescent="0.2">
      <c r="A48" s="114" t="s">
        <v>42</v>
      </c>
      <c r="AW48">
        <v>47</v>
      </c>
    </row>
    <row r="49" spans="1:96" x14ac:dyDescent="0.2">
      <c r="A49" s="114" t="s">
        <v>222</v>
      </c>
      <c r="B49" s="195">
        <f>B90+B131+B172+B213+B254</f>
        <v>23589.079999999998</v>
      </c>
      <c r="C49" s="195">
        <f t="shared" ref="C49:AV54" si="49">C90+C131+C172+C213+C254</f>
        <v>2110.886363636364</v>
      </c>
      <c r="D49" s="195">
        <f t="shared" si="49"/>
        <v>253.06272727272727</v>
      </c>
      <c r="E49" s="195">
        <f t="shared" si="49"/>
        <v>705.04363636363632</v>
      </c>
      <c r="F49" s="195">
        <f t="shared" si="49"/>
        <v>1581.0518181818184</v>
      </c>
      <c r="G49" s="195">
        <f t="shared" si="49"/>
        <v>1278.8427272727274</v>
      </c>
      <c r="H49" s="195">
        <f t="shared" si="49"/>
        <v>2066.1900000000005</v>
      </c>
      <c r="I49" s="195">
        <f t="shared" si="49"/>
        <v>5820.48</v>
      </c>
      <c r="J49" s="195">
        <f t="shared" si="49"/>
        <v>1231.5640909090912</v>
      </c>
      <c r="K49" s="195">
        <f t="shared" si="49"/>
        <v>2942.0763636363636</v>
      </c>
      <c r="L49" s="195">
        <f t="shared" si="49"/>
        <v>2941.4763636363632</v>
      </c>
      <c r="M49" s="195">
        <f t="shared" si="49"/>
        <v>56.00454545454545</v>
      </c>
      <c r="N49" s="195">
        <f t="shared" si="49"/>
        <v>52.970909090909089</v>
      </c>
      <c r="O49" s="195">
        <f t="shared" si="49"/>
        <v>1948.2254545454543</v>
      </c>
      <c r="P49" s="195">
        <f t="shared" si="49"/>
        <v>86.940000000000012</v>
      </c>
      <c r="Q49" s="195">
        <f t="shared" si="49"/>
        <v>894.92454545454552</v>
      </c>
      <c r="R49" s="195">
        <f t="shared" si="49"/>
        <v>803.57454545454539</v>
      </c>
      <c r="S49" s="195">
        <f t="shared" si="49"/>
        <v>391.86</v>
      </c>
      <c r="T49" s="195">
        <f t="shared" si="49"/>
        <v>383.28</v>
      </c>
      <c r="U49" s="195">
        <f t="shared" si="49"/>
        <v>316.17090909090911</v>
      </c>
      <c r="V49" s="195">
        <f t="shared" si="49"/>
        <v>705.04363636363632</v>
      </c>
      <c r="W49" s="195">
        <f t="shared" si="49"/>
        <v>1254.6181818181819</v>
      </c>
      <c r="X49" s="195">
        <f t="shared" si="49"/>
        <v>886.40272727272725</v>
      </c>
      <c r="Y49" s="195">
        <f t="shared" si="49"/>
        <v>171.89999999999998</v>
      </c>
      <c r="Z49" s="195">
        <f t="shared" si="49"/>
        <v>481.36363636363632</v>
      </c>
      <c r="AA49" s="195">
        <f t="shared" si="49"/>
        <v>166.10500000000002</v>
      </c>
      <c r="AB49" s="195">
        <f t="shared" si="49"/>
        <v>1433.7081818181819</v>
      </c>
      <c r="AC49" s="195">
        <f t="shared" si="49"/>
        <v>86.940000000000012</v>
      </c>
      <c r="AD49" s="195">
        <f t="shared" si="49"/>
        <v>702.55590909090893</v>
      </c>
      <c r="AE49" s="195">
        <f t="shared" si="49"/>
        <v>1581.0518181818184</v>
      </c>
      <c r="AF49" s="195">
        <f t="shared" si="49"/>
        <v>3414.338181818182</v>
      </c>
      <c r="AG49" s="195">
        <f t="shared" si="49"/>
        <v>853.5181818181818</v>
      </c>
      <c r="AH49" s="195">
        <f t="shared" si="49"/>
        <v>413.47727272727275</v>
      </c>
      <c r="AI49" s="195">
        <f t="shared" si="49"/>
        <v>448.47</v>
      </c>
      <c r="AJ49" s="195">
        <f t="shared" si="49"/>
        <v>332.67272727272729</v>
      </c>
      <c r="AK49" s="195">
        <f t="shared" si="49"/>
        <v>888.80318181818188</v>
      </c>
      <c r="AL49" s="195">
        <f t="shared" si="49"/>
        <v>1733.1899999999998</v>
      </c>
      <c r="AM49" s="195">
        <f t="shared" si="49"/>
        <v>56.00454545454545</v>
      </c>
      <c r="AN49" s="195">
        <f t="shared" si="49"/>
        <v>427.11545454545455</v>
      </c>
      <c r="AO49" s="195">
        <f t="shared" si="49"/>
        <v>876.86363636363649</v>
      </c>
      <c r="AP49" s="195">
        <f t="shared" si="49"/>
        <v>253.06272727272727</v>
      </c>
      <c r="AQ49" s="195">
        <f t="shared" si="49"/>
        <v>52.970909090909089</v>
      </c>
      <c r="AR49" s="195">
        <f t="shared" si="49"/>
        <v>366.77090909090913</v>
      </c>
      <c r="AS49" s="195">
        <f t="shared" si="49"/>
        <v>1537.5381818181818</v>
      </c>
      <c r="AT49" s="195">
        <f t="shared" si="49"/>
        <v>285.8931818181818</v>
      </c>
      <c r="AU49" s="195">
        <f t="shared" si="49"/>
        <v>660.9545454545455</v>
      </c>
      <c r="AV49" s="195">
        <f t="shared" si="49"/>
        <v>615.95636363636368</v>
      </c>
      <c r="AW49">
        <v>48</v>
      </c>
      <c r="AX49" s="195">
        <f>AX90+AX131+AX172+AX213+AX254</f>
        <v>126402</v>
      </c>
      <c r="AY49" s="195">
        <f t="shared" ref="AY49:CR54" si="50">AY90+AY131+AY172+AY213+AY254</f>
        <v>8882</v>
      </c>
      <c r="AZ49" s="195">
        <f t="shared" si="50"/>
        <v>2497</v>
      </c>
      <c r="BA49" s="195">
        <f t="shared" si="50"/>
        <v>3390</v>
      </c>
      <c r="BB49" s="195">
        <f t="shared" si="50"/>
        <v>9083</v>
      </c>
      <c r="BC49" s="195">
        <f t="shared" si="50"/>
        <v>7323</v>
      </c>
      <c r="BD49" s="195">
        <f t="shared" si="50"/>
        <v>13728</v>
      </c>
      <c r="BE49" s="195">
        <f t="shared" si="50"/>
        <v>29138</v>
      </c>
      <c r="BF49" s="195">
        <f t="shared" si="50"/>
        <v>7069</v>
      </c>
      <c r="BG49" s="195">
        <f t="shared" si="50"/>
        <v>13682</v>
      </c>
      <c r="BH49" s="195">
        <f t="shared" si="50"/>
        <v>19567</v>
      </c>
      <c r="BI49" s="195">
        <f t="shared" si="50"/>
        <v>506</v>
      </c>
      <c r="BJ49" s="195">
        <f t="shared" si="50"/>
        <v>536</v>
      </c>
      <c r="BK49" s="195">
        <f t="shared" si="50"/>
        <v>10372</v>
      </c>
      <c r="BL49" s="195">
        <f t="shared" si="50"/>
        <v>629</v>
      </c>
      <c r="BM49" s="195">
        <f t="shared" si="50"/>
        <v>5586</v>
      </c>
      <c r="BN49" s="195">
        <f t="shared" si="50"/>
        <v>5856</v>
      </c>
      <c r="BO49" s="195">
        <f t="shared" si="50"/>
        <v>2717</v>
      </c>
      <c r="BP49" s="195">
        <f t="shared" si="50"/>
        <v>1918</v>
      </c>
      <c r="BQ49" s="195">
        <f t="shared" si="50"/>
        <v>1241</v>
      </c>
      <c r="BR49" s="195">
        <f t="shared" si="50"/>
        <v>3390</v>
      </c>
      <c r="BS49" s="195">
        <f t="shared" si="50"/>
        <v>4287</v>
      </c>
      <c r="BT49" s="195">
        <f t="shared" si="50"/>
        <v>2944</v>
      </c>
      <c r="BU49" s="195">
        <f t="shared" si="50"/>
        <v>2542</v>
      </c>
      <c r="BV49" s="195">
        <f t="shared" si="50"/>
        <v>2536</v>
      </c>
      <c r="BW49" s="195">
        <f t="shared" si="50"/>
        <v>2319</v>
      </c>
      <c r="BX49" s="195">
        <f t="shared" si="50"/>
        <v>10828</v>
      </c>
      <c r="BY49" s="195">
        <f t="shared" si="50"/>
        <v>629</v>
      </c>
      <c r="BZ49" s="195">
        <f t="shared" si="50"/>
        <v>3521</v>
      </c>
      <c r="CA49" s="195">
        <f t="shared" si="50"/>
        <v>9083</v>
      </c>
      <c r="CB49" s="195">
        <f t="shared" si="50"/>
        <v>14455</v>
      </c>
      <c r="CC49" s="195">
        <f t="shared" si="50"/>
        <v>5151</v>
      </c>
      <c r="CD49" s="195">
        <f t="shared" si="50"/>
        <v>1944</v>
      </c>
      <c r="CE49" s="195">
        <f t="shared" si="50"/>
        <v>1931</v>
      </c>
      <c r="CF49" s="195">
        <f t="shared" si="50"/>
        <v>2286</v>
      </c>
      <c r="CG49" s="195">
        <f t="shared" si="50"/>
        <v>3402</v>
      </c>
      <c r="CH49" s="195">
        <f t="shared" si="50"/>
        <v>8043</v>
      </c>
      <c r="CI49" s="195">
        <f t="shared" si="50"/>
        <v>506</v>
      </c>
      <c r="CJ49" s="195">
        <f t="shared" si="50"/>
        <v>3368</v>
      </c>
      <c r="CK49" s="195">
        <f t="shared" si="50"/>
        <v>4045</v>
      </c>
      <c r="CL49" s="195">
        <f t="shared" si="50"/>
        <v>2497</v>
      </c>
      <c r="CM49" s="195">
        <f t="shared" si="50"/>
        <v>536</v>
      </c>
      <c r="CN49" s="195">
        <f t="shared" si="50"/>
        <v>2536</v>
      </c>
      <c r="CO49" s="195">
        <f t="shared" si="50"/>
        <v>7304</v>
      </c>
      <c r="CP49" s="195">
        <f t="shared" si="50"/>
        <v>2561</v>
      </c>
      <c r="CQ49" s="195">
        <f t="shared" si="50"/>
        <v>2168</v>
      </c>
      <c r="CR49" s="195">
        <f t="shared" si="50"/>
        <v>4272</v>
      </c>
    </row>
    <row r="50" spans="1:96" x14ac:dyDescent="0.2">
      <c r="A50" s="114" t="s">
        <v>44</v>
      </c>
      <c r="B50" s="195">
        <f t="shared" ref="B50:Q64" si="51">B91+B132+B173+B214+B255</f>
        <v>35559.99</v>
      </c>
      <c r="C50" s="195">
        <f t="shared" si="51"/>
        <v>2616.977272727273</v>
      </c>
      <c r="D50" s="195">
        <f t="shared" si="51"/>
        <v>289.27954545454548</v>
      </c>
      <c r="E50" s="195">
        <f t="shared" si="51"/>
        <v>816.74181818181819</v>
      </c>
      <c r="F50" s="195">
        <f t="shared" si="51"/>
        <v>2171.4859090909094</v>
      </c>
      <c r="G50" s="195">
        <f t="shared" si="51"/>
        <v>1802.3440909090909</v>
      </c>
      <c r="H50" s="195">
        <f t="shared" si="51"/>
        <v>3324.3668181818184</v>
      </c>
      <c r="I50" s="195">
        <f t="shared" si="51"/>
        <v>9951.0600000000013</v>
      </c>
      <c r="J50" s="195">
        <f t="shared" si="51"/>
        <v>1334.1299999999999</v>
      </c>
      <c r="K50" s="195">
        <f t="shared" si="51"/>
        <v>3802.8722727272725</v>
      </c>
      <c r="L50" s="195">
        <f t="shared" si="51"/>
        <v>5384.8763636363637</v>
      </c>
      <c r="M50" s="195">
        <f t="shared" si="51"/>
        <v>60.047727272727272</v>
      </c>
      <c r="N50" s="195">
        <f t="shared" si="51"/>
        <v>60.709090909090911</v>
      </c>
      <c r="O50" s="195">
        <f t="shared" si="51"/>
        <v>2979.4931818181817</v>
      </c>
      <c r="P50" s="195">
        <f t="shared" si="51"/>
        <v>75.281818181818196</v>
      </c>
      <c r="Q50" s="195">
        <f t="shared" si="51"/>
        <v>2054.8404545454546</v>
      </c>
      <c r="R50" s="195">
        <f t="shared" si="49"/>
        <v>888.51954545454544</v>
      </c>
      <c r="S50" s="195">
        <f t="shared" si="49"/>
        <v>422.39454545454549</v>
      </c>
      <c r="T50" s="195">
        <f t="shared" si="49"/>
        <v>391.42909090909086</v>
      </c>
      <c r="U50" s="195">
        <f t="shared" si="49"/>
        <v>374.44909090909096</v>
      </c>
      <c r="V50" s="195">
        <f t="shared" si="49"/>
        <v>816.74181818181819</v>
      </c>
      <c r="W50" s="195">
        <f t="shared" si="49"/>
        <v>2501.207272727273</v>
      </c>
      <c r="X50" s="195">
        <f t="shared" si="49"/>
        <v>1117.9727272727273</v>
      </c>
      <c r="Y50" s="195">
        <f t="shared" si="49"/>
        <v>208.98636363636365</v>
      </c>
      <c r="Z50" s="195">
        <f t="shared" si="49"/>
        <v>584.71636363636367</v>
      </c>
      <c r="AA50" s="195">
        <f t="shared" si="49"/>
        <v>187.45500000000001</v>
      </c>
      <c r="AB50" s="195">
        <f t="shared" si="49"/>
        <v>3425.5881818181824</v>
      </c>
      <c r="AC50" s="195">
        <f t="shared" si="49"/>
        <v>75.281818181818196</v>
      </c>
      <c r="AD50" s="195">
        <f t="shared" si="49"/>
        <v>911.63636363636374</v>
      </c>
      <c r="AE50" s="195">
        <f t="shared" si="49"/>
        <v>2171.4859090909094</v>
      </c>
      <c r="AF50" s="195">
        <f t="shared" si="49"/>
        <v>6957.2509090909089</v>
      </c>
      <c r="AG50" s="195">
        <f t="shared" si="49"/>
        <v>944.40909090909088</v>
      </c>
      <c r="AH50" s="195">
        <f t="shared" si="49"/>
        <v>555.35590909090899</v>
      </c>
      <c r="AI50" s="195">
        <f t="shared" si="49"/>
        <v>584.62363636363648</v>
      </c>
      <c r="AJ50" s="195">
        <f t="shared" si="49"/>
        <v>344.72045454545457</v>
      </c>
      <c r="AK50" s="195">
        <f t="shared" si="49"/>
        <v>1069.4209090909092</v>
      </c>
      <c r="AL50" s="195">
        <f t="shared" si="49"/>
        <v>2314.9699999999998</v>
      </c>
      <c r="AM50" s="195">
        <f t="shared" si="49"/>
        <v>60.047727272727272</v>
      </c>
      <c r="AN50" s="195">
        <f t="shared" si="49"/>
        <v>502.45363636363641</v>
      </c>
      <c r="AO50" s="195">
        <f t="shared" si="49"/>
        <v>1235.340909090909</v>
      </c>
      <c r="AP50" s="195">
        <f t="shared" si="49"/>
        <v>289.27954545454548</v>
      </c>
      <c r="AQ50" s="195">
        <f t="shared" si="49"/>
        <v>60.709090909090911</v>
      </c>
      <c r="AR50" s="195">
        <f t="shared" si="49"/>
        <v>464.11636363636364</v>
      </c>
      <c r="AS50" s="195">
        <f t="shared" si="49"/>
        <v>1934.5090909090907</v>
      </c>
      <c r="AT50" s="195">
        <f t="shared" si="49"/>
        <v>492.24545454545449</v>
      </c>
      <c r="AU50" s="195">
        <f t="shared" si="49"/>
        <v>913.43181818181824</v>
      </c>
      <c r="AV50" s="195">
        <f t="shared" si="49"/>
        <v>753.41090909090917</v>
      </c>
      <c r="AW50">
        <v>49</v>
      </c>
      <c r="AX50" s="195">
        <f t="shared" ref="AX50:BM50" si="52">AX91+AX132+AX173+AX214+AX255</f>
        <v>186192</v>
      </c>
      <c r="AY50" s="195">
        <f t="shared" si="52"/>
        <v>10743</v>
      </c>
      <c r="AZ50" s="195">
        <f t="shared" si="52"/>
        <v>2613</v>
      </c>
      <c r="BA50" s="195">
        <f t="shared" si="52"/>
        <v>3791</v>
      </c>
      <c r="BB50" s="195">
        <f t="shared" si="52"/>
        <v>12448</v>
      </c>
      <c r="BC50" s="195">
        <f t="shared" si="52"/>
        <v>9838</v>
      </c>
      <c r="BD50" s="195">
        <f t="shared" si="52"/>
        <v>20816</v>
      </c>
      <c r="BE50" s="195">
        <f t="shared" si="52"/>
        <v>49104</v>
      </c>
      <c r="BF50" s="195">
        <f t="shared" si="52"/>
        <v>7403</v>
      </c>
      <c r="BG50" s="195">
        <f t="shared" si="52"/>
        <v>17238</v>
      </c>
      <c r="BH50" s="195">
        <f t="shared" si="52"/>
        <v>35828</v>
      </c>
      <c r="BI50" s="195">
        <f t="shared" si="52"/>
        <v>529</v>
      </c>
      <c r="BJ50" s="195">
        <f t="shared" si="52"/>
        <v>607</v>
      </c>
      <c r="BK50" s="195">
        <f t="shared" si="52"/>
        <v>14699</v>
      </c>
      <c r="BL50" s="195">
        <f t="shared" si="52"/>
        <v>535</v>
      </c>
      <c r="BM50" s="195">
        <f t="shared" si="52"/>
        <v>12364</v>
      </c>
      <c r="BN50" s="195">
        <f t="shared" si="50"/>
        <v>6173</v>
      </c>
      <c r="BO50" s="195">
        <f t="shared" si="50"/>
        <v>2819</v>
      </c>
      <c r="BP50" s="195">
        <f t="shared" si="50"/>
        <v>1902</v>
      </c>
      <c r="BQ50" s="195">
        <f t="shared" si="50"/>
        <v>1380</v>
      </c>
      <c r="BR50" s="195">
        <f t="shared" si="50"/>
        <v>3791</v>
      </c>
      <c r="BS50" s="195">
        <f t="shared" si="50"/>
        <v>8282</v>
      </c>
      <c r="BT50" s="195">
        <f t="shared" si="50"/>
        <v>3688</v>
      </c>
      <c r="BU50" s="195">
        <f t="shared" si="50"/>
        <v>2941</v>
      </c>
      <c r="BV50" s="195">
        <f t="shared" si="50"/>
        <v>2952</v>
      </c>
      <c r="BW50" s="195">
        <f t="shared" si="50"/>
        <v>2527</v>
      </c>
      <c r="BX50" s="195">
        <f t="shared" si="50"/>
        <v>25356</v>
      </c>
      <c r="BY50" s="195">
        <f t="shared" si="50"/>
        <v>535</v>
      </c>
      <c r="BZ50" s="195">
        <f t="shared" si="50"/>
        <v>4387</v>
      </c>
      <c r="CA50" s="195">
        <f t="shared" si="50"/>
        <v>12448</v>
      </c>
      <c r="CB50" s="195">
        <f t="shared" si="50"/>
        <v>30508</v>
      </c>
      <c r="CC50" s="195">
        <f t="shared" si="50"/>
        <v>5501</v>
      </c>
      <c r="CD50" s="195">
        <f t="shared" si="50"/>
        <v>2488</v>
      </c>
      <c r="CE50" s="195">
        <f t="shared" si="50"/>
        <v>2474</v>
      </c>
      <c r="CF50" s="195">
        <f t="shared" si="50"/>
        <v>2279</v>
      </c>
      <c r="CG50" s="195">
        <f t="shared" si="50"/>
        <v>3995</v>
      </c>
      <c r="CH50" s="195">
        <f t="shared" si="50"/>
        <v>10568</v>
      </c>
      <c r="CI50" s="195">
        <f t="shared" si="50"/>
        <v>529</v>
      </c>
      <c r="CJ50" s="195">
        <f t="shared" si="50"/>
        <v>3598</v>
      </c>
      <c r="CK50" s="195">
        <f t="shared" si="50"/>
        <v>5445</v>
      </c>
      <c r="CL50" s="195">
        <f t="shared" si="50"/>
        <v>2613</v>
      </c>
      <c r="CM50" s="195">
        <f t="shared" si="50"/>
        <v>607</v>
      </c>
      <c r="CN50" s="195">
        <f t="shared" si="50"/>
        <v>3060</v>
      </c>
      <c r="CO50" s="195">
        <f t="shared" si="50"/>
        <v>8907</v>
      </c>
      <c r="CP50" s="195">
        <f t="shared" si="50"/>
        <v>4071</v>
      </c>
      <c r="CQ50" s="195">
        <f t="shared" si="50"/>
        <v>2958</v>
      </c>
      <c r="CR50" s="195">
        <f t="shared" si="50"/>
        <v>5046</v>
      </c>
    </row>
    <row r="51" spans="1:96" x14ac:dyDescent="0.2">
      <c r="A51" s="114" t="s">
        <v>45</v>
      </c>
      <c r="B51" s="195">
        <f t="shared" si="51"/>
        <v>45984.24</v>
      </c>
      <c r="C51" s="195">
        <f t="shared" si="49"/>
        <v>3320.386363636364</v>
      </c>
      <c r="D51" s="195">
        <f t="shared" si="49"/>
        <v>369.60181818181815</v>
      </c>
      <c r="E51" s="195">
        <f t="shared" si="49"/>
        <v>1048.4290909090907</v>
      </c>
      <c r="F51" s="195">
        <f t="shared" si="49"/>
        <v>2658.2277272727274</v>
      </c>
      <c r="G51" s="195">
        <f t="shared" si="49"/>
        <v>2130.411818181818</v>
      </c>
      <c r="H51" s="195">
        <f t="shared" si="49"/>
        <v>4197.9286363636365</v>
      </c>
      <c r="I51" s="195">
        <f t="shared" si="49"/>
        <v>12954.039999999997</v>
      </c>
      <c r="J51" s="195">
        <f t="shared" si="49"/>
        <v>1969.5327272727272</v>
      </c>
      <c r="K51" s="195">
        <f t="shared" si="49"/>
        <v>5382.8363636363629</v>
      </c>
      <c r="L51" s="195">
        <f t="shared" si="49"/>
        <v>7001.1804545454543</v>
      </c>
      <c r="M51" s="195">
        <f t="shared" si="49"/>
        <v>80.406818181818181</v>
      </c>
      <c r="N51" s="195">
        <f t="shared" si="49"/>
        <v>77.903636363636366</v>
      </c>
      <c r="O51" s="195">
        <f t="shared" si="49"/>
        <v>3525.889545454545</v>
      </c>
      <c r="P51" s="195">
        <f t="shared" si="49"/>
        <v>111.70090909090909</v>
      </c>
      <c r="Q51" s="195">
        <f t="shared" si="49"/>
        <v>2386.3922727272729</v>
      </c>
      <c r="R51" s="195">
        <f t="shared" si="49"/>
        <v>1241.6631818181818</v>
      </c>
      <c r="S51" s="195">
        <f t="shared" si="49"/>
        <v>602.32909090909095</v>
      </c>
      <c r="T51" s="195">
        <f t="shared" si="49"/>
        <v>548.8690909090908</v>
      </c>
      <c r="U51" s="195">
        <f t="shared" si="49"/>
        <v>522.68363636363631</v>
      </c>
      <c r="V51" s="195">
        <f t="shared" si="49"/>
        <v>1048.4290909090907</v>
      </c>
      <c r="W51" s="195">
        <f t="shared" si="49"/>
        <v>2534.1963636363639</v>
      </c>
      <c r="X51" s="195">
        <f t="shared" si="49"/>
        <v>1453.7027272727273</v>
      </c>
      <c r="Y51" s="195">
        <f t="shared" si="49"/>
        <v>202.49545454545452</v>
      </c>
      <c r="Z51" s="195">
        <f t="shared" si="49"/>
        <v>650.05090909090904</v>
      </c>
      <c r="AA51" s="195">
        <f t="shared" si="49"/>
        <v>187.47500000000002</v>
      </c>
      <c r="AB51" s="195">
        <f t="shared" si="49"/>
        <v>4436.2472727272725</v>
      </c>
      <c r="AC51" s="195">
        <f t="shared" si="49"/>
        <v>111.70090909090909</v>
      </c>
      <c r="AD51" s="195">
        <f t="shared" si="49"/>
        <v>1255.6850000000002</v>
      </c>
      <c r="AE51" s="195">
        <f t="shared" si="49"/>
        <v>2658.2277272727274</v>
      </c>
      <c r="AF51" s="195">
        <f t="shared" si="49"/>
        <v>9133.1890909090907</v>
      </c>
      <c r="AG51" s="195">
        <f t="shared" si="49"/>
        <v>1418.3545454545456</v>
      </c>
      <c r="AH51" s="195">
        <f t="shared" si="49"/>
        <v>726.19363636363641</v>
      </c>
      <c r="AI51" s="195">
        <f t="shared" si="49"/>
        <v>699.53318181818179</v>
      </c>
      <c r="AJ51" s="195">
        <f t="shared" si="49"/>
        <v>515.59954545454548</v>
      </c>
      <c r="AK51" s="195">
        <f t="shared" si="49"/>
        <v>1324.6077272727271</v>
      </c>
      <c r="AL51" s="195">
        <f t="shared" si="49"/>
        <v>3302.0899999999997</v>
      </c>
      <c r="AM51" s="195">
        <f t="shared" si="49"/>
        <v>80.406818181818181</v>
      </c>
      <c r="AN51" s="195">
        <f t="shared" si="49"/>
        <v>731.57727272727277</v>
      </c>
      <c r="AO51" s="195">
        <f t="shared" si="49"/>
        <v>1705.4431818181818</v>
      </c>
      <c r="AP51" s="195">
        <f t="shared" si="49"/>
        <v>369.60181818181815</v>
      </c>
      <c r="AQ51" s="195">
        <f t="shared" si="49"/>
        <v>77.903636363636366</v>
      </c>
      <c r="AR51" s="195">
        <f t="shared" si="49"/>
        <v>589.79636363636371</v>
      </c>
      <c r="AS51" s="195">
        <f t="shared" si="49"/>
        <v>2748.9054545454546</v>
      </c>
      <c r="AT51" s="195">
        <f t="shared" si="49"/>
        <v>422.78863636363633</v>
      </c>
      <c r="AU51" s="195">
        <f t="shared" si="49"/>
        <v>1217.6999999999998</v>
      </c>
      <c r="AV51" s="195">
        <f t="shared" si="49"/>
        <v>1104.4945454545455</v>
      </c>
      <c r="AW51">
        <v>50</v>
      </c>
      <c r="AX51" s="195">
        <f t="shared" ref="AX51" si="53">AX92+AX133+AX174+AX215+AX256</f>
        <v>176313</v>
      </c>
      <c r="AY51" s="195">
        <f t="shared" si="50"/>
        <v>10190</v>
      </c>
      <c r="AZ51" s="195">
        <f t="shared" si="50"/>
        <v>2589</v>
      </c>
      <c r="BA51" s="195">
        <f t="shared" si="50"/>
        <v>3685</v>
      </c>
      <c r="BB51" s="195">
        <f t="shared" si="50"/>
        <v>10593</v>
      </c>
      <c r="BC51" s="195">
        <f t="shared" si="50"/>
        <v>8654</v>
      </c>
      <c r="BD51" s="195">
        <f t="shared" si="50"/>
        <v>20188</v>
      </c>
      <c r="BE51" s="195">
        <f t="shared" si="50"/>
        <v>45193</v>
      </c>
      <c r="BF51" s="195">
        <f t="shared" si="50"/>
        <v>8362</v>
      </c>
      <c r="BG51" s="195">
        <f t="shared" si="50"/>
        <v>17969</v>
      </c>
      <c r="BH51" s="195">
        <f t="shared" si="50"/>
        <v>34004</v>
      </c>
      <c r="BI51" s="195">
        <f t="shared" si="50"/>
        <v>586</v>
      </c>
      <c r="BJ51" s="195">
        <f t="shared" si="50"/>
        <v>616</v>
      </c>
      <c r="BK51" s="195">
        <f t="shared" si="50"/>
        <v>13085</v>
      </c>
      <c r="BL51" s="195">
        <f t="shared" si="50"/>
        <v>599</v>
      </c>
      <c r="BM51" s="195">
        <f t="shared" si="50"/>
        <v>10773</v>
      </c>
      <c r="BN51" s="195">
        <f t="shared" si="50"/>
        <v>6777</v>
      </c>
      <c r="BO51" s="195">
        <f t="shared" si="50"/>
        <v>3019</v>
      </c>
      <c r="BP51" s="195">
        <f t="shared" si="50"/>
        <v>1965</v>
      </c>
      <c r="BQ51" s="195">
        <f t="shared" si="50"/>
        <v>1438</v>
      </c>
      <c r="BR51" s="195">
        <f t="shared" si="50"/>
        <v>3685</v>
      </c>
      <c r="BS51" s="195">
        <f t="shared" si="50"/>
        <v>6003</v>
      </c>
      <c r="BT51" s="195">
        <f t="shared" si="50"/>
        <v>3599</v>
      </c>
      <c r="BU51" s="195">
        <f t="shared" si="50"/>
        <v>2105</v>
      </c>
      <c r="BV51" s="195">
        <f t="shared" si="50"/>
        <v>2547</v>
      </c>
      <c r="BW51" s="195">
        <f t="shared" si="50"/>
        <v>1843</v>
      </c>
      <c r="BX51" s="195">
        <f t="shared" si="50"/>
        <v>23631</v>
      </c>
      <c r="BY51" s="195">
        <f t="shared" si="50"/>
        <v>599</v>
      </c>
      <c r="BZ51" s="195">
        <f t="shared" si="50"/>
        <v>4665</v>
      </c>
      <c r="CA51" s="195">
        <f t="shared" si="50"/>
        <v>10593</v>
      </c>
      <c r="CB51" s="195">
        <f t="shared" si="50"/>
        <v>28322</v>
      </c>
      <c r="CC51" s="195">
        <f t="shared" si="50"/>
        <v>6397</v>
      </c>
      <c r="CD51" s="195">
        <f t="shared" si="50"/>
        <v>2321</v>
      </c>
      <c r="CE51" s="195">
        <f t="shared" si="50"/>
        <v>2285</v>
      </c>
      <c r="CF51" s="195">
        <f t="shared" si="50"/>
        <v>2638</v>
      </c>
      <c r="CG51" s="195">
        <f t="shared" si="50"/>
        <v>3684</v>
      </c>
      <c r="CH51" s="195">
        <f t="shared" si="50"/>
        <v>11116</v>
      </c>
      <c r="CI51" s="195">
        <f t="shared" si="50"/>
        <v>586</v>
      </c>
      <c r="CJ51" s="195">
        <f t="shared" si="50"/>
        <v>4063</v>
      </c>
      <c r="CK51" s="195">
        <f t="shared" si="50"/>
        <v>5299</v>
      </c>
      <c r="CL51" s="195">
        <f t="shared" si="50"/>
        <v>2589</v>
      </c>
      <c r="CM51" s="195">
        <f t="shared" si="50"/>
        <v>616</v>
      </c>
      <c r="CN51" s="195">
        <f t="shared" si="50"/>
        <v>2907</v>
      </c>
      <c r="CO51" s="195">
        <f t="shared" si="50"/>
        <v>9277</v>
      </c>
      <c r="CP51" s="195">
        <f t="shared" si="50"/>
        <v>2551</v>
      </c>
      <c r="CQ51" s="195">
        <f t="shared" si="50"/>
        <v>2879</v>
      </c>
      <c r="CR51" s="195">
        <f t="shared" si="50"/>
        <v>5541</v>
      </c>
    </row>
    <row r="52" spans="1:96" x14ac:dyDescent="0.2">
      <c r="A52" s="114" t="s">
        <v>46</v>
      </c>
      <c r="B52" s="195">
        <f t="shared" si="51"/>
        <v>43338.590000000004</v>
      </c>
      <c r="C52" s="195">
        <f t="shared" si="49"/>
        <v>3271.5681818181824</v>
      </c>
      <c r="D52" s="195">
        <f t="shared" si="49"/>
        <v>362.08545454545458</v>
      </c>
      <c r="E52" s="195">
        <f t="shared" si="49"/>
        <v>1058.6181818181817</v>
      </c>
      <c r="F52" s="195">
        <f t="shared" si="49"/>
        <v>2657.2731818181819</v>
      </c>
      <c r="G52" s="195">
        <f t="shared" si="49"/>
        <v>2176.6213636363636</v>
      </c>
      <c r="H52" s="195">
        <f t="shared" si="49"/>
        <v>3724.8463636363635</v>
      </c>
      <c r="I52" s="195">
        <f t="shared" si="49"/>
        <v>11898.220000000001</v>
      </c>
      <c r="J52" s="195">
        <f t="shared" si="49"/>
        <v>1964.1777272727272</v>
      </c>
      <c r="K52" s="195">
        <f t="shared" si="49"/>
        <v>5359.0209090909093</v>
      </c>
      <c r="L52" s="195">
        <f t="shared" si="49"/>
        <v>6400.91</v>
      </c>
      <c r="M52" s="195">
        <f t="shared" si="49"/>
        <v>76.002272727272725</v>
      </c>
      <c r="N52" s="195">
        <f t="shared" si="49"/>
        <v>85.832727272727269</v>
      </c>
      <c r="O52" s="195">
        <f t="shared" si="49"/>
        <v>3098.1627272727274</v>
      </c>
      <c r="P52" s="195">
        <f t="shared" si="49"/>
        <v>131.60636363636362</v>
      </c>
      <c r="Q52" s="195">
        <f t="shared" si="49"/>
        <v>1843.5231818181819</v>
      </c>
      <c r="R52" s="195">
        <f t="shared" si="49"/>
        <v>1339.4754545454546</v>
      </c>
      <c r="S52" s="195">
        <f t="shared" si="49"/>
        <v>615.38727272727283</v>
      </c>
      <c r="T52" s="195">
        <f t="shared" si="49"/>
        <v>524.92363636363632</v>
      </c>
      <c r="U52" s="195">
        <f t="shared" si="49"/>
        <v>538.50363636363625</v>
      </c>
      <c r="V52" s="195">
        <f t="shared" si="49"/>
        <v>1058.6181818181817</v>
      </c>
      <c r="W52" s="195">
        <f t="shared" si="49"/>
        <v>2017.687272727273</v>
      </c>
      <c r="X52" s="195">
        <f t="shared" si="49"/>
        <v>1408.4004545454547</v>
      </c>
      <c r="Y52" s="195">
        <f t="shared" si="49"/>
        <v>225.98636363636365</v>
      </c>
      <c r="Z52" s="195">
        <f t="shared" si="49"/>
        <v>663.77454545454543</v>
      </c>
      <c r="AA52" s="195">
        <f t="shared" si="49"/>
        <v>217.92000000000002</v>
      </c>
      <c r="AB52" s="195">
        <f t="shared" si="49"/>
        <v>3815.0427272727275</v>
      </c>
      <c r="AC52" s="195">
        <f t="shared" si="49"/>
        <v>131.60636363636362</v>
      </c>
      <c r="AD52" s="195">
        <f t="shared" si="49"/>
        <v>1331.3863636363635</v>
      </c>
      <c r="AE52" s="195">
        <f t="shared" si="49"/>
        <v>2657.2731818181819</v>
      </c>
      <c r="AF52" s="195">
        <f t="shared" si="49"/>
        <v>7861.636363636364</v>
      </c>
      <c r="AG52" s="195">
        <f t="shared" si="49"/>
        <v>1433.2090909090907</v>
      </c>
      <c r="AH52" s="195">
        <f t="shared" si="49"/>
        <v>686.34090909090912</v>
      </c>
      <c r="AI52" s="195">
        <f t="shared" si="49"/>
        <v>772.05272727272722</v>
      </c>
      <c r="AJ52" s="195">
        <f t="shared" si="49"/>
        <v>490.24318181818177</v>
      </c>
      <c r="AK52" s="195">
        <f t="shared" si="49"/>
        <v>1336.3527272727274</v>
      </c>
      <c r="AL52" s="195">
        <f t="shared" si="49"/>
        <v>3276.1000000000004</v>
      </c>
      <c r="AM52" s="195">
        <f t="shared" si="49"/>
        <v>76.002272727272725</v>
      </c>
      <c r="AN52" s="195">
        <f t="shared" si="49"/>
        <v>674.31272727272744</v>
      </c>
      <c r="AO52" s="195">
        <f t="shared" si="49"/>
        <v>1692.534090909091</v>
      </c>
      <c r="AP52" s="195">
        <f t="shared" si="49"/>
        <v>362.08545454545458</v>
      </c>
      <c r="AQ52" s="195">
        <f t="shared" si="49"/>
        <v>85.832727272727269</v>
      </c>
      <c r="AR52" s="195">
        <f t="shared" si="49"/>
        <v>574.97454545454548</v>
      </c>
      <c r="AS52" s="195">
        <f t="shared" si="49"/>
        <v>2830.4072727272724</v>
      </c>
      <c r="AT52" s="195">
        <f t="shared" si="49"/>
        <v>397.95</v>
      </c>
      <c r="AU52" s="195">
        <f t="shared" si="49"/>
        <v>1183.8545454545451</v>
      </c>
      <c r="AV52" s="195">
        <f t="shared" si="49"/>
        <v>1099.0618181818184</v>
      </c>
      <c r="AW52">
        <v>51</v>
      </c>
      <c r="AX52" s="195">
        <f t="shared" ref="AX52" si="54">AX93+AX134+AX175+AX216+AX257</f>
        <v>169681</v>
      </c>
      <c r="AY52" s="195">
        <f t="shared" si="50"/>
        <v>10283</v>
      </c>
      <c r="AZ52" s="195">
        <f t="shared" si="50"/>
        <v>2617</v>
      </c>
      <c r="BA52" s="195">
        <f t="shared" si="50"/>
        <v>3727</v>
      </c>
      <c r="BB52" s="195">
        <f t="shared" si="50"/>
        <v>10904</v>
      </c>
      <c r="BC52" s="195">
        <f t="shared" si="50"/>
        <v>9104</v>
      </c>
      <c r="BD52" s="195">
        <f t="shared" si="50"/>
        <v>18718</v>
      </c>
      <c r="BE52" s="195">
        <f t="shared" si="50"/>
        <v>42191</v>
      </c>
      <c r="BF52" s="195">
        <f t="shared" si="50"/>
        <v>8511</v>
      </c>
      <c r="BG52" s="195">
        <f t="shared" si="50"/>
        <v>18315</v>
      </c>
      <c r="BH52" s="195">
        <f t="shared" si="50"/>
        <v>31470</v>
      </c>
      <c r="BI52" s="195">
        <f t="shared" si="50"/>
        <v>564</v>
      </c>
      <c r="BJ52" s="195">
        <f t="shared" si="50"/>
        <v>668</v>
      </c>
      <c r="BK52" s="195">
        <f t="shared" si="50"/>
        <v>11907</v>
      </c>
      <c r="BL52" s="195">
        <f t="shared" si="50"/>
        <v>702</v>
      </c>
      <c r="BM52" s="195">
        <f t="shared" si="50"/>
        <v>8582</v>
      </c>
      <c r="BN52" s="195">
        <f t="shared" si="50"/>
        <v>7622</v>
      </c>
      <c r="BO52" s="195">
        <f t="shared" si="50"/>
        <v>3180</v>
      </c>
      <c r="BP52" s="195">
        <f t="shared" si="50"/>
        <v>1918</v>
      </c>
      <c r="BQ52" s="195">
        <f t="shared" si="50"/>
        <v>1527</v>
      </c>
      <c r="BR52" s="195">
        <f t="shared" si="50"/>
        <v>3727</v>
      </c>
      <c r="BS52" s="195">
        <f t="shared" si="50"/>
        <v>4856</v>
      </c>
      <c r="BT52" s="195">
        <f t="shared" si="50"/>
        <v>3592</v>
      </c>
      <c r="BU52" s="195">
        <f t="shared" si="50"/>
        <v>2431</v>
      </c>
      <c r="BV52" s="195">
        <f t="shared" si="50"/>
        <v>2705</v>
      </c>
      <c r="BW52" s="195">
        <f t="shared" si="50"/>
        <v>2188</v>
      </c>
      <c r="BX52" s="195">
        <f t="shared" si="50"/>
        <v>20480</v>
      </c>
      <c r="BY52" s="195">
        <f t="shared" si="50"/>
        <v>702</v>
      </c>
      <c r="BZ52" s="195">
        <f t="shared" si="50"/>
        <v>5139</v>
      </c>
      <c r="CA52" s="195">
        <f t="shared" si="50"/>
        <v>10904</v>
      </c>
      <c r="CB52" s="195">
        <f t="shared" si="50"/>
        <v>24282</v>
      </c>
      <c r="CC52" s="195">
        <f t="shared" si="50"/>
        <v>6593</v>
      </c>
      <c r="CD52" s="195">
        <f t="shared" si="50"/>
        <v>2267</v>
      </c>
      <c r="CE52" s="195">
        <f t="shared" si="50"/>
        <v>2572</v>
      </c>
      <c r="CF52" s="195">
        <f t="shared" si="50"/>
        <v>2514</v>
      </c>
      <c r="CG52" s="195">
        <f t="shared" si="50"/>
        <v>3777</v>
      </c>
      <c r="CH52" s="195">
        <f t="shared" si="50"/>
        <v>11270</v>
      </c>
      <c r="CI52" s="195">
        <f t="shared" si="50"/>
        <v>564</v>
      </c>
      <c r="CJ52" s="195">
        <f t="shared" si="50"/>
        <v>3871</v>
      </c>
      <c r="CK52" s="195">
        <f t="shared" si="50"/>
        <v>5375</v>
      </c>
      <c r="CL52" s="195">
        <f t="shared" si="50"/>
        <v>2617</v>
      </c>
      <c r="CM52" s="195">
        <f t="shared" si="50"/>
        <v>668</v>
      </c>
      <c r="CN52" s="195">
        <f t="shared" si="50"/>
        <v>2914</v>
      </c>
      <c r="CO52" s="195">
        <f t="shared" si="50"/>
        <v>9855</v>
      </c>
      <c r="CP52" s="195">
        <f t="shared" si="50"/>
        <v>2438</v>
      </c>
      <c r="CQ52" s="195">
        <f t="shared" si="50"/>
        <v>2838</v>
      </c>
      <c r="CR52" s="195">
        <f t="shared" si="50"/>
        <v>5713</v>
      </c>
    </row>
    <row r="53" spans="1:96" x14ac:dyDescent="0.2">
      <c r="A53" s="114" t="s">
        <v>47</v>
      </c>
      <c r="B53" s="195">
        <f t="shared" si="51"/>
        <v>43972.09</v>
      </c>
      <c r="C53" s="195">
        <f t="shared" si="49"/>
        <v>3703.7386363636365</v>
      </c>
      <c r="D53" s="195">
        <f t="shared" si="49"/>
        <v>460.60772727272729</v>
      </c>
      <c r="E53" s="195">
        <f t="shared" si="49"/>
        <v>1121.3127272727272</v>
      </c>
      <c r="F53" s="195">
        <f t="shared" si="49"/>
        <v>2795.9590909090912</v>
      </c>
      <c r="G53" s="195">
        <f t="shared" si="49"/>
        <v>2464.7604545454546</v>
      </c>
      <c r="H53" s="195">
        <f t="shared" si="49"/>
        <v>3831.7459090909092</v>
      </c>
      <c r="I53" s="195">
        <f t="shared" si="49"/>
        <v>11109.06</v>
      </c>
      <c r="J53" s="195">
        <f t="shared" si="49"/>
        <v>2250.2550000000006</v>
      </c>
      <c r="K53" s="195">
        <f t="shared" si="49"/>
        <v>5613.1290909090912</v>
      </c>
      <c r="L53" s="195">
        <f t="shared" si="49"/>
        <v>6063.392272727272</v>
      </c>
      <c r="M53" s="195">
        <f t="shared" si="49"/>
        <v>101.77499999999999</v>
      </c>
      <c r="N53" s="195">
        <f t="shared" si="49"/>
        <v>101.16272727272727</v>
      </c>
      <c r="O53" s="195">
        <f t="shared" si="49"/>
        <v>3126.6513636363638</v>
      </c>
      <c r="P53" s="195">
        <f t="shared" si="49"/>
        <v>143.01000000000002</v>
      </c>
      <c r="Q53" s="195">
        <f t="shared" si="49"/>
        <v>1582.6745454545455</v>
      </c>
      <c r="R53" s="195">
        <f t="shared" si="49"/>
        <v>1641.2645454545454</v>
      </c>
      <c r="S53" s="195">
        <f t="shared" si="49"/>
        <v>690.57</v>
      </c>
      <c r="T53" s="195">
        <f t="shared" si="49"/>
        <v>649.89818181818168</v>
      </c>
      <c r="U53" s="195">
        <f t="shared" si="49"/>
        <v>580.98727272727274</v>
      </c>
      <c r="V53" s="195">
        <f t="shared" si="49"/>
        <v>1121.3127272727272</v>
      </c>
      <c r="W53" s="195">
        <f t="shared" si="49"/>
        <v>1737.9054545454544</v>
      </c>
      <c r="X53" s="195">
        <f t="shared" si="49"/>
        <v>1581.7327272727271</v>
      </c>
      <c r="Y53" s="195">
        <f t="shared" si="49"/>
        <v>292.05454545454546</v>
      </c>
      <c r="Z53" s="195">
        <f t="shared" si="49"/>
        <v>841.59272727272719</v>
      </c>
      <c r="AA53" s="195">
        <f t="shared" si="49"/>
        <v>277.995</v>
      </c>
      <c r="AB53" s="195">
        <f t="shared" si="49"/>
        <v>3179.8881818181817</v>
      </c>
      <c r="AC53" s="195">
        <f t="shared" si="49"/>
        <v>143.01000000000002</v>
      </c>
      <c r="AD53" s="195">
        <f t="shared" si="49"/>
        <v>1507.5977272727273</v>
      </c>
      <c r="AE53" s="195">
        <f t="shared" si="49"/>
        <v>2795.9590909090912</v>
      </c>
      <c r="AF53" s="195">
        <f t="shared" si="49"/>
        <v>6655.7345454545448</v>
      </c>
      <c r="AG53" s="195">
        <f t="shared" si="49"/>
        <v>1601.5181818181818</v>
      </c>
      <c r="AH53" s="195">
        <f t="shared" si="49"/>
        <v>745.40909090909088</v>
      </c>
      <c r="AI53" s="195">
        <f t="shared" si="49"/>
        <v>833.22</v>
      </c>
      <c r="AJ53" s="195">
        <f t="shared" si="49"/>
        <v>549.9204545454545</v>
      </c>
      <c r="AK53" s="195">
        <f t="shared" si="49"/>
        <v>1565.423181818182</v>
      </c>
      <c r="AL53" s="195">
        <f t="shared" si="49"/>
        <v>3411.23</v>
      </c>
      <c r="AM53" s="195">
        <f t="shared" si="49"/>
        <v>101.77499999999999</v>
      </c>
      <c r="AN53" s="195">
        <f t="shared" si="49"/>
        <v>778.80272727272734</v>
      </c>
      <c r="AO53" s="195">
        <f t="shared" si="49"/>
        <v>1651.8636363636367</v>
      </c>
      <c r="AP53" s="195">
        <f t="shared" si="49"/>
        <v>460.60772727272729</v>
      </c>
      <c r="AQ53" s="195">
        <f t="shared" si="49"/>
        <v>101.16272727272727</v>
      </c>
      <c r="AR53" s="195">
        <f t="shared" si="49"/>
        <v>626.35636363636365</v>
      </c>
      <c r="AS53" s="195">
        <f t="shared" si="49"/>
        <v>2964.6654545454544</v>
      </c>
      <c r="AT53" s="195">
        <f t="shared" si="49"/>
        <v>466.08409090909083</v>
      </c>
      <c r="AU53" s="195">
        <f t="shared" si="49"/>
        <v>1204.1727272727271</v>
      </c>
      <c r="AV53" s="195">
        <f t="shared" si="49"/>
        <v>1224.6254545454547</v>
      </c>
      <c r="AW53">
        <v>52</v>
      </c>
      <c r="AX53" s="195">
        <f t="shared" ref="AX53" si="55">AX94+AX135+AX176+AX217+AX258</f>
        <v>163850</v>
      </c>
      <c r="AY53" s="195">
        <f t="shared" si="50"/>
        <v>10887</v>
      </c>
      <c r="AZ53" s="195">
        <f t="shared" si="50"/>
        <v>3184</v>
      </c>
      <c r="BA53" s="195">
        <f t="shared" si="50"/>
        <v>3875</v>
      </c>
      <c r="BB53" s="195">
        <f t="shared" si="50"/>
        <v>11045</v>
      </c>
      <c r="BC53" s="195">
        <f t="shared" si="50"/>
        <v>9685</v>
      </c>
      <c r="BD53" s="195">
        <f t="shared" si="50"/>
        <v>18030</v>
      </c>
      <c r="BE53" s="195">
        <f t="shared" si="50"/>
        <v>37826</v>
      </c>
      <c r="BF53" s="195">
        <f t="shared" si="50"/>
        <v>9096</v>
      </c>
      <c r="BG53" s="195">
        <f t="shared" si="50"/>
        <v>18232</v>
      </c>
      <c r="BH53" s="195">
        <f t="shared" si="50"/>
        <v>28389</v>
      </c>
      <c r="BI53" s="195">
        <f t="shared" si="50"/>
        <v>603</v>
      </c>
      <c r="BJ53" s="195">
        <f t="shared" si="50"/>
        <v>736</v>
      </c>
      <c r="BK53" s="195">
        <f t="shared" si="50"/>
        <v>11464</v>
      </c>
      <c r="BL53" s="195">
        <f t="shared" si="50"/>
        <v>798</v>
      </c>
      <c r="BM53" s="195">
        <f t="shared" si="50"/>
        <v>6846</v>
      </c>
      <c r="BN53" s="195">
        <f t="shared" si="50"/>
        <v>8438</v>
      </c>
      <c r="BO53" s="195">
        <f t="shared" si="50"/>
        <v>3376</v>
      </c>
      <c r="BP53" s="195">
        <f t="shared" si="50"/>
        <v>2279</v>
      </c>
      <c r="BQ53" s="195">
        <f t="shared" si="50"/>
        <v>1588</v>
      </c>
      <c r="BR53" s="195">
        <f t="shared" si="50"/>
        <v>3875</v>
      </c>
      <c r="BS53" s="195">
        <f t="shared" si="50"/>
        <v>3988</v>
      </c>
      <c r="BT53" s="195">
        <f t="shared" si="50"/>
        <v>3698</v>
      </c>
      <c r="BU53" s="195">
        <f t="shared" si="50"/>
        <v>2926</v>
      </c>
      <c r="BV53" s="195">
        <f t="shared" si="50"/>
        <v>3162</v>
      </c>
      <c r="BW53" s="195">
        <f t="shared" si="50"/>
        <v>2698</v>
      </c>
      <c r="BX53" s="195">
        <f t="shared" si="50"/>
        <v>16507</v>
      </c>
      <c r="BY53" s="195">
        <f t="shared" si="50"/>
        <v>798</v>
      </c>
      <c r="BZ53" s="195">
        <f t="shared" si="50"/>
        <v>5406</v>
      </c>
      <c r="CA53" s="195">
        <f t="shared" si="50"/>
        <v>11045</v>
      </c>
      <c r="CB53" s="195">
        <f t="shared" si="50"/>
        <v>19093</v>
      </c>
      <c r="CC53" s="195">
        <f t="shared" si="50"/>
        <v>6817</v>
      </c>
      <c r="CD53" s="195">
        <f t="shared" si="50"/>
        <v>2364</v>
      </c>
      <c r="CE53" s="195">
        <f t="shared" si="50"/>
        <v>2604</v>
      </c>
      <c r="CF53" s="195">
        <f t="shared" si="50"/>
        <v>2746</v>
      </c>
      <c r="CG53" s="195">
        <f t="shared" si="50"/>
        <v>4096</v>
      </c>
      <c r="CH53" s="195">
        <f t="shared" si="50"/>
        <v>11042</v>
      </c>
      <c r="CI53" s="195">
        <f t="shared" si="50"/>
        <v>603</v>
      </c>
      <c r="CJ53" s="195">
        <f t="shared" si="50"/>
        <v>4100</v>
      </c>
      <c r="CK53" s="195">
        <f t="shared" si="50"/>
        <v>5276</v>
      </c>
      <c r="CL53" s="195">
        <f t="shared" si="50"/>
        <v>3184</v>
      </c>
      <c r="CM53" s="195">
        <f t="shared" si="50"/>
        <v>736</v>
      </c>
      <c r="CN53" s="195">
        <f t="shared" si="50"/>
        <v>3093</v>
      </c>
      <c r="CO53" s="195">
        <f t="shared" si="50"/>
        <v>9924</v>
      </c>
      <c r="CP53" s="195">
        <f t="shared" si="50"/>
        <v>2691</v>
      </c>
      <c r="CQ53" s="195">
        <f t="shared" si="50"/>
        <v>2735</v>
      </c>
      <c r="CR53" s="195">
        <f t="shared" si="50"/>
        <v>6116</v>
      </c>
    </row>
    <row r="54" spans="1:96" x14ac:dyDescent="0.2">
      <c r="A54" s="114" t="s">
        <v>48</v>
      </c>
      <c r="B54" s="195">
        <f t="shared" si="51"/>
        <v>53004.860000000008</v>
      </c>
      <c r="C54" s="195">
        <f t="shared" si="49"/>
        <v>4797.1704545454559</v>
      </c>
      <c r="D54" s="195">
        <f t="shared" si="49"/>
        <v>614.35636363636365</v>
      </c>
      <c r="E54" s="195">
        <f t="shared" si="49"/>
        <v>1530.0981818181817</v>
      </c>
      <c r="F54" s="195">
        <f t="shared" si="49"/>
        <v>3502.0840909090907</v>
      </c>
      <c r="G54" s="195">
        <f t="shared" si="49"/>
        <v>2967.7200000000003</v>
      </c>
      <c r="H54" s="195">
        <f t="shared" si="49"/>
        <v>4405.4754545454543</v>
      </c>
      <c r="I54" s="195">
        <f t="shared" si="49"/>
        <v>13309.91</v>
      </c>
      <c r="J54" s="195">
        <f t="shared" si="49"/>
        <v>2868.7336363636359</v>
      </c>
      <c r="K54" s="195">
        <f t="shared" si="49"/>
        <v>6975.9940909090901</v>
      </c>
      <c r="L54" s="195">
        <f t="shared" si="49"/>
        <v>6632.2781818181829</v>
      </c>
      <c r="M54" s="195">
        <f t="shared" si="49"/>
        <v>126.45681818181818</v>
      </c>
      <c r="N54" s="195">
        <f t="shared" si="49"/>
        <v>115.7609090909091</v>
      </c>
      <c r="O54" s="195">
        <f t="shared" si="49"/>
        <v>3805.9249999999997</v>
      </c>
      <c r="P54" s="195">
        <f t="shared" si="49"/>
        <v>173.52363636363634</v>
      </c>
      <c r="Q54" s="195">
        <f t="shared" si="49"/>
        <v>1662.4459090909093</v>
      </c>
      <c r="R54" s="195">
        <f t="shared" si="49"/>
        <v>1975.699090909091</v>
      </c>
      <c r="S54" s="195">
        <f t="shared" si="49"/>
        <v>847.71818181818185</v>
      </c>
      <c r="T54" s="195">
        <f t="shared" si="49"/>
        <v>863.60727272727263</v>
      </c>
      <c r="U54" s="195">
        <f t="shared" si="49"/>
        <v>719.32</v>
      </c>
      <c r="V54" s="195">
        <f t="shared" si="49"/>
        <v>1530.0981818181817</v>
      </c>
      <c r="W54" s="195">
        <f t="shared" si="49"/>
        <v>1963.2872727272727</v>
      </c>
      <c r="X54" s="195">
        <f t="shared" si="49"/>
        <v>2094.4727272727273</v>
      </c>
      <c r="Y54" s="195">
        <f t="shared" si="49"/>
        <v>397.21818181818179</v>
      </c>
      <c r="Z54" s="195">
        <f t="shared" si="49"/>
        <v>1084.090909090909</v>
      </c>
      <c r="AA54" s="195">
        <f t="shared" si="49"/>
        <v>369.78499999999997</v>
      </c>
      <c r="AB54" s="195">
        <f t="shared" si="49"/>
        <v>3099.1581818181821</v>
      </c>
      <c r="AC54" s="195">
        <f t="shared" si="49"/>
        <v>173.52363636363634</v>
      </c>
      <c r="AD54" s="195">
        <f t="shared" si="49"/>
        <v>1751.8890909090908</v>
      </c>
      <c r="AE54" s="195">
        <f t="shared" si="49"/>
        <v>3502.0840909090907</v>
      </c>
      <c r="AF54" s="195">
        <f t="shared" si="49"/>
        <v>7522.7127272727275</v>
      </c>
      <c r="AG54" s="195">
        <f t="shared" si="49"/>
        <v>2012.4545454545457</v>
      </c>
      <c r="AH54" s="195">
        <f t="shared" si="49"/>
        <v>977.19681818181812</v>
      </c>
      <c r="AI54" s="195">
        <f t="shared" si="49"/>
        <v>1061.590909090909</v>
      </c>
      <c r="AJ54" s="195">
        <f t="shared" si="49"/>
        <v>694.25136363636375</v>
      </c>
      <c r="AK54" s="195">
        <f t="shared" si="49"/>
        <v>1964.0168181818181</v>
      </c>
      <c r="AL54" s="195">
        <f t="shared" si="49"/>
        <v>4170.57</v>
      </c>
      <c r="AM54" s="195">
        <f t="shared" si="49"/>
        <v>126.45681818181818</v>
      </c>
      <c r="AN54" s="195">
        <f t="shared" si="49"/>
        <v>1026.4827272727273</v>
      </c>
      <c r="AO54" s="195">
        <f t="shared" si="49"/>
        <v>2166.829545454546</v>
      </c>
      <c r="AP54" s="195">
        <f t="shared" si="49"/>
        <v>614.35636363636365</v>
      </c>
      <c r="AQ54" s="195">
        <f t="shared" ref="C54:AV60" si="56">AQ95+AQ136+AQ177+AQ218+AQ259</f>
        <v>115.7609090909091</v>
      </c>
      <c r="AR54" s="195">
        <f t="shared" si="56"/>
        <v>825.30909090909097</v>
      </c>
      <c r="AS54" s="195">
        <f t="shared" si="56"/>
        <v>3662.5636363636359</v>
      </c>
      <c r="AT54" s="195">
        <f t="shared" si="56"/>
        <v>591.91363636363633</v>
      </c>
      <c r="AU54" s="195">
        <f t="shared" si="56"/>
        <v>1505.3045454545456</v>
      </c>
      <c r="AV54" s="195">
        <f t="shared" si="56"/>
        <v>1478.4509090909091</v>
      </c>
      <c r="AW54">
        <v>53</v>
      </c>
      <c r="AX54" s="195">
        <f t="shared" ref="AX54" si="57">AX95+AX136+AX177+AX218+AX259</f>
        <v>199274</v>
      </c>
      <c r="AY54" s="195">
        <f t="shared" si="50"/>
        <v>14227</v>
      </c>
      <c r="AZ54" s="195">
        <f t="shared" si="50"/>
        <v>4344</v>
      </c>
      <c r="BA54" s="195">
        <f t="shared" si="50"/>
        <v>5307</v>
      </c>
      <c r="BB54" s="195">
        <f t="shared" si="50"/>
        <v>13820</v>
      </c>
      <c r="BC54" s="195">
        <f t="shared" si="50"/>
        <v>11901</v>
      </c>
      <c r="BD54" s="195">
        <f t="shared" si="50"/>
        <v>20945</v>
      </c>
      <c r="BE54" s="195">
        <f t="shared" si="50"/>
        <v>45845</v>
      </c>
      <c r="BF54" s="195">
        <f t="shared" si="50"/>
        <v>11770</v>
      </c>
      <c r="BG54" s="195">
        <f t="shared" si="50"/>
        <v>22935</v>
      </c>
      <c r="BH54" s="195">
        <f t="shared" si="50"/>
        <v>31327</v>
      </c>
      <c r="BI54" s="195">
        <f t="shared" si="50"/>
        <v>765</v>
      </c>
      <c r="BJ54" s="195">
        <f t="shared" si="50"/>
        <v>835</v>
      </c>
      <c r="BK54" s="195">
        <f t="shared" si="50"/>
        <v>14265</v>
      </c>
      <c r="BL54" s="195">
        <f t="shared" si="50"/>
        <v>988</v>
      </c>
      <c r="BM54" s="195">
        <f t="shared" si="50"/>
        <v>7296</v>
      </c>
      <c r="BN54" s="195">
        <f t="shared" si="50"/>
        <v>10172</v>
      </c>
      <c r="BO54" s="195">
        <f t="shared" si="50"/>
        <v>4212</v>
      </c>
      <c r="BP54" s="195">
        <f t="shared" si="50"/>
        <v>3125</v>
      </c>
      <c r="BQ54" s="195">
        <f t="shared" si="50"/>
        <v>2022</v>
      </c>
      <c r="BR54" s="195">
        <f t="shared" si="50"/>
        <v>5307</v>
      </c>
      <c r="BS54" s="195">
        <f t="shared" si="50"/>
        <v>4553</v>
      </c>
      <c r="BT54" s="195">
        <f t="shared" si="50"/>
        <v>4883</v>
      </c>
      <c r="BU54" s="195">
        <f t="shared" si="50"/>
        <v>4023</v>
      </c>
      <c r="BV54" s="195">
        <f t="shared" si="50"/>
        <v>4141</v>
      </c>
      <c r="BW54" s="195">
        <f t="shared" si="50"/>
        <v>3630</v>
      </c>
      <c r="BX54" s="195">
        <f t="shared" si="50"/>
        <v>16355</v>
      </c>
      <c r="BY54" s="195">
        <f t="shared" si="50"/>
        <v>988</v>
      </c>
      <c r="BZ54" s="195">
        <f t="shared" si="50"/>
        <v>6371</v>
      </c>
      <c r="CA54" s="195">
        <f t="shared" si="50"/>
        <v>13820</v>
      </c>
      <c r="CB54" s="195">
        <f t="shared" si="50"/>
        <v>21499</v>
      </c>
      <c r="CC54" s="195">
        <f t="shared" si="50"/>
        <v>8645</v>
      </c>
      <c r="CD54" s="195">
        <f t="shared" si="50"/>
        <v>3111</v>
      </c>
      <c r="CE54" s="195">
        <f t="shared" si="50"/>
        <v>3365</v>
      </c>
      <c r="CF54" s="195">
        <f t="shared" si="50"/>
        <v>3477</v>
      </c>
      <c r="CG54" s="195">
        <f t="shared" si="50"/>
        <v>5222</v>
      </c>
      <c r="CH54" s="195">
        <f t="shared" si="50"/>
        <v>13651</v>
      </c>
      <c r="CI54" s="195">
        <f t="shared" si="50"/>
        <v>765</v>
      </c>
      <c r="CJ54" s="195">
        <f t="shared" si="50"/>
        <v>5500</v>
      </c>
      <c r="CK54" s="195">
        <f t="shared" si="50"/>
        <v>7037</v>
      </c>
      <c r="CL54" s="195">
        <f t="shared" si="50"/>
        <v>4344</v>
      </c>
      <c r="CM54" s="195">
        <f t="shared" ref="AY54:CR60" si="58">CM95+CM136+CM177+CM218+CM259</f>
        <v>835</v>
      </c>
      <c r="CN54" s="195">
        <f t="shared" si="58"/>
        <v>4122</v>
      </c>
      <c r="CO54" s="195">
        <f t="shared" si="58"/>
        <v>12346</v>
      </c>
      <c r="CP54" s="195">
        <f t="shared" si="58"/>
        <v>3508</v>
      </c>
      <c r="CQ54" s="195">
        <f t="shared" si="58"/>
        <v>3483</v>
      </c>
      <c r="CR54" s="195">
        <f t="shared" si="58"/>
        <v>7466</v>
      </c>
    </row>
    <row r="55" spans="1:96" x14ac:dyDescent="0.2">
      <c r="A55" s="114" t="s">
        <v>49</v>
      </c>
      <c r="B55" s="195">
        <f t="shared" si="51"/>
        <v>54460.55</v>
      </c>
      <c r="C55" s="195">
        <f t="shared" si="56"/>
        <v>5186.784090909091</v>
      </c>
      <c r="D55" s="195">
        <f t="shared" si="56"/>
        <v>636.24954545454557</v>
      </c>
      <c r="E55" s="195">
        <f t="shared" si="56"/>
        <v>1631.5199999999998</v>
      </c>
      <c r="F55" s="195">
        <f t="shared" si="56"/>
        <v>3574.6104545454546</v>
      </c>
      <c r="G55" s="195">
        <f t="shared" si="56"/>
        <v>2896.8259090909096</v>
      </c>
      <c r="H55" s="195">
        <f t="shared" si="56"/>
        <v>4189.3950000000004</v>
      </c>
      <c r="I55" s="195">
        <f t="shared" si="56"/>
        <v>14702.27</v>
      </c>
      <c r="J55" s="195">
        <f t="shared" si="56"/>
        <v>2974.4781818181818</v>
      </c>
      <c r="K55" s="195">
        <f t="shared" si="56"/>
        <v>7092.3740909090911</v>
      </c>
      <c r="L55" s="195">
        <f t="shared" si="56"/>
        <v>6115.4350000000004</v>
      </c>
      <c r="M55" s="195">
        <f t="shared" si="56"/>
        <v>133.83409090909089</v>
      </c>
      <c r="N55" s="195">
        <f t="shared" si="56"/>
        <v>112.9609090909091</v>
      </c>
      <c r="O55" s="195">
        <f t="shared" si="56"/>
        <v>4011.7540909090908</v>
      </c>
      <c r="P55" s="195">
        <f t="shared" si="56"/>
        <v>165.98909090909092</v>
      </c>
      <c r="Q55" s="195">
        <f t="shared" si="56"/>
        <v>1588.497272727273</v>
      </c>
      <c r="R55" s="195">
        <f t="shared" si="56"/>
        <v>1853.5077272727274</v>
      </c>
      <c r="S55" s="195">
        <f t="shared" si="56"/>
        <v>826.96090909090924</v>
      </c>
      <c r="T55" s="195">
        <f t="shared" si="56"/>
        <v>905.61818181818171</v>
      </c>
      <c r="U55" s="195">
        <f t="shared" si="56"/>
        <v>780.48727272727251</v>
      </c>
      <c r="V55" s="195">
        <f t="shared" si="56"/>
        <v>1631.5199999999998</v>
      </c>
      <c r="W55" s="195">
        <f t="shared" si="56"/>
        <v>2298.5745454545454</v>
      </c>
      <c r="X55" s="195">
        <f t="shared" si="56"/>
        <v>2246.6545454545458</v>
      </c>
      <c r="Y55" s="195">
        <f t="shared" si="56"/>
        <v>379.59545454545452</v>
      </c>
      <c r="Z55" s="195">
        <f t="shared" si="56"/>
        <v>1027.5054545454545</v>
      </c>
      <c r="AA55" s="195">
        <f t="shared" si="56"/>
        <v>361.54999999999995</v>
      </c>
      <c r="AB55" s="195">
        <f t="shared" si="56"/>
        <v>2825.9509090909096</v>
      </c>
      <c r="AC55" s="195">
        <f t="shared" si="56"/>
        <v>165.98909090909092</v>
      </c>
      <c r="AD55" s="195">
        <f t="shared" si="56"/>
        <v>1658.53</v>
      </c>
      <c r="AE55" s="195">
        <f t="shared" si="56"/>
        <v>3574.6104545454546</v>
      </c>
      <c r="AF55" s="195">
        <f t="shared" si="56"/>
        <v>8604.3163636363643</v>
      </c>
      <c r="AG55" s="195">
        <f t="shared" si="56"/>
        <v>2078.1545454545453</v>
      </c>
      <c r="AH55" s="195">
        <f t="shared" si="56"/>
        <v>1155.3945454545456</v>
      </c>
      <c r="AI55" s="195">
        <f t="shared" si="56"/>
        <v>989.46409090909094</v>
      </c>
      <c r="AJ55" s="195">
        <f t="shared" si="56"/>
        <v>676.21</v>
      </c>
      <c r="AK55" s="195">
        <f t="shared" si="56"/>
        <v>2237.9318181818185</v>
      </c>
      <c r="AL55" s="195">
        <f t="shared" si="56"/>
        <v>4260.18</v>
      </c>
      <c r="AM55" s="195">
        <f t="shared" si="56"/>
        <v>133.83409090909089</v>
      </c>
      <c r="AN55" s="195">
        <f t="shared" si="56"/>
        <v>1019.7245454545456</v>
      </c>
      <c r="AO55" s="195">
        <f t="shared" si="56"/>
        <v>2252.011363636364</v>
      </c>
      <c r="AP55" s="195">
        <f t="shared" si="56"/>
        <v>636.24954545454557</v>
      </c>
      <c r="AQ55" s="195">
        <f t="shared" si="56"/>
        <v>112.9609090909091</v>
      </c>
      <c r="AR55" s="195">
        <f t="shared" si="56"/>
        <v>833.79636363636371</v>
      </c>
      <c r="AS55" s="195">
        <f t="shared" si="56"/>
        <v>3745.7999999999997</v>
      </c>
      <c r="AT55" s="195">
        <f t="shared" si="56"/>
        <v>569.39318181818169</v>
      </c>
      <c r="AU55" s="195">
        <f t="shared" si="56"/>
        <v>1718.2090909090907</v>
      </c>
      <c r="AV55" s="195">
        <f t="shared" si="56"/>
        <v>1366.5309090909091</v>
      </c>
      <c r="AW55">
        <v>54</v>
      </c>
      <c r="AX55" s="195">
        <f t="shared" ref="AX55" si="59">AX96+AX137+AX178+AX219+AX260</f>
        <v>210765</v>
      </c>
      <c r="AY55" s="195">
        <f t="shared" si="58"/>
        <v>15476</v>
      </c>
      <c r="AZ55" s="195">
        <f t="shared" si="58"/>
        <v>4797</v>
      </c>
      <c r="BA55" s="195">
        <f t="shared" si="58"/>
        <v>6135</v>
      </c>
      <c r="BB55" s="195">
        <f t="shared" si="58"/>
        <v>14417</v>
      </c>
      <c r="BC55" s="195">
        <f t="shared" si="58"/>
        <v>12233</v>
      </c>
      <c r="BD55" s="195">
        <f t="shared" si="58"/>
        <v>22033</v>
      </c>
      <c r="BE55" s="195">
        <f t="shared" si="58"/>
        <v>48809</v>
      </c>
      <c r="BF55" s="195">
        <f t="shared" si="58"/>
        <v>13019</v>
      </c>
      <c r="BG55" s="195">
        <f t="shared" si="58"/>
        <v>23922</v>
      </c>
      <c r="BH55" s="195">
        <f t="shared" si="58"/>
        <v>31560</v>
      </c>
      <c r="BI55" s="195">
        <f t="shared" si="58"/>
        <v>877</v>
      </c>
      <c r="BJ55" s="195">
        <f t="shared" si="58"/>
        <v>875</v>
      </c>
      <c r="BK55" s="195">
        <f t="shared" si="58"/>
        <v>15590</v>
      </c>
      <c r="BL55" s="195">
        <f t="shared" si="58"/>
        <v>1022</v>
      </c>
      <c r="BM55" s="195">
        <f t="shared" si="58"/>
        <v>7625</v>
      </c>
      <c r="BN55" s="195">
        <f t="shared" si="58"/>
        <v>10721</v>
      </c>
      <c r="BO55" s="195">
        <f t="shared" si="58"/>
        <v>4492</v>
      </c>
      <c r="BP55" s="195">
        <f t="shared" si="58"/>
        <v>3503</v>
      </c>
      <c r="BQ55" s="195">
        <f t="shared" si="58"/>
        <v>2190</v>
      </c>
      <c r="BR55" s="195">
        <f t="shared" si="58"/>
        <v>6135</v>
      </c>
      <c r="BS55" s="195">
        <f t="shared" si="58"/>
        <v>5134</v>
      </c>
      <c r="BT55" s="195">
        <f t="shared" si="58"/>
        <v>5205</v>
      </c>
      <c r="BU55" s="195">
        <f t="shared" si="58"/>
        <v>4593</v>
      </c>
      <c r="BV55" s="195">
        <f t="shared" si="58"/>
        <v>4266</v>
      </c>
      <c r="BW55" s="195">
        <f t="shared" si="58"/>
        <v>4044</v>
      </c>
      <c r="BX55" s="195">
        <f t="shared" si="58"/>
        <v>16433</v>
      </c>
      <c r="BY55" s="195">
        <f t="shared" si="58"/>
        <v>1022</v>
      </c>
      <c r="BZ55" s="195">
        <f t="shared" si="58"/>
        <v>6348</v>
      </c>
      <c r="CA55" s="195">
        <f t="shared" si="58"/>
        <v>14417</v>
      </c>
      <c r="CB55" s="195">
        <f t="shared" si="58"/>
        <v>22273</v>
      </c>
      <c r="CC55" s="195">
        <f t="shared" si="58"/>
        <v>9516</v>
      </c>
      <c r="CD55" s="195">
        <f t="shared" si="58"/>
        <v>3477</v>
      </c>
      <c r="CE55" s="195">
        <f t="shared" si="58"/>
        <v>3432</v>
      </c>
      <c r="CF55" s="195">
        <f t="shared" si="58"/>
        <v>3687</v>
      </c>
      <c r="CG55" s="195">
        <f t="shared" si="58"/>
        <v>5752</v>
      </c>
      <c r="CH55" s="195">
        <f t="shared" si="58"/>
        <v>13842</v>
      </c>
      <c r="CI55" s="195">
        <f t="shared" si="58"/>
        <v>877</v>
      </c>
      <c r="CJ55" s="195">
        <f t="shared" si="58"/>
        <v>5964</v>
      </c>
      <c r="CK55" s="195">
        <f t="shared" si="58"/>
        <v>7394</v>
      </c>
      <c r="CL55" s="195">
        <f t="shared" si="58"/>
        <v>4797</v>
      </c>
      <c r="CM55" s="195">
        <f t="shared" si="58"/>
        <v>875</v>
      </c>
      <c r="CN55" s="195">
        <f t="shared" si="58"/>
        <v>4519</v>
      </c>
      <c r="CO55" s="195">
        <f t="shared" si="58"/>
        <v>13205</v>
      </c>
      <c r="CP55" s="195">
        <f t="shared" si="58"/>
        <v>3695</v>
      </c>
      <c r="CQ55" s="195">
        <f t="shared" si="58"/>
        <v>3903</v>
      </c>
      <c r="CR55" s="195">
        <f t="shared" si="58"/>
        <v>7429</v>
      </c>
    </row>
    <row r="56" spans="1:96" x14ac:dyDescent="0.2">
      <c r="A56" s="114" t="s">
        <v>50</v>
      </c>
      <c r="B56" s="195">
        <f t="shared" si="51"/>
        <v>50698.68</v>
      </c>
      <c r="C56" s="195">
        <f t="shared" si="56"/>
        <v>4757.329545454546</v>
      </c>
      <c r="D56" s="195">
        <f t="shared" si="56"/>
        <v>592.36272727272728</v>
      </c>
      <c r="E56" s="195">
        <f t="shared" si="56"/>
        <v>1559.76</v>
      </c>
      <c r="F56" s="195">
        <f t="shared" si="56"/>
        <v>3326.9631818181824</v>
      </c>
      <c r="G56" s="195">
        <f t="shared" si="56"/>
        <v>2621.7545454545457</v>
      </c>
      <c r="H56" s="195">
        <f t="shared" si="56"/>
        <v>3823.479545454546</v>
      </c>
      <c r="I56" s="195">
        <f t="shared" si="56"/>
        <v>13713.060000000001</v>
      </c>
      <c r="J56" s="195">
        <f t="shared" si="56"/>
        <v>2830.9527272727273</v>
      </c>
      <c r="K56" s="195">
        <f t="shared" si="56"/>
        <v>6556.6204545454539</v>
      </c>
      <c r="L56" s="195">
        <f t="shared" si="56"/>
        <v>5678.2536363636364</v>
      </c>
      <c r="M56" s="195">
        <f t="shared" si="56"/>
        <v>114.99545454545454</v>
      </c>
      <c r="N56" s="195">
        <f t="shared" si="56"/>
        <v>107.73</v>
      </c>
      <c r="O56" s="195">
        <f t="shared" si="56"/>
        <v>3890.9831818181815</v>
      </c>
      <c r="P56" s="195">
        <f t="shared" si="56"/>
        <v>163.86363636363637</v>
      </c>
      <c r="Q56" s="195">
        <f t="shared" si="56"/>
        <v>1511.5131818181819</v>
      </c>
      <c r="R56" s="195">
        <f t="shared" si="56"/>
        <v>1633.9813636363638</v>
      </c>
      <c r="S56" s="195">
        <f t="shared" si="56"/>
        <v>832.14818181818191</v>
      </c>
      <c r="T56" s="195">
        <f t="shared" si="56"/>
        <v>889.42909090909075</v>
      </c>
      <c r="U56" s="195">
        <f t="shared" si="56"/>
        <v>693.78909090909087</v>
      </c>
      <c r="V56" s="195">
        <f t="shared" si="56"/>
        <v>1559.76</v>
      </c>
      <c r="W56" s="195">
        <f t="shared" si="56"/>
        <v>2286.7636363636366</v>
      </c>
      <c r="X56" s="195">
        <f t="shared" si="56"/>
        <v>1956.2831818181819</v>
      </c>
      <c r="Y56" s="195">
        <f t="shared" si="56"/>
        <v>370.5272727272727</v>
      </c>
      <c r="Z56" s="195">
        <f t="shared" si="56"/>
        <v>940.84363636363639</v>
      </c>
      <c r="AA56" s="195">
        <f t="shared" si="56"/>
        <v>330.35</v>
      </c>
      <c r="AB56" s="195">
        <f t="shared" si="56"/>
        <v>2682.6218181818185</v>
      </c>
      <c r="AC56" s="195">
        <f t="shared" si="56"/>
        <v>163.86363636363637</v>
      </c>
      <c r="AD56" s="195">
        <f t="shared" si="56"/>
        <v>1521.2513636363637</v>
      </c>
      <c r="AE56" s="195">
        <f t="shared" si="56"/>
        <v>3326.9631818181824</v>
      </c>
      <c r="AF56" s="195">
        <f t="shared" si="56"/>
        <v>7954.8872727272719</v>
      </c>
      <c r="AG56" s="195">
        <f t="shared" si="56"/>
        <v>1954.9545454545455</v>
      </c>
      <c r="AH56" s="195">
        <f t="shared" si="56"/>
        <v>1104.2822727272728</v>
      </c>
      <c r="AI56" s="195">
        <f t="shared" si="56"/>
        <v>934.93636363636358</v>
      </c>
      <c r="AJ56" s="195">
        <f t="shared" si="56"/>
        <v>613.41500000000008</v>
      </c>
      <c r="AK56" s="195">
        <f t="shared" si="56"/>
        <v>2037.4322727272727</v>
      </c>
      <c r="AL56" s="195">
        <f t="shared" si="56"/>
        <v>3865.29</v>
      </c>
      <c r="AM56" s="195">
        <f t="shared" si="56"/>
        <v>114.99545454545454</v>
      </c>
      <c r="AN56" s="195">
        <f t="shared" si="56"/>
        <v>926.66454545454553</v>
      </c>
      <c r="AO56" s="195">
        <f t="shared" si="56"/>
        <v>2144.102272727273</v>
      </c>
      <c r="AP56" s="195">
        <f t="shared" si="56"/>
        <v>592.36272727272728</v>
      </c>
      <c r="AQ56" s="195">
        <f t="shared" si="56"/>
        <v>107.73</v>
      </c>
      <c r="AR56" s="195">
        <f t="shared" si="56"/>
        <v>827.62909090909091</v>
      </c>
      <c r="AS56" s="195">
        <f t="shared" si="56"/>
        <v>3545.6509090909085</v>
      </c>
      <c r="AT56" s="195">
        <f t="shared" si="56"/>
        <v>508.88863636363624</v>
      </c>
      <c r="AU56" s="195">
        <f t="shared" si="56"/>
        <v>1579.390909090909</v>
      </c>
      <c r="AV56" s="195">
        <f t="shared" si="56"/>
        <v>1215.8690909090908</v>
      </c>
      <c r="AW56">
        <v>55</v>
      </c>
      <c r="AX56" s="195">
        <f t="shared" ref="AX56" si="60">AX97+AX138+AX179+AX220+AX261</f>
        <v>196466</v>
      </c>
      <c r="AY56" s="195">
        <f t="shared" si="58"/>
        <v>14343</v>
      </c>
      <c r="AZ56" s="195">
        <f t="shared" si="58"/>
        <v>4430</v>
      </c>
      <c r="BA56" s="195">
        <f t="shared" si="58"/>
        <v>5872</v>
      </c>
      <c r="BB56" s="195">
        <f t="shared" si="58"/>
        <v>13586</v>
      </c>
      <c r="BC56" s="195">
        <f t="shared" si="58"/>
        <v>11019</v>
      </c>
      <c r="BD56" s="195">
        <f t="shared" si="58"/>
        <v>20140</v>
      </c>
      <c r="BE56" s="195">
        <f t="shared" si="58"/>
        <v>45822</v>
      </c>
      <c r="BF56" s="195">
        <f t="shared" si="58"/>
        <v>12387</v>
      </c>
      <c r="BG56" s="195">
        <f t="shared" si="58"/>
        <v>22074</v>
      </c>
      <c r="BH56" s="195">
        <f t="shared" si="58"/>
        <v>29148</v>
      </c>
      <c r="BI56" s="195">
        <f t="shared" si="58"/>
        <v>753</v>
      </c>
      <c r="BJ56" s="195">
        <f t="shared" si="58"/>
        <v>824</v>
      </c>
      <c r="BK56" s="195">
        <f t="shared" si="58"/>
        <v>15062</v>
      </c>
      <c r="BL56" s="195">
        <f t="shared" si="58"/>
        <v>1006</v>
      </c>
      <c r="BM56" s="195">
        <f t="shared" si="58"/>
        <v>7325</v>
      </c>
      <c r="BN56" s="195">
        <f t="shared" si="58"/>
        <v>9482</v>
      </c>
      <c r="BO56" s="195">
        <f t="shared" si="58"/>
        <v>4450</v>
      </c>
      <c r="BP56" s="195">
        <f t="shared" si="58"/>
        <v>3416</v>
      </c>
      <c r="BQ56" s="195">
        <f t="shared" si="58"/>
        <v>1955</v>
      </c>
      <c r="BR56" s="195">
        <f t="shared" si="58"/>
        <v>5872</v>
      </c>
      <c r="BS56" s="195">
        <f t="shared" si="58"/>
        <v>5163</v>
      </c>
      <c r="BT56" s="195">
        <f t="shared" si="58"/>
        <v>4576</v>
      </c>
      <c r="BU56" s="195">
        <f t="shared" si="58"/>
        <v>4475</v>
      </c>
      <c r="BV56" s="195">
        <f t="shared" si="58"/>
        <v>3945</v>
      </c>
      <c r="BW56" s="195">
        <f t="shared" si="58"/>
        <v>3740</v>
      </c>
      <c r="BX56" s="195">
        <f t="shared" si="58"/>
        <v>15519</v>
      </c>
      <c r="BY56" s="195">
        <f t="shared" si="58"/>
        <v>1006</v>
      </c>
      <c r="BZ56" s="195">
        <f t="shared" si="58"/>
        <v>5757</v>
      </c>
      <c r="CA56" s="195">
        <f t="shared" si="58"/>
        <v>13586</v>
      </c>
      <c r="CB56" s="195">
        <f t="shared" si="58"/>
        <v>20696</v>
      </c>
      <c r="CC56" s="195">
        <f t="shared" si="58"/>
        <v>8971</v>
      </c>
      <c r="CD56" s="195">
        <f t="shared" si="58"/>
        <v>3321</v>
      </c>
      <c r="CE56" s="195">
        <f t="shared" si="58"/>
        <v>3174</v>
      </c>
      <c r="CF56" s="195">
        <f t="shared" si="58"/>
        <v>3333</v>
      </c>
      <c r="CG56" s="195">
        <f t="shared" si="58"/>
        <v>5283</v>
      </c>
      <c r="CH56" s="195">
        <f t="shared" si="58"/>
        <v>12548</v>
      </c>
      <c r="CI56" s="195">
        <f t="shared" si="58"/>
        <v>753</v>
      </c>
      <c r="CJ56" s="195">
        <f t="shared" si="58"/>
        <v>5449</v>
      </c>
      <c r="CK56" s="195">
        <f t="shared" si="58"/>
        <v>7049</v>
      </c>
      <c r="CL56" s="195">
        <f t="shared" si="58"/>
        <v>4430</v>
      </c>
      <c r="CM56" s="195">
        <f t="shared" si="58"/>
        <v>824</v>
      </c>
      <c r="CN56" s="195">
        <f t="shared" si="58"/>
        <v>4484</v>
      </c>
      <c r="CO56" s="195">
        <f t="shared" si="58"/>
        <v>12445</v>
      </c>
      <c r="CP56" s="195">
        <f t="shared" si="58"/>
        <v>3307</v>
      </c>
      <c r="CQ56" s="195">
        <f t="shared" si="58"/>
        <v>3622</v>
      </c>
      <c r="CR56" s="195">
        <f t="shared" si="58"/>
        <v>6510</v>
      </c>
    </row>
    <row r="57" spans="1:96" x14ac:dyDescent="0.2">
      <c r="A57" s="114" t="s">
        <v>51</v>
      </c>
      <c r="B57" s="195">
        <f t="shared" si="51"/>
        <v>36670.5</v>
      </c>
      <c r="C57" s="195">
        <f t="shared" si="56"/>
        <v>3576.238636363636</v>
      </c>
      <c r="D57" s="195">
        <f t="shared" si="56"/>
        <v>465.05136363636359</v>
      </c>
      <c r="E57" s="195">
        <f t="shared" si="56"/>
        <v>1274.3781818181817</v>
      </c>
      <c r="F57" s="195">
        <f t="shared" si="56"/>
        <v>2436.8877272727273</v>
      </c>
      <c r="G57" s="195">
        <f t="shared" si="56"/>
        <v>1890.4486363636363</v>
      </c>
      <c r="H57" s="195">
        <f t="shared" si="56"/>
        <v>2980.9690909090909</v>
      </c>
      <c r="I57" s="195">
        <f t="shared" si="56"/>
        <v>9025.5299999999988</v>
      </c>
      <c r="J57" s="195">
        <f t="shared" si="56"/>
        <v>2273.7463636363641</v>
      </c>
      <c r="K57" s="195">
        <f t="shared" si="56"/>
        <v>4848.8390909090895</v>
      </c>
      <c r="L57" s="195">
        <f t="shared" si="56"/>
        <v>4047.8981818181815</v>
      </c>
      <c r="M57" s="195">
        <f t="shared" si="56"/>
        <v>97.111363636363635</v>
      </c>
      <c r="N57" s="195">
        <f t="shared" si="56"/>
        <v>87.347272727272724</v>
      </c>
      <c r="O57" s="195">
        <f t="shared" si="56"/>
        <v>2786.8159090909089</v>
      </c>
      <c r="P57" s="195">
        <f t="shared" si="56"/>
        <v>148.87727272727273</v>
      </c>
      <c r="Q57" s="195">
        <f t="shared" si="56"/>
        <v>1132.7113636363638</v>
      </c>
      <c r="R57" s="195">
        <f t="shared" si="56"/>
        <v>1293.886363636364</v>
      </c>
      <c r="S57" s="195">
        <f t="shared" si="56"/>
        <v>619.12636363636364</v>
      </c>
      <c r="T57" s="195">
        <f t="shared" si="56"/>
        <v>716.80363636363631</v>
      </c>
      <c r="U57" s="195">
        <f t="shared" si="56"/>
        <v>492.66</v>
      </c>
      <c r="V57" s="195">
        <f t="shared" si="56"/>
        <v>1274.3781818181817</v>
      </c>
      <c r="W57" s="195">
        <f t="shared" si="56"/>
        <v>1501.2509090909091</v>
      </c>
      <c r="X57" s="195">
        <f t="shared" si="56"/>
        <v>1442.0072727272725</v>
      </c>
      <c r="Y57" s="195">
        <f t="shared" si="56"/>
        <v>274.79090909090911</v>
      </c>
      <c r="Z57" s="195">
        <f t="shared" si="56"/>
        <v>674.45454545454538</v>
      </c>
      <c r="AA57" s="195">
        <f t="shared" si="56"/>
        <v>234.39500000000004</v>
      </c>
      <c r="AB57" s="195">
        <f t="shared" si="56"/>
        <v>1878.4881818181821</v>
      </c>
      <c r="AC57" s="195">
        <f t="shared" si="56"/>
        <v>148.87727272727273</v>
      </c>
      <c r="AD57" s="195">
        <f t="shared" si="56"/>
        <v>1114.5381818181818</v>
      </c>
      <c r="AE57" s="195">
        <f t="shared" si="56"/>
        <v>2436.8877272727273</v>
      </c>
      <c r="AF57" s="195">
        <f t="shared" si="56"/>
        <v>4930.9418181818182</v>
      </c>
      <c r="AG57" s="195">
        <f t="shared" si="56"/>
        <v>1568.1363636363637</v>
      </c>
      <c r="AH57" s="195">
        <f t="shared" si="56"/>
        <v>736.88863636363624</v>
      </c>
      <c r="AI57" s="195">
        <f t="shared" si="56"/>
        <v>716.05227272727279</v>
      </c>
      <c r="AJ57" s="195">
        <f t="shared" si="56"/>
        <v>501.5740909090909</v>
      </c>
      <c r="AK57" s="195">
        <f t="shared" si="56"/>
        <v>1503.3600000000001</v>
      </c>
      <c r="AL57" s="195">
        <f t="shared" si="56"/>
        <v>2800.98</v>
      </c>
      <c r="AM57" s="195">
        <f t="shared" si="56"/>
        <v>97.111363636363635</v>
      </c>
      <c r="AN57" s="195">
        <f t="shared" si="56"/>
        <v>717.40636363636384</v>
      </c>
      <c r="AO57" s="195">
        <f t="shared" si="56"/>
        <v>1422.5795454545455</v>
      </c>
      <c r="AP57" s="195">
        <f t="shared" si="56"/>
        <v>465.05136363636359</v>
      </c>
      <c r="AQ57" s="195">
        <f t="shared" si="56"/>
        <v>87.347272727272724</v>
      </c>
      <c r="AR57" s="195">
        <f t="shared" si="56"/>
        <v>653.65090909090918</v>
      </c>
      <c r="AS57" s="195">
        <f t="shared" si="56"/>
        <v>2697.7636363636361</v>
      </c>
      <c r="AT57" s="195">
        <f t="shared" si="56"/>
        <v>359.52272727272725</v>
      </c>
      <c r="AU57" s="195">
        <f t="shared" si="56"/>
        <v>1144.8272727272727</v>
      </c>
      <c r="AV57" s="195">
        <f t="shared" si="56"/>
        <v>865.02545454545452</v>
      </c>
      <c r="AW57">
        <v>56</v>
      </c>
      <c r="AX57" s="195">
        <f t="shared" ref="AX57" si="61">AX98+AX139+AX180+AX221+AX262</f>
        <v>173090</v>
      </c>
      <c r="AY57" s="195">
        <f t="shared" si="58"/>
        <v>13268</v>
      </c>
      <c r="AZ57" s="195">
        <f t="shared" si="58"/>
        <v>4151</v>
      </c>
      <c r="BA57" s="195">
        <f t="shared" si="58"/>
        <v>5550</v>
      </c>
      <c r="BB57" s="195">
        <f t="shared" si="58"/>
        <v>12010</v>
      </c>
      <c r="BC57" s="195">
        <f t="shared" si="58"/>
        <v>9549</v>
      </c>
      <c r="BD57" s="195">
        <f t="shared" si="58"/>
        <v>18379</v>
      </c>
      <c r="BE57" s="195">
        <f t="shared" si="58"/>
        <v>38278</v>
      </c>
      <c r="BF57" s="195">
        <f t="shared" si="58"/>
        <v>11675</v>
      </c>
      <c r="BG57" s="195">
        <f t="shared" si="58"/>
        <v>19407</v>
      </c>
      <c r="BH57" s="195">
        <f t="shared" si="58"/>
        <v>24790</v>
      </c>
      <c r="BI57" s="195">
        <f t="shared" si="58"/>
        <v>783</v>
      </c>
      <c r="BJ57" s="195">
        <f t="shared" si="58"/>
        <v>790</v>
      </c>
      <c r="BK57" s="195">
        <f t="shared" si="58"/>
        <v>13495</v>
      </c>
      <c r="BL57" s="195">
        <f t="shared" si="58"/>
        <v>965</v>
      </c>
      <c r="BM57" s="195">
        <f t="shared" si="58"/>
        <v>6358</v>
      </c>
      <c r="BN57" s="195">
        <f t="shared" si="58"/>
        <v>8889</v>
      </c>
      <c r="BO57" s="195">
        <f t="shared" si="58"/>
        <v>4051</v>
      </c>
      <c r="BP57" s="195">
        <f t="shared" si="58"/>
        <v>3205</v>
      </c>
      <c r="BQ57" s="195">
        <f t="shared" si="58"/>
        <v>1711</v>
      </c>
      <c r="BR57" s="195">
        <f t="shared" si="58"/>
        <v>5550</v>
      </c>
      <c r="BS57" s="195">
        <f t="shared" si="58"/>
        <v>4238</v>
      </c>
      <c r="BT57" s="195">
        <f t="shared" si="58"/>
        <v>4151</v>
      </c>
      <c r="BU57" s="195">
        <f t="shared" si="58"/>
        <v>3956</v>
      </c>
      <c r="BV57" s="195">
        <f t="shared" si="58"/>
        <v>3358</v>
      </c>
      <c r="BW57" s="195">
        <f t="shared" si="58"/>
        <v>3220</v>
      </c>
      <c r="BX57" s="195">
        <f t="shared" si="58"/>
        <v>13172</v>
      </c>
      <c r="BY57" s="195">
        <f t="shared" si="58"/>
        <v>965</v>
      </c>
      <c r="BZ57" s="195">
        <f t="shared" si="58"/>
        <v>4986</v>
      </c>
      <c r="CA57" s="195">
        <f t="shared" si="58"/>
        <v>12010</v>
      </c>
      <c r="CB57" s="195">
        <f t="shared" si="58"/>
        <v>16608</v>
      </c>
      <c r="CC57" s="195">
        <f t="shared" si="58"/>
        <v>8470</v>
      </c>
      <c r="CD57" s="195">
        <f t="shared" si="58"/>
        <v>2819</v>
      </c>
      <c r="CE57" s="195">
        <f t="shared" si="58"/>
        <v>2864</v>
      </c>
      <c r="CF57" s="195">
        <f t="shared" si="58"/>
        <v>3132</v>
      </c>
      <c r="CG57" s="195">
        <f t="shared" si="58"/>
        <v>4946</v>
      </c>
      <c r="CH57" s="195">
        <f t="shared" si="58"/>
        <v>10954</v>
      </c>
      <c r="CI57" s="195">
        <f t="shared" si="58"/>
        <v>783</v>
      </c>
      <c r="CJ57" s="195">
        <f t="shared" si="58"/>
        <v>5206</v>
      </c>
      <c r="CK57" s="195">
        <f t="shared" si="58"/>
        <v>5811</v>
      </c>
      <c r="CL57" s="195">
        <f t="shared" si="58"/>
        <v>4151</v>
      </c>
      <c r="CM57" s="195">
        <f t="shared" si="58"/>
        <v>790</v>
      </c>
      <c r="CN57" s="195">
        <f t="shared" si="58"/>
        <v>4171</v>
      </c>
      <c r="CO57" s="195">
        <f t="shared" si="58"/>
        <v>11145</v>
      </c>
      <c r="CP57" s="195">
        <f t="shared" si="58"/>
        <v>2852</v>
      </c>
      <c r="CQ57" s="195">
        <f t="shared" si="58"/>
        <v>3172</v>
      </c>
      <c r="CR57" s="195">
        <f t="shared" si="58"/>
        <v>5396</v>
      </c>
    </row>
    <row r="58" spans="1:96" x14ac:dyDescent="0.2">
      <c r="A58" s="114" t="s">
        <v>52</v>
      </c>
      <c r="B58" s="195">
        <f t="shared" si="51"/>
        <v>34757.719999999994</v>
      </c>
      <c r="C58" s="195">
        <f t="shared" si="56"/>
        <v>3470.136363636364</v>
      </c>
      <c r="D58" s="195">
        <f t="shared" si="56"/>
        <v>472.60318181818184</v>
      </c>
      <c r="E58" s="195">
        <f t="shared" si="56"/>
        <v>1271.2363636363634</v>
      </c>
      <c r="F58" s="195">
        <f t="shared" si="56"/>
        <v>2445.3163636363638</v>
      </c>
      <c r="G58" s="195">
        <f t="shared" si="56"/>
        <v>1868.8377272727273</v>
      </c>
      <c r="H58" s="195">
        <f t="shared" si="56"/>
        <v>2819.6318181818183</v>
      </c>
      <c r="I58" s="195">
        <f t="shared" si="56"/>
        <v>8006.01</v>
      </c>
      <c r="J58" s="195">
        <f t="shared" si="56"/>
        <v>2294.5554545454547</v>
      </c>
      <c r="K58" s="195">
        <f t="shared" si="56"/>
        <v>4459.0518181818179</v>
      </c>
      <c r="L58" s="195">
        <f t="shared" si="56"/>
        <v>3869.6090909090908</v>
      </c>
      <c r="M58" s="195">
        <f t="shared" si="56"/>
        <v>95.924999999999997</v>
      </c>
      <c r="N58" s="195">
        <f t="shared" si="56"/>
        <v>79.119090909090914</v>
      </c>
      <c r="O58" s="195">
        <f t="shared" si="56"/>
        <v>2712.3063636363636</v>
      </c>
      <c r="P58" s="195">
        <f t="shared" si="56"/>
        <v>159.35181818181817</v>
      </c>
      <c r="Q58" s="195">
        <f t="shared" si="56"/>
        <v>1045.0172727272727</v>
      </c>
      <c r="R58" s="195">
        <f t="shared" si="56"/>
        <v>1222.5150000000001</v>
      </c>
      <c r="S58" s="195">
        <f t="shared" si="56"/>
        <v>615.5754545454547</v>
      </c>
      <c r="T58" s="195">
        <f t="shared" si="56"/>
        <v>786.14181818181817</v>
      </c>
      <c r="U58" s="195">
        <f t="shared" si="56"/>
        <v>497.69999999999993</v>
      </c>
      <c r="V58" s="195">
        <f t="shared" si="56"/>
        <v>1271.2363636363634</v>
      </c>
      <c r="W58" s="195">
        <f t="shared" si="56"/>
        <v>1451.1563636363637</v>
      </c>
      <c r="X58" s="195">
        <f t="shared" si="56"/>
        <v>1390.1668181818184</v>
      </c>
      <c r="Y58" s="195">
        <f t="shared" si="56"/>
        <v>247.31818181818181</v>
      </c>
      <c r="Z58" s="195">
        <f t="shared" si="56"/>
        <v>654.30545454545461</v>
      </c>
      <c r="AA58" s="195">
        <f t="shared" si="56"/>
        <v>218.08999999999997</v>
      </c>
      <c r="AB58" s="195">
        <f t="shared" si="56"/>
        <v>1754.5090909090914</v>
      </c>
      <c r="AC58" s="195">
        <f t="shared" si="56"/>
        <v>159.35181818181817</v>
      </c>
      <c r="AD58" s="195">
        <f t="shared" si="56"/>
        <v>1119.9327272727271</v>
      </c>
      <c r="AE58" s="195">
        <f t="shared" si="56"/>
        <v>2445.3163636363638</v>
      </c>
      <c r="AF58" s="195">
        <f t="shared" si="56"/>
        <v>4192.2981818181815</v>
      </c>
      <c r="AG58" s="195">
        <f t="shared" si="56"/>
        <v>1530.1727272727271</v>
      </c>
      <c r="AH58" s="195">
        <f t="shared" si="56"/>
        <v>701.2490909090908</v>
      </c>
      <c r="AI58" s="195">
        <f t="shared" si="56"/>
        <v>720.59318181818173</v>
      </c>
      <c r="AJ58" s="195">
        <f t="shared" si="56"/>
        <v>499.51863636363635</v>
      </c>
      <c r="AK58" s="195">
        <f t="shared" si="56"/>
        <v>1460.7736363636363</v>
      </c>
      <c r="AL58" s="195">
        <f t="shared" si="56"/>
        <v>2599.85</v>
      </c>
      <c r="AM58" s="195">
        <f t="shared" si="56"/>
        <v>95.924999999999997</v>
      </c>
      <c r="AN58" s="195">
        <f t="shared" si="56"/>
        <v>690.82363636363652</v>
      </c>
      <c r="AO58" s="195">
        <f t="shared" si="56"/>
        <v>1331.8068181818182</v>
      </c>
      <c r="AP58" s="195">
        <f t="shared" si="56"/>
        <v>472.60318181818184</v>
      </c>
      <c r="AQ58" s="195">
        <f t="shared" si="56"/>
        <v>79.119090909090914</v>
      </c>
      <c r="AR58" s="195">
        <f t="shared" si="56"/>
        <v>637.73818181818183</v>
      </c>
      <c r="AS58" s="195">
        <f t="shared" si="56"/>
        <v>2440.7999999999997</v>
      </c>
      <c r="AT58" s="195">
        <f t="shared" si="56"/>
        <v>337.86818181818182</v>
      </c>
      <c r="AU58" s="195">
        <f t="shared" si="56"/>
        <v>1047.231818181818</v>
      </c>
      <c r="AV58" s="195">
        <f t="shared" si="56"/>
        <v>835.83272727272731</v>
      </c>
      <c r="AW58">
        <v>57</v>
      </c>
      <c r="AX58" s="195">
        <f t="shared" ref="AX58" si="62">AX99+AX140+AX181+AX222+AX263</f>
        <v>164841</v>
      </c>
      <c r="AY58" s="195">
        <f t="shared" si="58"/>
        <v>13057</v>
      </c>
      <c r="AZ58" s="195">
        <f t="shared" si="58"/>
        <v>4238</v>
      </c>
      <c r="BA58" s="195">
        <f t="shared" si="58"/>
        <v>5582</v>
      </c>
      <c r="BB58" s="195">
        <f t="shared" si="58"/>
        <v>12188</v>
      </c>
      <c r="BC58" s="195">
        <f t="shared" si="58"/>
        <v>9464</v>
      </c>
      <c r="BD58" s="195">
        <f t="shared" si="58"/>
        <v>17270</v>
      </c>
      <c r="BE58" s="195">
        <f t="shared" si="58"/>
        <v>33993</v>
      </c>
      <c r="BF58" s="195">
        <f t="shared" si="58"/>
        <v>11811</v>
      </c>
      <c r="BG58" s="195">
        <f t="shared" si="58"/>
        <v>17665</v>
      </c>
      <c r="BH58" s="195">
        <f t="shared" si="58"/>
        <v>23646</v>
      </c>
      <c r="BI58" s="195">
        <f t="shared" si="58"/>
        <v>770</v>
      </c>
      <c r="BJ58" s="195">
        <f t="shared" si="58"/>
        <v>715</v>
      </c>
      <c r="BK58" s="195">
        <f t="shared" si="58"/>
        <v>13414</v>
      </c>
      <c r="BL58" s="195">
        <f t="shared" si="58"/>
        <v>1028</v>
      </c>
      <c r="BM58" s="195">
        <f t="shared" si="58"/>
        <v>5895</v>
      </c>
      <c r="BN58" s="195">
        <f t="shared" si="58"/>
        <v>8249</v>
      </c>
      <c r="BO58" s="195">
        <f t="shared" si="58"/>
        <v>4147</v>
      </c>
      <c r="BP58" s="195">
        <f t="shared" si="58"/>
        <v>3505</v>
      </c>
      <c r="BQ58" s="195">
        <f t="shared" si="58"/>
        <v>1741</v>
      </c>
      <c r="BR58" s="195">
        <f t="shared" si="58"/>
        <v>5582</v>
      </c>
      <c r="BS58" s="195">
        <f t="shared" si="58"/>
        <v>4142</v>
      </c>
      <c r="BT58" s="195">
        <f t="shared" si="58"/>
        <v>4041</v>
      </c>
      <c r="BU58" s="195">
        <f t="shared" si="58"/>
        <v>3633</v>
      </c>
      <c r="BV58" s="195">
        <f t="shared" si="58"/>
        <v>3250</v>
      </c>
      <c r="BW58" s="195">
        <f t="shared" si="58"/>
        <v>2913</v>
      </c>
      <c r="BX58" s="195">
        <f t="shared" si="58"/>
        <v>12434</v>
      </c>
      <c r="BY58" s="195">
        <f t="shared" si="58"/>
        <v>1028</v>
      </c>
      <c r="BZ58" s="195">
        <f t="shared" si="58"/>
        <v>4980</v>
      </c>
      <c r="CA58" s="195">
        <f t="shared" si="58"/>
        <v>12188</v>
      </c>
      <c r="CB58" s="195">
        <f t="shared" si="58"/>
        <v>13985</v>
      </c>
      <c r="CC58" s="195">
        <f t="shared" si="58"/>
        <v>8306</v>
      </c>
      <c r="CD58" s="195">
        <f t="shared" si="58"/>
        <v>2685</v>
      </c>
      <c r="CE58" s="195">
        <f t="shared" si="58"/>
        <v>2830</v>
      </c>
      <c r="CF58" s="195">
        <f t="shared" si="58"/>
        <v>3126</v>
      </c>
      <c r="CG58" s="195">
        <f t="shared" si="58"/>
        <v>4859</v>
      </c>
      <c r="CH58" s="195">
        <f t="shared" si="58"/>
        <v>10069</v>
      </c>
      <c r="CI58" s="195">
        <f t="shared" si="58"/>
        <v>770</v>
      </c>
      <c r="CJ58" s="195">
        <f t="shared" si="58"/>
        <v>5125</v>
      </c>
      <c r="CK58" s="195">
        <f t="shared" si="58"/>
        <v>5443</v>
      </c>
      <c r="CL58" s="195">
        <f t="shared" si="58"/>
        <v>4238</v>
      </c>
      <c r="CM58" s="195">
        <f t="shared" si="58"/>
        <v>715</v>
      </c>
      <c r="CN58" s="195">
        <f t="shared" si="58"/>
        <v>4157</v>
      </c>
      <c r="CO58" s="195">
        <f t="shared" si="58"/>
        <v>10022</v>
      </c>
      <c r="CP58" s="195">
        <f t="shared" si="58"/>
        <v>2743</v>
      </c>
      <c r="CQ58" s="195">
        <f t="shared" si="58"/>
        <v>2908</v>
      </c>
      <c r="CR58" s="195">
        <f t="shared" si="58"/>
        <v>5132</v>
      </c>
    </row>
    <row r="59" spans="1:96" x14ac:dyDescent="0.2">
      <c r="A59" s="114" t="s">
        <v>53</v>
      </c>
      <c r="B59" s="195">
        <f t="shared" si="51"/>
        <v>22804.15</v>
      </c>
      <c r="C59" s="195">
        <f t="shared" si="56"/>
        <v>2330.1818181818185</v>
      </c>
      <c r="D59" s="195">
        <f t="shared" si="56"/>
        <v>357.58272727272725</v>
      </c>
      <c r="E59" s="195">
        <f t="shared" si="56"/>
        <v>963.58909090909094</v>
      </c>
      <c r="F59" s="195">
        <f t="shared" si="56"/>
        <v>1625.9727272727275</v>
      </c>
      <c r="G59" s="195">
        <f t="shared" si="56"/>
        <v>1240.3650000000002</v>
      </c>
      <c r="H59" s="195">
        <f t="shared" si="56"/>
        <v>1833.3095454545455</v>
      </c>
      <c r="I59" s="195">
        <f t="shared" si="56"/>
        <v>4894.9400000000005</v>
      </c>
      <c r="J59" s="195">
        <f t="shared" si="56"/>
        <v>1573.5300000000002</v>
      </c>
      <c r="K59" s="195">
        <f t="shared" si="56"/>
        <v>2914.528636363636</v>
      </c>
      <c r="L59" s="195">
        <f t="shared" si="56"/>
        <v>2478.636363636364</v>
      </c>
      <c r="M59" s="195">
        <f t="shared" si="56"/>
        <v>73.302272727272708</v>
      </c>
      <c r="N59" s="195">
        <f t="shared" si="56"/>
        <v>57.177272727272722</v>
      </c>
      <c r="O59" s="195">
        <f t="shared" si="56"/>
        <v>1846.3981818181819</v>
      </c>
      <c r="P59" s="195">
        <f t="shared" si="56"/>
        <v>112.65545454545455</v>
      </c>
      <c r="Q59" s="195">
        <f t="shared" si="56"/>
        <v>619.73863636363649</v>
      </c>
      <c r="R59" s="195">
        <f t="shared" si="56"/>
        <v>805.38818181818192</v>
      </c>
      <c r="S59" s="195">
        <f t="shared" si="56"/>
        <v>448.97727272727275</v>
      </c>
      <c r="T59" s="195">
        <f t="shared" si="56"/>
        <v>554.35636363636365</v>
      </c>
      <c r="U59" s="195">
        <f t="shared" si="56"/>
        <v>332.51272727272726</v>
      </c>
      <c r="V59" s="195">
        <f t="shared" si="56"/>
        <v>963.58909090909094</v>
      </c>
      <c r="W59" s="195">
        <f t="shared" si="56"/>
        <v>877.07636363636368</v>
      </c>
      <c r="X59" s="195">
        <f t="shared" si="56"/>
        <v>922.96863636363639</v>
      </c>
      <c r="Y59" s="195">
        <f t="shared" si="56"/>
        <v>167.18181818181819</v>
      </c>
      <c r="Z59" s="195">
        <f t="shared" si="56"/>
        <v>454.10181818181815</v>
      </c>
      <c r="AA59" s="195">
        <f t="shared" si="56"/>
        <v>129.41999999999999</v>
      </c>
      <c r="AB59" s="195">
        <f t="shared" si="56"/>
        <v>1056.9109090909092</v>
      </c>
      <c r="AC59" s="195">
        <f t="shared" si="56"/>
        <v>112.65545454545455</v>
      </c>
      <c r="AD59" s="195">
        <f t="shared" si="56"/>
        <v>716.17818181818177</v>
      </c>
      <c r="AE59" s="195">
        <f t="shared" si="56"/>
        <v>1625.9727272727275</v>
      </c>
      <c r="AF59" s="195">
        <f t="shared" si="56"/>
        <v>2490.5563636363631</v>
      </c>
      <c r="AG59" s="195">
        <f t="shared" si="56"/>
        <v>1036.6363636363637</v>
      </c>
      <c r="AH59" s="195">
        <f t="shared" si="56"/>
        <v>429.03363636363639</v>
      </c>
      <c r="AI59" s="195">
        <f t="shared" si="56"/>
        <v>493.58454545454549</v>
      </c>
      <c r="AJ59" s="195">
        <f t="shared" si="56"/>
        <v>369.30818181818188</v>
      </c>
      <c r="AK59" s="195">
        <f t="shared" si="56"/>
        <v>946.23954545454546</v>
      </c>
      <c r="AL59" s="195">
        <f t="shared" si="56"/>
        <v>1669.2300000000002</v>
      </c>
      <c r="AM59" s="195">
        <f t="shared" si="56"/>
        <v>73.302272727272708</v>
      </c>
      <c r="AN59" s="195">
        <f t="shared" si="56"/>
        <v>502.67454545454552</v>
      </c>
      <c r="AO59" s="195">
        <f t="shared" si="56"/>
        <v>866.09090909090924</v>
      </c>
      <c r="AP59" s="195">
        <f t="shared" si="56"/>
        <v>357.58272727272725</v>
      </c>
      <c r="AQ59" s="195">
        <f t="shared" si="56"/>
        <v>57.177272727272722</v>
      </c>
      <c r="AR59" s="195">
        <f t="shared" si="56"/>
        <v>454.21090909090913</v>
      </c>
      <c r="AS59" s="195">
        <f t="shared" si="56"/>
        <v>1596.6327272727272</v>
      </c>
      <c r="AT59" s="195">
        <f t="shared" si="56"/>
        <v>240.77045454545453</v>
      </c>
      <c r="AU59" s="195">
        <f t="shared" si="56"/>
        <v>637.84090909090901</v>
      </c>
      <c r="AV59" s="195">
        <f t="shared" si="56"/>
        <v>552.56727272727278</v>
      </c>
      <c r="AW59">
        <v>58</v>
      </c>
      <c r="AX59" s="195">
        <f t="shared" ref="AX59" si="63">AX100+AX141+AX182+AX223+AX264</f>
        <v>148398</v>
      </c>
      <c r="AY59" s="195">
        <f t="shared" si="58"/>
        <v>12251</v>
      </c>
      <c r="AZ59" s="195">
        <f t="shared" si="58"/>
        <v>4043</v>
      </c>
      <c r="BA59" s="195">
        <f t="shared" si="58"/>
        <v>5476</v>
      </c>
      <c r="BB59" s="195">
        <f t="shared" si="58"/>
        <v>11182</v>
      </c>
      <c r="BC59" s="195">
        <f t="shared" si="58"/>
        <v>8530</v>
      </c>
      <c r="BD59" s="195">
        <f t="shared" si="58"/>
        <v>15017</v>
      </c>
      <c r="BE59" s="195">
        <f t="shared" si="58"/>
        <v>30104</v>
      </c>
      <c r="BF59" s="195">
        <f t="shared" si="58"/>
        <v>10565</v>
      </c>
      <c r="BG59" s="195">
        <f t="shared" si="58"/>
        <v>15870</v>
      </c>
      <c r="BH59" s="195">
        <f t="shared" si="58"/>
        <v>20678</v>
      </c>
      <c r="BI59" s="195">
        <f t="shared" si="58"/>
        <v>710</v>
      </c>
      <c r="BJ59" s="195">
        <f t="shared" si="58"/>
        <v>635</v>
      </c>
      <c r="BK59" s="195">
        <f t="shared" si="58"/>
        <v>12398</v>
      </c>
      <c r="BL59" s="195">
        <f t="shared" si="58"/>
        <v>939</v>
      </c>
      <c r="BM59" s="195">
        <f t="shared" si="58"/>
        <v>4956</v>
      </c>
      <c r="BN59" s="195">
        <f t="shared" si="58"/>
        <v>7101</v>
      </c>
      <c r="BO59" s="195">
        <f t="shared" si="58"/>
        <v>3899</v>
      </c>
      <c r="BP59" s="195">
        <f t="shared" si="58"/>
        <v>3259</v>
      </c>
      <c r="BQ59" s="195">
        <f t="shared" si="58"/>
        <v>1608</v>
      </c>
      <c r="BR59" s="195">
        <f t="shared" si="58"/>
        <v>5476</v>
      </c>
      <c r="BS59" s="195">
        <f t="shared" si="58"/>
        <v>3664</v>
      </c>
      <c r="BT59" s="195">
        <f t="shared" si="58"/>
        <v>3692</v>
      </c>
      <c r="BU59" s="195">
        <f t="shared" si="58"/>
        <v>3384</v>
      </c>
      <c r="BV59" s="195">
        <f t="shared" si="58"/>
        <v>2929</v>
      </c>
      <c r="BW59" s="195">
        <f t="shared" si="58"/>
        <v>2640</v>
      </c>
      <c r="BX59" s="195">
        <f t="shared" si="58"/>
        <v>10651</v>
      </c>
      <c r="BY59" s="195">
        <f t="shared" si="58"/>
        <v>939</v>
      </c>
      <c r="BZ59" s="195">
        <f t="shared" si="58"/>
        <v>4258</v>
      </c>
      <c r="CA59" s="195">
        <f t="shared" si="58"/>
        <v>11182</v>
      </c>
      <c r="CB59" s="195">
        <f t="shared" si="58"/>
        <v>12247</v>
      </c>
      <c r="CC59" s="195">
        <f t="shared" si="58"/>
        <v>7306</v>
      </c>
      <c r="CD59" s="195">
        <f t="shared" si="58"/>
        <v>2416</v>
      </c>
      <c r="CE59" s="195">
        <f t="shared" si="58"/>
        <v>2566</v>
      </c>
      <c r="CF59" s="195">
        <f t="shared" si="58"/>
        <v>2960</v>
      </c>
      <c r="CG59" s="195">
        <f t="shared" si="58"/>
        <v>4516</v>
      </c>
      <c r="CH59" s="195">
        <f t="shared" si="58"/>
        <v>8964</v>
      </c>
      <c r="CI59" s="195">
        <f t="shared" si="58"/>
        <v>710</v>
      </c>
      <c r="CJ59" s="195">
        <f t="shared" si="58"/>
        <v>4835</v>
      </c>
      <c r="CK59" s="195">
        <f t="shared" si="58"/>
        <v>4925</v>
      </c>
      <c r="CL59" s="195">
        <f t="shared" si="58"/>
        <v>4043</v>
      </c>
      <c r="CM59" s="195">
        <f t="shared" si="58"/>
        <v>635</v>
      </c>
      <c r="CN59" s="195">
        <f t="shared" si="58"/>
        <v>4043</v>
      </c>
      <c r="CO59" s="195">
        <f t="shared" si="58"/>
        <v>8937</v>
      </c>
      <c r="CP59" s="195">
        <f t="shared" si="58"/>
        <v>2664</v>
      </c>
      <c r="CQ59" s="195">
        <f t="shared" si="58"/>
        <v>2461</v>
      </c>
      <c r="CR59" s="195">
        <f t="shared" si="58"/>
        <v>4532</v>
      </c>
    </row>
    <row r="60" spans="1:96" x14ac:dyDescent="0.2">
      <c r="A60" s="114" t="s">
        <v>54</v>
      </c>
      <c r="B60" s="195">
        <f t="shared" si="51"/>
        <v>18824.18</v>
      </c>
      <c r="C60" s="195">
        <f t="shared" si="56"/>
        <v>1893.0000000000002</v>
      </c>
      <c r="D60" s="195">
        <f t="shared" si="56"/>
        <v>277.39636363636362</v>
      </c>
      <c r="E60" s="195">
        <f t="shared" si="56"/>
        <v>760.65818181818179</v>
      </c>
      <c r="F60" s="195">
        <f t="shared" si="56"/>
        <v>1255.8190909090908</v>
      </c>
      <c r="G60" s="195">
        <f t="shared" si="56"/>
        <v>1021.2872727272727</v>
      </c>
      <c r="H60" s="195">
        <f t="shared" si="56"/>
        <v>1471.4127272727274</v>
      </c>
      <c r="I60" s="195">
        <f t="shared" si="56"/>
        <v>4315.84</v>
      </c>
      <c r="J60" s="195">
        <f t="shared" si="56"/>
        <v>1254.7977272727273</v>
      </c>
      <c r="K60" s="195">
        <f t="shared" si="56"/>
        <v>2434.340909090909</v>
      </c>
      <c r="L60" s="195">
        <f t="shared" si="56"/>
        <v>2017.1263636363635</v>
      </c>
      <c r="M60" s="195">
        <f t="shared" si="56"/>
        <v>61.874999999999993</v>
      </c>
      <c r="N60" s="195">
        <f t="shared" si="56"/>
        <v>45.175454545454549</v>
      </c>
      <c r="O60" s="195">
        <f t="shared" si="56"/>
        <v>1528.4127272727271</v>
      </c>
      <c r="P60" s="195">
        <f t="shared" si="56"/>
        <v>93.163636363636371</v>
      </c>
      <c r="Q60" s="195">
        <f t="shared" si="56"/>
        <v>531.3477272727273</v>
      </c>
      <c r="R60" s="195">
        <f t="shared" si="56"/>
        <v>619.14681818181816</v>
      </c>
      <c r="S60" s="195">
        <f t="shared" si="56"/>
        <v>350.16545454545457</v>
      </c>
      <c r="T60" s="195">
        <f t="shared" si="56"/>
        <v>449.34545454545457</v>
      </c>
      <c r="U60" s="195">
        <f t="shared" si="56"/>
        <v>235.65818181818182</v>
      </c>
      <c r="V60" s="195">
        <f t="shared" ref="C60:AV64" si="64">V101+V142+V183+V224+V265</f>
        <v>760.65818181818179</v>
      </c>
      <c r="W60" s="195">
        <f t="shared" si="64"/>
        <v>794.15272727272736</v>
      </c>
      <c r="X60" s="195">
        <f t="shared" si="64"/>
        <v>732.51590909090908</v>
      </c>
      <c r="Y60" s="195">
        <f t="shared" si="64"/>
        <v>138.02272727272728</v>
      </c>
      <c r="Z60" s="195">
        <f t="shared" si="64"/>
        <v>378.22909090909093</v>
      </c>
      <c r="AA60" s="195">
        <f t="shared" si="64"/>
        <v>109.65</v>
      </c>
      <c r="AB60" s="195">
        <f t="shared" si="64"/>
        <v>890.6481818181818</v>
      </c>
      <c r="AC60" s="195">
        <f t="shared" si="64"/>
        <v>93.163636363636371</v>
      </c>
      <c r="AD60" s="195">
        <f t="shared" si="64"/>
        <v>618.47</v>
      </c>
      <c r="AE60" s="195">
        <f t="shared" si="64"/>
        <v>1255.8190909090908</v>
      </c>
      <c r="AF60" s="195">
        <f t="shared" si="64"/>
        <v>2296.8763636363633</v>
      </c>
      <c r="AG60" s="195">
        <f t="shared" si="64"/>
        <v>820.59090909090901</v>
      </c>
      <c r="AH60" s="195">
        <f t="shared" si="64"/>
        <v>358.51772727272726</v>
      </c>
      <c r="AI60" s="195">
        <f t="shared" si="64"/>
        <v>369.20045454545453</v>
      </c>
      <c r="AJ60" s="195">
        <f t="shared" si="64"/>
        <v>290.35454545454542</v>
      </c>
      <c r="AK60" s="195">
        <f t="shared" si="64"/>
        <v>792.19227272727278</v>
      </c>
      <c r="AL60" s="195">
        <f t="shared" si="64"/>
        <v>1378.8400000000001</v>
      </c>
      <c r="AM60" s="195">
        <f t="shared" si="64"/>
        <v>61.874999999999993</v>
      </c>
      <c r="AN60" s="195">
        <f t="shared" si="64"/>
        <v>399.27272727272737</v>
      </c>
      <c r="AO60" s="195">
        <f t="shared" si="64"/>
        <v>758.87500000000011</v>
      </c>
      <c r="AP60" s="195">
        <f t="shared" si="64"/>
        <v>277.39636363636362</v>
      </c>
      <c r="AQ60" s="195">
        <f t="shared" si="64"/>
        <v>45.175454545454549</v>
      </c>
      <c r="AR60" s="195">
        <f t="shared" si="64"/>
        <v>364</v>
      </c>
      <c r="AS60" s="195">
        <f t="shared" si="64"/>
        <v>1341.5454545454543</v>
      </c>
      <c r="AT60" s="195">
        <f t="shared" si="64"/>
        <v>199.89545454545453</v>
      </c>
      <c r="AU60" s="195">
        <f t="shared" si="64"/>
        <v>540.80454545454552</v>
      </c>
      <c r="AV60" s="195">
        <f t="shared" si="64"/>
        <v>436.00727272727283</v>
      </c>
      <c r="AW60">
        <v>59</v>
      </c>
      <c r="AX60" s="195">
        <f t="shared" ref="AX60" si="65">AX101+AX142+AX183+AX224+AX265</f>
        <v>119914</v>
      </c>
      <c r="AY60" s="195">
        <f t="shared" si="58"/>
        <v>9751</v>
      </c>
      <c r="AZ60" s="195">
        <f t="shared" si="58"/>
        <v>3152</v>
      </c>
      <c r="BA60" s="195">
        <f t="shared" si="58"/>
        <v>4299</v>
      </c>
      <c r="BB60" s="195">
        <f t="shared" si="58"/>
        <v>8418</v>
      </c>
      <c r="BC60" s="195">
        <f t="shared" si="58"/>
        <v>6841</v>
      </c>
      <c r="BD60" s="195">
        <f t="shared" si="58"/>
        <v>11817</v>
      </c>
      <c r="BE60" s="195">
        <f t="shared" si="58"/>
        <v>25753</v>
      </c>
      <c r="BF60" s="195">
        <f t="shared" si="58"/>
        <v>8322</v>
      </c>
      <c r="BG60" s="195">
        <f t="shared" si="58"/>
        <v>13055</v>
      </c>
      <c r="BH60" s="195">
        <f t="shared" si="58"/>
        <v>16532</v>
      </c>
      <c r="BI60" s="195">
        <f t="shared" si="58"/>
        <v>598</v>
      </c>
      <c r="BJ60" s="195">
        <f t="shared" si="58"/>
        <v>508</v>
      </c>
      <c r="BK60" s="195">
        <f t="shared" si="58"/>
        <v>10099</v>
      </c>
      <c r="BL60" s="195">
        <f t="shared" si="58"/>
        <v>769</v>
      </c>
      <c r="BM60" s="195">
        <f t="shared" si="58"/>
        <v>4175</v>
      </c>
      <c r="BN60" s="195">
        <f t="shared" si="58"/>
        <v>5368</v>
      </c>
      <c r="BO60" s="195">
        <f t="shared" si="58"/>
        <v>2984</v>
      </c>
      <c r="BP60" s="195">
        <f t="shared" si="58"/>
        <v>2574</v>
      </c>
      <c r="BQ60" s="195">
        <f t="shared" si="58"/>
        <v>1138</v>
      </c>
      <c r="BR60" s="195">
        <f t="shared" ref="BR60:CR60" si="66">BR101+BR142+BR183+BR224+BR265</f>
        <v>4299</v>
      </c>
      <c r="BS60" s="195">
        <f t="shared" si="66"/>
        <v>3247</v>
      </c>
      <c r="BT60" s="195">
        <f t="shared" si="66"/>
        <v>2871</v>
      </c>
      <c r="BU60" s="195">
        <f t="shared" si="66"/>
        <v>2828</v>
      </c>
      <c r="BV60" s="195">
        <f t="shared" si="66"/>
        <v>2376</v>
      </c>
      <c r="BW60" s="195">
        <f t="shared" si="66"/>
        <v>2103</v>
      </c>
      <c r="BX60" s="195">
        <f t="shared" si="66"/>
        <v>8779</v>
      </c>
      <c r="BY60" s="195">
        <f t="shared" si="66"/>
        <v>769</v>
      </c>
      <c r="BZ60" s="195">
        <f t="shared" si="66"/>
        <v>3571</v>
      </c>
      <c r="CA60" s="195">
        <f t="shared" si="66"/>
        <v>8418</v>
      </c>
      <c r="CB60" s="195">
        <f t="shared" si="66"/>
        <v>11086</v>
      </c>
      <c r="CC60" s="195">
        <f t="shared" si="66"/>
        <v>5748</v>
      </c>
      <c r="CD60" s="195">
        <f t="shared" si="66"/>
        <v>1980</v>
      </c>
      <c r="CE60" s="195">
        <f t="shared" si="66"/>
        <v>1885</v>
      </c>
      <c r="CF60" s="195">
        <f t="shared" si="66"/>
        <v>2274</v>
      </c>
      <c r="CG60" s="195">
        <f t="shared" si="66"/>
        <v>3682</v>
      </c>
      <c r="CH60" s="195">
        <f t="shared" si="66"/>
        <v>7308</v>
      </c>
      <c r="CI60" s="195">
        <f t="shared" si="66"/>
        <v>598</v>
      </c>
      <c r="CJ60" s="195">
        <f t="shared" si="66"/>
        <v>3868</v>
      </c>
      <c r="CK60" s="195">
        <f t="shared" si="66"/>
        <v>4069</v>
      </c>
      <c r="CL60" s="195">
        <f t="shared" si="66"/>
        <v>3152</v>
      </c>
      <c r="CM60" s="195">
        <f t="shared" si="66"/>
        <v>508</v>
      </c>
      <c r="CN60" s="195">
        <f t="shared" si="66"/>
        <v>3198</v>
      </c>
      <c r="CO60" s="195">
        <f t="shared" si="66"/>
        <v>7367</v>
      </c>
      <c r="CP60" s="195">
        <f t="shared" si="66"/>
        <v>2132</v>
      </c>
      <c r="CQ60" s="195">
        <f t="shared" si="66"/>
        <v>2067</v>
      </c>
      <c r="CR60" s="195">
        <f t="shared" si="66"/>
        <v>3492</v>
      </c>
    </row>
    <row r="61" spans="1:96" x14ac:dyDescent="0.2">
      <c r="A61" s="114" t="s">
        <v>55</v>
      </c>
      <c r="B61" s="195">
        <f t="shared" si="51"/>
        <v>8329.61</v>
      </c>
      <c r="C61" s="195">
        <f t="shared" si="64"/>
        <v>821.50000000000011</v>
      </c>
      <c r="D61" s="195">
        <f t="shared" si="64"/>
        <v>105.74909090909094</v>
      </c>
      <c r="E61" s="195">
        <f t="shared" si="64"/>
        <v>299.41090909090906</v>
      </c>
      <c r="F61" s="195">
        <f t="shared" si="64"/>
        <v>548.43409090909097</v>
      </c>
      <c r="G61" s="195">
        <f t="shared" si="64"/>
        <v>421.40318181818191</v>
      </c>
      <c r="H61" s="195">
        <f t="shared" si="64"/>
        <v>628.17681818181813</v>
      </c>
      <c r="I61" s="195">
        <f t="shared" si="64"/>
        <v>2205.2600000000002</v>
      </c>
      <c r="J61" s="195">
        <f t="shared" si="64"/>
        <v>480.57545454545459</v>
      </c>
      <c r="K61" s="195">
        <f t="shared" si="64"/>
        <v>1056.3168181818182</v>
      </c>
      <c r="L61" s="195">
        <f t="shared" si="64"/>
        <v>870.17409090909098</v>
      </c>
      <c r="M61" s="195">
        <f t="shared" si="64"/>
        <v>18.579545454545453</v>
      </c>
      <c r="N61" s="195">
        <f t="shared" si="64"/>
        <v>15.947272727272729</v>
      </c>
      <c r="O61" s="195">
        <f t="shared" si="64"/>
        <v>669.81227272727278</v>
      </c>
      <c r="P61" s="195">
        <f t="shared" si="64"/>
        <v>37.850909090909092</v>
      </c>
      <c r="Q61" s="195">
        <f t="shared" si="64"/>
        <v>260.57181818181817</v>
      </c>
      <c r="R61" s="195">
        <f t="shared" si="64"/>
        <v>240.86045454545456</v>
      </c>
      <c r="S61" s="195">
        <f t="shared" si="64"/>
        <v>140.90727272727275</v>
      </c>
      <c r="T61" s="195">
        <f t="shared" si="64"/>
        <v>173.97818181818181</v>
      </c>
      <c r="U61" s="195">
        <f t="shared" si="64"/>
        <v>96.918181818181836</v>
      </c>
      <c r="V61" s="195">
        <f t="shared" si="64"/>
        <v>299.41090909090906</v>
      </c>
      <c r="W61" s="195">
        <f t="shared" si="64"/>
        <v>393.78909090909099</v>
      </c>
      <c r="X61" s="195">
        <f t="shared" si="64"/>
        <v>335.44818181818187</v>
      </c>
      <c r="Y61" s="195">
        <f t="shared" si="64"/>
        <v>61.890909090909091</v>
      </c>
      <c r="Z61" s="195">
        <f t="shared" si="64"/>
        <v>152.24727272727273</v>
      </c>
      <c r="AA61" s="195">
        <f t="shared" si="64"/>
        <v>55.710000000000008</v>
      </c>
      <c r="AB61" s="195">
        <f t="shared" si="64"/>
        <v>425.64272727272737</v>
      </c>
      <c r="AC61" s="195">
        <f t="shared" si="64"/>
        <v>37.850909090909092</v>
      </c>
      <c r="AD61" s="195">
        <f t="shared" si="64"/>
        <v>254.33818181818179</v>
      </c>
      <c r="AE61" s="195">
        <f t="shared" si="64"/>
        <v>548.43409090909097</v>
      </c>
      <c r="AF61" s="195">
        <f t="shared" si="64"/>
        <v>1246.7236363636364</v>
      </c>
      <c r="AG61" s="195">
        <f t="shared" si="64"/>
        <v>312.70909090909095</v>
      </c>
      <c r="AH61" s="195">
        <f t="shared" si="64"/>
        <v>185.51590909090908</v>
      </c>
      <c r="AI61" s="195">
        <f t="shared" si="64"/>
        <v>150.74590909090909</v>
      </c>
      <c r="AJ61" s="195">
        <f t="shared" si="64"/>
        <v>114.67363636363638</v>
      </c>
      <c r="AK61" s="195">
        <f t="shared" si="64"/>
        <v>332.82409090909096</v>
      </c>
      <c r="AL61" s="195">
        <f t="shared" si="64"/>
        <v>610.89</v>
      </c>
      <c r="AM61" s="195">
        <f t="shared" si="64"/>
        <v>18.579545454545453</v>
      </c>
      <c r="AN61" s="195">
        <f t="shared" si="64"/>
        <v>161.78727272727275</v>
      </c>
      <c r="AO61" s="195">
        <f t="shared" si="64"/>
        <v>369.45454545454555</v>
      </c>
      <c r="AP61" s="195">
        <f t="shared" si="64"/>
        <v>105.74909090909094</v>
      </c>
      <c r="AQ61" s="195">
        <f t="shared" si="64"/>
        <v>15.947272727272729</v>
      </c>
      <c r="AR61" s="195">
        <f t="shared" si="64"/>
        <v>155.39636363636365</v>
      </c>
      <c r="AS61" s="195">
        <f t="shared" si="64"/>
        <v>583.84363636363628</v>
      </c>
      <c r="AT61" s="195">
        <f t="shared" si="64"/>
        <v>83.209090909090918</v>
      </c>
      <c r="AU61" s="195">
        <f t="shared" si="64"/>
        <v>240.80454545454543</v>
      </c>
      <c r="AV61" s="195">
        <f t="shared" si="64"/>
        <v>163.60000000000005</v>
      </c>
      <c r="AW61">
        <v>60</v>
      </c>
      <c r="AX61" s="195">
        <f t="shared" ref="AX61:CR61" si="67">AX102+AX143+AX184+AX225+AX266</f>
        <v>102204</v>
      </c>
      <c r="AY61" s="195">
        <f t="shared" si="67"/>
        <v>8075</v>
      </c>
      <c r="AZ61" s="195">
        <f t="shared" si="67"/>
        <v>2588</v>
      </c>
      <c r="BA61" s="195">
        <f t="shared" si="67"/>
        <v>3611</v>
      </c>
      <c r="BB61" s="195">
        <f t="shared" si="67"/>
        <v>7162</v>
      </c>
      <c r="BC61" s="195">
        <f t="shared" si="67"/>
        <v>5592</v>
      </c>
      <c r="BD61" s="195">
        <f t="shared" si="67"/>
        <v>10004</v>
      </c>
      <c r="BE61" s="195">
        <f t="shared" si="67"/>
        <v>23194</v>
      </c>
      <c r="BF61" s="195">
        <f t="shared" si="67"/>
        <v>6792</v>
      </c>
      <c r="BG61" s="195">
        <f t="shared" si="67"/>
        <v>10918</v>
      </c>
      <c r="BH61" s="195">
        <f t="shared" si="67"/>
        <v>14053</v>
      </c>
      <c r="BI61" s="195">
        <f t="shared" si="67"/>
        <v>416</v>
      </c>
      <c r="BJ61" s="195">
        <f t="shared" si="67"/>
        <v>387</v>
      </c>
      <c r="BK61" s="195">
        <f t="shared" si="67"/>
        <v>8731</v>
      </c>
      <c r="BL61" s="195">
        <f t="shared" si="67"/>
        <v>681</v>
      </c>
      <c r="BM61" s="195">
        <f t="shared" si="67"/>
        <v>3793</v>
      </c>
      <c r="BN61" s="195">
        <f t="shared" si="67"/>
        <v>4252</v>
      </c>
      <c r="BO61" s="195">
        <f t="shared" si="67"/>
        <v>2536</v>
      </c>
      <c r="BP61" s="195">
        <f t="shared" si="67"/>
        <v>2126</v>
      </c>
      <c r="BQ61" s="195">
        <f t="shared" si="67"/>
        <v>904</v>
      </c>
      <c r="BR61" s="195">
        <f t="shared" si="67"/>
        <v>3611</v>
      </c>
      <c r="BS61" s="195">
        <f t="shared" si="67"/>
        <v>2969</v>
      </c>
      <c r="BT61" s="195">
        <f t="shared" si="67"/>
        <v>2457</v>
      </c>
      <c r="BU61" s="195">
        <f t="shared" si="67"/>
        <v>2432</v>
      </c>
      <c r="BV61" s="195">
        <f t="shared" si="67"/>
        <v>2011</v>
      </c>
      <c r="BW61" s="195">
        <f t="shared" si="67"/>
        <v>1929</v>
      </c>
      <c r="BX61" s="195">
        <f t="shared" si="67"/>
        <v>7881</v>
      </c>
      <c r="BY61" s="195">
        <f t="shared" si="67"/>
        <v>681</v>
      </c>
      <c r="BZ61" s="195">
        <f t="shared" si="67"/>
        <v>2913</v>
      </c>
      <c r="CA61" s="195">
        <f t="shared" si="67"/>
        <v>7162</v>
      </c>
      <c r="CB61" s="195">
        <f t="shared" si="67"/>
        <v>10328</v>
      </c>
      <c r="CC61" s="195">
        <f t="shared" si="67"/>
        <v>4666</v>
      </c>
      <c r="CD61" s="195">
        <f t="shared" si="67"/>
        <v>1752</v>
      </c>
      <c r="CE61" s="195">
        <f t="shared" si="67"/>
        <v>1601</v>
      </c>
      <c r="CF61" s="195">
        <f t="shared" si="67"/>
        <v>1959</v>
      </c>
      <c r="CG61" s="195">
        <f t="shared" si="67"/>
        <v>2889</v>
      </c>
      <c r="CH61" s="195">
        <f t="shared" si="67"/>
        <v>6069</v>
      </c>
      <c r="CI61" s="195">
        <f t="shared" si="67"/>
        <v>416</v>
      </c>
      <c r="CJ61" s="195">
        <f t="shared" si="67"/>
        <v>3226</v>
      </c>
      <c r="CK61" s="195">
        <f t="shared" si="67"/>
        <v>3584</v>
      </c>
      <c r="CL61" s="195">
        <f t="shared" si="67"/>
        <v>2588</v>
      </c>
      <c r="CM61" s="195">
        <f t="shared" si="67"/>
        <v>387</v>
      </c>
      <c r="CN61" s="195">
        <f t="shared" si="67"/>
        <v>2729</v>
      </c>
      <c r="CO61" s="195">
        <f t="shared" si="67"/>
        <v>6270</v>
      </c>
      <c r="CP61" s="195">
        <f t="shared" si="67"/>
        <v>1775</v>
      </c>
      <c r="CQ61" s="195">
        <f t="shared" si="67"/>
        <v>1748</v>
      </c>
      <c r="CR61" s="195">
        <f t="shared" si="67"/>
        <v>2560</v>
      </c>
    </row>
    <row r="62" spans="1:96" x14ac:dyDescent="0.2">
      <c r="A62" s="114" t="s">
        <v>56</v>
      </c>
      <c r="B62" s="195">
        <f t="shared" si="51"/>
        <v>6298.64</v>
      </c>
      <c r="C62" s="195">
        <f t="shared" si="64"/>
        <v>606.00000000000011</v>
      </c>
      <c r="D62" s="195">
        <f t="shared" si="64"/>
        <v>80.174545454545466</v>
      </c>
      <c r="E62" s="195">
        <f t="shared" si="64"/>
        <v>227.57454545454544</v>
      </c>
      <c r="F62" s="195">
        <f t="shared" si="64"/>
        <v>408.02045454545458</v>
      </c>
      <c r="G62" s="195">
        <f t="shared" si="64"/>
        <v>303.69818181818187</v>
      </c>
      <c r="H62" s="195">
        <f t="shared" si="64"/>
        <v>493.90090909090918</v>
      </c>
      <c r="I62" s="195">
        <f t="shared" si="64"/>
        <v>1664.47</v>
      </c>
      <c r="J62" s="195">
        <f t="shared" si="64"/>
        <v>366.78409090909093</v>
      </c>
      <c r="K62" s="195">
        <f t="shared" si="64"/>
        <v>757.06590909090914</v>
      </c>
      <c r="L62" s="195">
        <f t="shared" si="64"/>
        <v>679.25</v>
      </c>
      <c r="M62" s="195">
        <f t="shared" si="64"/>
        <v>14.386363636363633</v>
      </c>
      <c r="N62" s="195">
        <f t="shared" si="64"/>
        <v>11.613636363636363</v>
      </c>
      <c r="O62" s="195">
        <f t="shared" si="64"/>
        <v>538.32545454545459</v>
      </c>
      <c r="P62" s="195">
        <f t="shared" si="64"/>
        <v>28.254545454545454</v>
      </c>
      <c r="Q62" s="195">
        <f t="shared" si="64"/>
        <v>217.78909090909093</v>
      </c>
      <c r="R62" s="195">
        <f t="shared" si="64"/>
        <v>182.00318181818184</v>
      </c>
      <c r="S62" s="195">
        <f t="shared" si="64"/>
        <v>114.98727272727274</v>
      </c>
      <c r="T62" s="195">
        <f t="shared" si="64"/>
        <v>132.13090909090909</v>
      </c>
      <c r="U62" s="195">
        <f t="shared" si="64"/>
        <v>69.720000000000013</v>
      </c>
      <c r="V62" s="195">
        <f t="shared" si="64"/>
        <v>227.57454545454544</v>
      </c>
      <c r="W62" s="195">
        <f t="shared" si="64"/>
        <v>312.66909090909098</v>
      </c>
      <c r="X62" s="195">
        <f t="shared" si="64"/>
        <v>241.77181818181822</v>
      </c>
      <c r="Y62" s="195">
        <f t="shared" si="64"/>
        <v>45.740909090909092</v>
      </c>
      <c r="Z62" s="195">
        <f t="shared" si="64"/>
        <v>117.31636363636363</v>
      </c>
      <c r="AA62" s="195">
        <f t="shared" si="64"/>
        <v>42.930000000000007</v>
      </c>
      <c r="AB62" s="195">
        <f t="shared" si="64"/>
        <v>358.04454545454547</v>
      </c>
      <c r="AC62" s="195">
        <f t="shared" si="64"/>
        <v>28.254545454545454</v>
      </c>
      <c r="AD62" s="195">
        <f t="shared" si="64"/>
        <v>184.54363636363638</v>
      </c>
      <c r="AE62" s="195">
        <f t="shared" si="64"/>
        <v>408.02045454545458</v>
      </c>
      <c r="AF62" s="195">
        <f t="shared" si="64"/>
        <v>955.13454545454533</v>
      </c>
      <c r="AG62" s="195">
        <f t="shared" si="64"/>
        <v>239.20909090909089</v>
      </c>
      <c r="AH62" s="195">
        <f t="shared" si="64"/>
        <v>140.76000000000002</v>
      </c>
      <c r="AI62" s="195">
        <f t="shared" si="64"/>
        <v>109.77954545454548</v>
      </c>
      <c r="AJ62" s="195">
        <f t="shared" si="64"/>
        <v>85.145909090909086</v>
      </c>
      <c r="AK62" s="195">
        <f t="shared" si="64"/>
        <v>243.69954545454547</v>
      </c>
      <c r="AL62" s="195">
        <f t="shared" si="64"/>
        <v>417.88</v>
      </c>
      <c r="AM62" s="195">
        <f t="shared" si="64"/>
        <v>14.386363636363633</v>
      </c>
      <c r="AN62" s="195">
        <f t="shared" si="64"/>
        <v>130.43454545454546</v>
      </c>
      <c r="AO62" s="195">
        <f t="shared" si="64"/>
        <v>260.62500000000006</v>
      </c>
      <c r="AP62" s="195">
        <f t="shared" si="64"/>
        <v>80.174545454545466</v>
      </c>
      <c r="AQ62" s="195">
        <f t="shared" si="64"/>
        <v>11.613636363636363</v>
      </c>
      <c r="AR62" s="195">
        <f t="shared" si="64"/>
        <v>118.64000000000001</v>
      </c>
      <c r="AS62" s="195">
        <f t="shared" si="64"/>
        <v>442.68</v>
      </c>
      <c r="AT62" s="195">
        <f t="shared" si="64"/>
        <v>59.222727272727262</v>
      </c>
      <c r="AU62" s="195">
        <f t="shared" si="64"/>
        <v>189.45000000000002</v>
      </c>
      <c r="AV62" s="195">
        <f t="shared" si="64"/>
        <v>110.47272727272728</v>
      </c>
      <c r="AW62">
        <v>61</v>
      </c>
      <c r="AX62" s="195">
        <f t="shared" ref="AX62:CR62" si="68">AX103+AX144+AX185+AX226+AX267</f>
        <v>77714</v>
      </c>
      <c r="AY62" s="195">
        <f t="shared" si="68"/>
        <v>5960</v>
      </c>
      <c r="AZ62" s="195">
        <f t="shared" si="68"/>
        <v>1927</v>
      </c>
      <c r="BA62" s="195">
        <f t="shared" si="68"/>
        <v>2773</v>
      </c>
      <c r="BB62" s="195">
        <f t="shared" si="68"/>
        <v>5251</v>
      </c>
      <c r="BC62" s="195">
        <f t="shared" si="68"/>
        <v>4053</v>
      </c>
      <c r="BD62" s="195">
        <f t="shared" si="68"/>
        <v>7885</v>
      </c>
      <c r="BE62" s="195">
        <f t="shared" si="68"/>
        <v>17645</v>
      </c>
      <c r="BF62" s="195">
        <f t="shared" si="68"/>
        <v>5127</v>
      </c>
      <c r="BG62" s="195">
        <f t="shared" si="68"/>
        <v>7798</v>
      </c>
      <c r="BH62" s="195">
        <f t="shared" si="68"/>
        <v>11221</v>
      </c>
      <c r="BI62" s="195">
        <f t="shared" si="68"/>
        <v>316</v>
      </c>
      <c r="BJ62" s="195">
        <f t="shared" si="68"/>
        <v>290</v>
      </c>
      <c r="BK62" s="195">
        <f t="shared" si="68"/>
        <v>6955</v>
      </c>
      <c r="BL62" s="195">
        <f t="shared" si="68"/>
        <v>513</v>
      </c>
      <c r="BM62" s="195">
        <f t="shared" si="68"/>
        <v>3197</v>
      </c>
      <c r="BN62" s="195">
        <f t="shared" si="68"/>
        <v>3230</v>
      </c>
      <c r="BO62" s="195">
        <f t="shared" si="68"/>
        <v>2016</v>
      </c>
      <c r="BP62" s="195">
        <f t="shared" si="68"/>
        <v>1576</v>
      </c>
      <c r="BQ62" s="195">
        <f t="shared" si="68"/>
        <v>643</v>
      </c>
      <c r="BR62" s="195">
        <f t="shared" si="68"/>
        <v>2773</v>
      </c>
      <c r="BS62" s="195">
        <f t="shared" si="68"/>
        <v>2380</v>
      </c>
      <c r="BT62" s="195">
        <f t="shared" si="68"/>
        <v>1756</v>
      </c>
      <c r="BU62" s="195">
        <f t="shared" si="68"/>
        <v>1759</v>
      </c>
      <c r="BV62" s="195">
        <f t="shared" si="68"/>
        <v>1550</v>
      </c>
      <c r="BW62" s="195">
        <f t="shared" si="68"/>
        <v>1560</v>
      </c>
      <c r="BX62" s="195">
        <f t="shared" si="68"/>
        <v>6771</v>
      </c>
      <c r="BY62" s="195">
        <f t="shared" si="68"/>
        <v>513</v>
      </c>
      <c r="BZ62" s="195">
        <f t="shared" si="68"/>
        <v>2114</v>
      </c>
      <c r="CA62" s="195">
        <f t="shared" si="68"/>
        <v>5251</v>
      </c>
      <c r="CB62" s="195">
        <f t="shared" si="68"/>
        <v>7978</v>
      </c>
      <c r="CC62" s="195">
        <f t="shared" si="68"/>
        <v>3551</v>
      </c>
      <c r="CD62" s="195">
        <f t="shared" si="68"/>
        <v>1403</v>
      </c>
      <c r="CE62" s="195">
        <f t="shared" si="68"/>
        <v>1125</v>
      </c>
      <c r="CF62" s="195">
        <f t="shared" si="68"/>
        <v>1458</v>
      </c>
      <c r="CG62" s="195">
        <f t="shared" si="68"/>
        <v>2143</v>
      </c>
      <c r="CH62" s="195">
        <f t="shared" si="68"/>
        <v>4095</v>
      </c>
      <c r="CI62" s="195">
        <f t="shared" si="68"/>
        <v>316</v>
      </c>
      <c r="CJ62" s="195">
        <f t="shared" si="68"/>
        <v>2559</v>
      </c>
      <c r="CK62" s="195">
        <f t="shared" si="68"/>
        <v>2534</v>
      </c>
      <c r="CL62" s="195">
        <f t="shared" si="68"/>
        <v>1927</v>
      </c>
      <c r="CM62" s="195">
        <f t="shared" si="68"/>
        <v>290</v>
      </c>
      <c r="CN62" s="195">
        <f t="shared" si="68"/>
        <v>2061</v>
      </c>
      <c r="CO62" s="195">
        <f t="shared" si="68"/>
        <v>4751</v>
      </c>
      <c r="CP62" s="195">
        <f t="shared" si="68"/>
        <v>1296</v>
      </c>
      <c r="CQ62" s="195">
        <f t="shared" si="68"/>
        <v>1363</v>
      </c>
      <c r="CR62" s="195">
        <f t="shared" si="68"/>
        <v>1775</v>
      </c>
    </row>
    <row r="63" spans="1:96" x14ac:dyDescent="0.2">
      <c r="A63" s="114" t="s">
        <v>210</v>
      </c>
      <c r="B63" s="195">
        <f t="shared" si="51"/>
        <v>3792.3300000000004</v>
      </c>
      <c r="C63" s="195">
        <f t="shared" si="64"/>
        <v>357.10227272727275</v>
      </c>
      <c r="D63" s="195">
        <f t="shared" si="64"/>
        <v>51.160909090909094</v>
      </c>
      <c r="E63" s="195">
        <f t="shared" si="64"/>
        <v>134.34545454545454</v>
      </c>
      <c r="F63" s="195">
        <f t="shared" si="64"/>
        <v>262.20409090909095</v>
      </c>
      <c r="G63" s="195">
        <f t="shared" si="64"/>
        <v>178.52863636363639</v>
      </c>
      <c r="H63" s="195">
        <f t="shared" si="64"/>
        <v>301.82727272727277</v>
      </c>
      <c r="I63" s="195">
        <f t="shared" si="64"/>
        <v>966.90000000000009</v>
      </c>
      <c r="J63" s="195">
        <f t="shared" si="64"/>
        <v>224.45181818181823</v>
      </c>
      <c r="K63" s="195">
        <f t="shared" si="64"/>
        <v>427.03681818181815</v>
      </c>
      <c r="L63" s="195">
        <f t="shared" si="64"/>
        <v>418.39727272727271</v>
      </c>
      <c r="M63" s="195">
        <f t="shared" si="64"/>
        <v>8.9250000000000007</v>
      </c>
      <c r="N63" s="195">
        <f t="shared" si="64"/>
        <v>7.4709090909090907</v>
      </c>
      <c r="O63" s="195">
        <f t="shared" si="64"/>
        <v>355.73681818181819</v>
      </c>
      <c r="P63" s="195">
        <f t="shared" si="64"/>
        <v>19.32</v>
      </c>
      <c r="Q63" s="195">
        <f t="shared" si="64"/>
        <v>127.78500000000003</v>
      </c>
      <c r="R63" s="195">
        <f t="shared" si="64"/>
        <v>118.23</v>
      </c>
      <c r="S63" s="195">
        <f t="shared" si="64"/>
        <v>78.561818181818182</v>
      </c>
      <c r="T63" s="195">
        <f t="shared" si="64"/>
        <v>80.421818181818182</v>
      </c>
      <c r="U63" s="195">
        <f t="shared" si="64"/>
        <v>42.712727272727271</v>
      </c>
      <c r="V63" s="195">
        <f t="shared" si="64"/>
        <v>134.34545454545454</v>
      </c>
      <c r="W63" s="195">
        <f t="shared" si="64"/>
        <v>199.0690909090909</v>
      </c>
      <c r="X63" s="195">
        <f t="shared" si="64"/>
        <v>137.41454545454548</v>
      </c>
      <c r="Y63" s="195">
        <f t="shared" si="64"/>
        <v>28.545454545454547</v>
      </c>
      <c r="Z63" s="195">
        <f t="shared" si="64"/>
        <v>72.545454545454547</v>
      </c>
      <c r="AA63" s="195">
        <f t="shared" si="64"/>
        <v>26.3</v>
      </c>
      <c r="AB63" s="195">
        <f t="shared" si="64"/>
        <v>226.62818181818187</v>
      </c>
      <c r="AC63" s="195">
        <f t="shared" si="64"/>
        <v>19.32</v>
      </c>
      <c r="AD63" s="195">
        <f t="shared" si="64"/>
        <v>106.64681818181819</v>
      </c>
      <c r="AE63" s="195">
        <f t="shared" si="64"/>
        <v>262.20409090909095</v>
      </c>
      <c r="AF63" s="195">
        <f t="shared" si="64"/>
        <v>550.18909090909085</v>
      </c>
      <c r="AG63" s="195">
        <f t="shared" si="64"/>
        <v>146.74545454545455</v>
      </c>
      <c r="AH63" s="195">
        <f t="shared" si="64"/>
        <v>78.837727272727278</v>
      </c>
      <c r="AI63" s="195">
        <f t="shared" si="64"/>
        <v>67.77000000000001</v>
      </c>
      <c r="AJ63" s="195">
        <f t="shared" si="64"/>
        <v>50.496818181818178</v>
      </c>
      <c r="AK63" s="195">
        <f t="shared" si="64"/>
        <v>136.52181818181819</v>
      </c>
      <c r="AL63" s="195">
        <f t="shared" si="64"/>
        <v>234.03000000000003</v>
      </c>
      <c r="AM63" s="195">
        <f t="shared" si="64"/>
        <v>8.9250000000000007</v>
      </c>
      <c r="AN63" s="195">
        <f t="shared" si="64"/>
        <v>87.864545454545464</v>
      </c>
      <c r="AO63" s="195">
        <f t="shared" si="64"/>
        <v>149.40909090909093</v>
      </c>
      <c r="AP63" s="195">
        <f t="shared" si="64"/>
        <v>51.160909090909094</v>
      </c>
      <c r="AQ63" s="195">
        <f t="shared" si="64"/>
        <v>7.4709090909090907</v>
      </c>
      <c r="AR63" s="195">
        <f t="shared" si="64"/>
        <v>76.720000000000013</v>
      </c>
      <c r="AS63" s="195">
        <f t="shared" si="64"/>
        <v>253.11272727272728</v>
      </c>
      <c r="AT63" s="195">
        <f t="shared" si="64"/>
        <v>35.086363636363629</v>
      </c>
      <c r="AU63" s="195">
        <f t="shared" si="64"/>
        <v>112.7590909090909</v>
      </c>
      <c r="AV63" s="195">
        <f t="shared" si="64"/>
        <v>62.363636363636367</v>
      </c>
      <c r="AW63">
        <v>62</v>
      </c>
      <c r="AX63" s="195">
        <f t="shared" ref="AX63:CR63" si="69">AX104+AX145+AX186+AX227+AX268</f>
        <v>47499</v>
      </c>
      <c r="AY63" s="195">
        <f t="shared" si="69"/>
        <v>3602</v>
      </c>
      <c r="AZ63" s="195">
        <f t="shared" si="69"/>
        <v>1239</v>
      </c>
      <c r="BA63" s="195">
        <f t="shared" si="69"/>
        <v>1635</v>
      </c>
      <c r="BB63" s="195">
        <f t="shared" si="69"/>
        <v>3424</v>
      </c>
      <c r="BC63" s="195">
        <f t="shared" si="69"/>
        <v>2400</v>
      </c>
      <c r="BD63" s="195">
        <f t="shared" si="69"/>
        <v>4869</v>
      </c>
      <c r="BE63" s="195">
        <f t="shared" si="69"/>
        <v>10444</v>
      </c>
      <c r="BF63" s="195">
        <f t="shared" si="69"/>
        <v>3162</v>
      </c>
      <c r="BG63" s="195">
        <f t="shared" si="69"/>
        <v>4363</v>
      </c>
      <c r="BH63" s="195">
        <f t="shared" si="69"/>
        <v>7006</v>
      </c>
      <c r="BI63" s="195">
        <f t="shared" si="69"/>
        <v>189</v>
      </c>
      <c r="BJ63" s="195">
        <f t="shared" si="69"/>
        <v>184</v>
      </c>
      <c r="BK63" s="195">
        <f t="shared" si="69"/>
        <v>4635</v>
      </c>
      <c r="BL63" s="195">
        <f t="shared" si="69"/>
        <v>347</v>
      </c>
      <c r="BM63" s="195">
        <f t="shared" si="69"/>
        <v>1904</v>
      </c>
      <c r="BN63" s="195">
        <f t="shared" si="69"/>
        <v>2089</v>
      </c>
      <c r="BO63" s="195">
        <f t="shared" si="69"/>
        <v>1364</v>
      </c>
      <c r="BP63" s="195">
        <f t="shared" si="69"/>
        <v>973</v>
      </c>
      <c r="BQ63" s="195">
        <f t="shared" si="69"/>
        <v>375</v>
      </c>
      <c r="BR63" s="195">
        <f t="shared" si="69"/>
        <v>1635</v>
      </c>
      <c r="BS63" s="195">
        <f t="shared" si="69"/>
        <v>1507</v>
      </c>
      <c r="BT63" s="195">
        <f t="shared" si="69"/>
        <v>1015</v>
      </c>
      <c r="BU63" s="195">
        <f t="shared" si="69"/>
        <v>1093</v>
      </c>
      <c r="BV63" s="195">
        <f t="shared" si="69"/>
        <v>956</v>
      </c>
      <c r="BW63" s="195">
        <f t="shared" si="69"/>
        <v>953</v>
      </c>
      <c r="BX63" s="195">
        <f t="shared" si="69"/>
        <v>4374</v>
      </c>
      <c r="BY63" s="195">
        <f t="shared" si="69"/>
        <v>347</v>
      </c>
      <c r="BZ63" s="195">
        <f t="shared" si="69"/>
        <v>1226</v>
      </c>
      <c r="CA63" s="195">
        <f t="shared" si="69"/>
        <v>3424</v>
      </c>
      <c r="CB63" s="195">
        <f t="shared" si="69"/>
        <v>4732</v>
      </c>
      <c r="CC63" s="195">
        <f t="shared" si="69"/>
        <v>2189</v>
      </c>
      <c r="CD63" s="195">
        <f t="shared" si="69"/>
        <v>835</v>
      </c>
      <c r="CE63" s="195">
        <f t="shared" si="69"/>
        <v>677</v>
      </c>
      <c r="CF63" s="195">
        <f t="shared" si="69"/>
        <v>876</v>
      </c>
      <c r="CG63" s="195">
        <f t="shared" si="69"/>
        <v>1240</v>
      </c>
      <c r="CH63" s="195">
        <f t="shared" si="69"/>
        <v>2281</v>
      </c>
      <c r="CI63" s="195">
        <f t="shared" si="69"/>
        <v>189</v>
      </c>
      <c r="CJ63" s="195">
        <f t="shared" si="69"/>
        <v>1764</v>
      </c>
      <c r="CK63" s="195">
        <f t="shared" si="69"/>
        <v>1441</v>
      </c>
      <c r="CL63" s="195">
        <f t="shared" si="69"/>
        <v>1239</v>
      </c>
      <c r="CM63" s="195">
        <f t="shared" si="69"/>
        <v>184</v>
      </c>
      <c r="CN63" s="195">
        <f t="shared" si="69"/>
        <v>1347</v>
      </c>
      <c r="CO63" s="195">
        <f t="shared" si="69"/>
        <v>2687</v>
      </c>
      <c r="CP63" s="195">
        <f t="shared" si="69"/>
        <v>799</v>
      </c>
      <c r="CQ63" s="195">
        <f t="shared" si="69"/>
        <v>785</v>
      </c>
      <c r="CR63" s="195">
        <f t="shared" si="69"/>
        <v>999</v>
      </c>
    </row>
    <row r="64" spans="1:96" ht="13.5" thickBot="1" x14ac:dyDescent="0.25">
      <c r="A64" s="114" t="s">
        <v>211</v>
      </c>
      <c r="B64" s="195">
        <f t="shared" si="51"/>
        <v>2145.92</v>
      </c>
      <c r="C64" s="195">
        <f t="shared" si="64"/>
        <v>219.19318181818184</v>
      </c>
      <c r="D64" s="195">
        <f t="shared" si="64"/>
        <v>28.694545454545462</v>
      </c>
      <c r="E64" s="195">
        <f t="shared" si="64"/>
        <v>74.487272727272725</v>
      </c>
      <c r="F64" s="195">
        <f t="shared" si="64"/>
        <v>143.95500000000001</v>
      </c>
      <c r="G64" s="195">
        <f t="shared" si="64"/>
        <v>102.41318181818183</v>
      </c>
      <c r="H64" s="195">
        <f t="shared" si="64"/>
        <v>164.13409090909093</v>
      </c>
      <c r="I64" s="195">
        <f t="shared" si="64"/>
        <v>566.64</v>
      </c>
      <c r="J64" s="195">
        <f t="shared" si="64"/>
        <v>134.8868181818182</v>
      </c>
      <c r="K64" s="195">
        <f t="shared" si="64"/>
        <v>220.98818181818183</v>
      </c>
      <c r="L64" s="195">
        <f t="shared" si="64"/>
        <v>236.8868181818182</v>
      </c>
      <c r="M64" s="195">
        <f t="shared" si="64"/>
        <v>6.3204545454545453</v>
      </c>
      <c r="N64" s="195">
        <f t="shared" si="64"/>
        <v>4.9381818181818184</v>
      </c>
      <c r="O64" s="195">
        <f t="shared" si="64"/>
        <v>184.29272727272726</v>
      </c>
      <c r="P64" s="195">
        <f t="shared" si="64"/>
        <v>12.224545454545456</v>
      </c>
      <c r="Q64" s="195">
        <f t="shared" si="64"/>
        <v>67.056818181818187</v>
      </c>
      <c r="R64" s="195">
        <f t="shared" si="64"/>
        <v>66.617727272727279</v>
      </c>
      <c r="S64" s="195">
        <f t="shared" si="64"/>
        <v>40.680000000000007</v>
      </c>
      <c r="T64" s="195">
        <f t="shared" si="64"/>
        <v>53.93454545454545</v>
      </c>
      <c r="U64" s="195">
        <f t="shared" si="64"/>
        <v>23.609090909090909</v>
      </c>
      <c r="V64" s="195">
        <f t="shared" si="64"/>
        <v>74.487272727272725</v>
      </c>
      <c r="W64" s="195">
        <f t="shared" si="64"/>
        <v>95.185454545454562</v>
      </c>
      <c r="X64" s="195">
        <f t="shared" si="64"/>
        <v>83.361818181818194</v>
      </c>
      <c r="Y64" s="195">
        <f t="shared" si="64"/>
        <v>15.822727272727272</v>
      </c>
      <c r="Z64" s="195">
        <f t="shared" si="64"/>
        <v>41.847272727272724</v>
      </c>
      <c r="AA64" s="195">
        <f t="shared" si="64"/>
        <v>16.555</v>
      </c>
      <c r="AB64" s="195">
        <f t="shared" si="64"/>
        <v>129.24818181818185</v>
      </c>
      <c r="AC64" s="195">
        <f t="shared" si="64"/>
        <v>12.224545454545456</v>
      </c>
      <c r="AD64" s="195">
        <f t="shared" si="64"/>
        <v>60.165909090909096</v>
      </c>
      <c r="AE64" s="195">
        <f t="shared" si="64"/>
        <v>143.95500000000001</v>
      </c>
      <c r="AF64" s="195">
        <f t="shared" si="64"/>
        <v>326.3890909090909</v>
      </c>
      <c r="AG64" s="195">
        <f t="shared" si="64"/>
        <v>83.518181818181816</v>
      </c>
      <c r="AH64" s="195">
        <f t="shared" si="64"/>
        <v>44.620000000000005</v>
      </c>
      <c r="AI64" s="195">
        <f t="shared" si="64"/>
        <v>36.535909090909094</v>
      </c>
      <c r="AJ64" s="195">
        <f t="shared" si="64"/>
        <v>27.558636363636364</v>
      </c>
      <c r="AK64" s="195">
        <f t="shared" si="64"/>
        <v>87.970909090909089</v>
      </c>
      <c r="AL64" s="195">
        <f t="shared" si="64"/>
        <v>112.35000000000001</v>
      </c>
      <c r="AM64" s="195">
        <f t="shared" si="64"/>
        <v>6.3204545454545453</v>
      </c>
      <c r="AN64" s="195">
        <f t="shared" si="64"/>
        <v>50.007272727272735</v>
      </c>
      <c r="AO64" s="195">
        <f t="shared" si="64"/>
        <v>88.318181818181827</v>
      </c>
      <c r="AP64" s="195">
        <f t="shared" si="64"/>
        <v>28.694545454545462</v>
      </c>
      <c r="AQ64" s="195">
        <f t="shared" si="64"/>
        <v>4.9381818181818184</v>
      </c>
      <c r="AR64" s="195">
        <f t="shared" si="64"/>
        <v>45.127272727272732</v>
      </c>
      <c r="AS64" s="195">
        <f t="shared" si="64"/>
        <v>144.44727272727272</v>
      </c>
      <c r="AT64" s="195">
        <f t="shared" si="64"/>
        <v>21.265909090909087</v>
      </c>
      <c r="AU64" s="195">
        <f t="shared" si="64"/>
        <v>62.386363636363626</v>
      </c>
      <c r="AV64" s="195">
        <f t="shared" si="64"/>
        <v>35.047272727272734</v>
      </c>
      <c r="AW64">
        <v>63</v>
      </c>
      <c r="AX64" s="195">
        <f t="shared" ref="AX64:CR64" si="70">AX105+AX146+AX187+AX228+AX269</f>
        <v>27066</v>
      </c>
      <c r="AY64" s="195">
        <f t="shared" si="70"/>
        <v>2199</v>
      </c>
      <c r="AZ64" s="195">
        <f t="shared" si="70"/>
        <v>708</v>
      </c>
      <c r="BA64" s="195">
        <f t="shared" si="70"/>
        <v>929</v>
      </c>
      <c r="BB64" s="195">
        <f t="shared" si="70"/>
        <v>1895</v>
      </c>
      <c r="BC64" s="195">
        <f t="shared" si="70"/>
        <v>1386</v>
      </c>
      <c r="BD64" s="195">
        <f t="shared" si="70"/>
        <v>2704</v>
      </c>
      <c r="BE64" s="195">
        <f t="shared" si="70"/>
        <v>6099</v>
      </c>
      <c r="BF64" s="195">
        <f t="shared" si="70"/>
        <v>1926</v>
      </c>
      <c r="BG64" s="195">
        <f t="shared" si="70"/>
        <v>2282</v>
      </c>
      <c r="BH64" s="195">
        <f t="shared" si="70"/>
        <v>4044</v>
      </c>
      <c r="BI64" s="195">
        <f t="shared" si="70"/>
        <v>136</v>
      </c>
      <c r="BJ64" s="195">
        <f t="shared" si="70"/>
        <v>119</v>
      </c>
      <c r="BK64" s="195">
        <f t="shared" si="70"/>
        <v>2422</v>
      </c>
      <c r="BL64" s="195">
        <f t="shared" si="70"/>
        <v>217</v>
      </c>
      <c r="BM64" s="195">
        <f t="shared" si="70"/>
        <v>1018</v>
      </c>
      <c r="BN64" s="195">
        <f t="shared" si="70"/>
        <v>1204</v>
      </c>
      <c r="BO64" s="195">
        <f t="shared" si="70"/>
        <v>713</v>
      </c>
      <c r="BP64" s="195">
        <f t="shared" si="70"/>
        <v>648</v>
      </c>
      <c r="BQ64" s="195">
        <f t="shared" si="70"/>
        <v>217</v>
      </c>
      <c r="BR64" s="195">
        <f t="shared" si="70"/>
        <v>929</v>
      </c>
      <c r="BS64" s="195">
        <f t="shared" si="70"/>
        <v>746</v>
      </c>
      <c r="BT64" s="195">
        <f t="shared" si="70"/>
        <v>607</v>
      </c>
      <c r="BU64" s="195">
        <f t="shared" si="70"/>
        <v>570</v>
      </c>
      <c r="BV64" s="195">
        <f t="shared" si="70"/>
        <v>564</v>
      </c>
      <c r="BW64" s="195">
        <f t="shared" si="70"/>
        <v>614</v>
      </c>
      <c r="BX64" s="195">
        <f t="shared" si="70"/>
        <v>2575</v>
      </c>
      <c r="BY64" s="195">
        <f t="shared" si="70"/>
        <v>217</v>
      </c>
      <c r="BZ64" s="195">
        <f t="shared" si="70"/>
        <v>695</v>
      </c>
      <c r="CA64" s="195">
        <f t="shared" si="70"/>
        <v>1895</v>
      </c>
      <c r="CB64" s="195">
        <f t="shared" si="70"/>
        <v>2803</v>
      </c>
      <c r="CC64" s="195">
        <f t="shared" si="70"/>
        <v>1278</v>
      </c>
      <c r="CD64" s="195">
        <f t="shared" si="70"/>
        <v>482</v>
      </c>
      <c r="CE64" s="195">
        <f t="shared" si="70"/>
        <v>366</v>
      </c>
      <c r="CF64" s="195">
        <f t="shared" si="70"/>
        <v>482</v>
      </c>
      <c r="CG64" s="195">
        <f t="shared" si="70"/>
        <v>792</v>
      </c>
      <c r="CH64" s="195">
        <f t="shared" si="70"/>
        <v>1119</v>
      </c>
      <c r="CI64" s="195">
        <f t="shared" si="70"/>
        <v>136</v>
      </c>
      <c r="CJ64" s="195">
        <f t="shared" si="70"/>
        <v>963</v>
      </c>
      <c r="CK64" s="195">
        <f t="shared" si="70"/>
        <v>836</v>
      </c>
      <c r="CL64" s="195">
        <f t="shared" si="70"/>
        <v>708</v>
      </c>
      <c r="CM64" s="195">
        <f t="shared" si="70"/>
        <v>119</v>
      </c>
      <c r="CN64" s="195">
        <f t="shared" si="70"/>
        <v>800</v>
      </c>
      <c r="CO64" s="195">
        <f t="shared" si="70"/>
        <v>1518</v>
      </c>
      <c r="CP64" s="195">
        <f t="shared" si="70"/>
        <v>474</v>
      </c>
      <c r="CQ64" s="195">
        <f t="shared" si="70"/>
        <v>439</v>
      </c>
      <c r="CR64" s="195">
        <f t="shared" si="70"/>
        <v>539</v>
      </c>
    </row>
    <row r="65" spans="1:96" ht="13.5" thickBot="1" x14ac:dyDescent="0.25">
      <c r="A65" s="104" t="s">
        <v>58</v>
      </c>
      <c r="AW65">
        <v>64</v>
      </c>
    </row>
    <row r="66" spans="1:96" x14ac:dyDescent="0.2">
      <c r="A66" s="114" t="s">
        <v>20</v>
      </c>
      <c r="AW66">
        <v>65</v>
      </c>
    </row>
    <row r="67" spans="1:96" x14ac:dyDescent="0.2">
      <c r="A67" s="114" t="s">
        <v>21</v>
      </c>
      <c r="AW67">
        <v>66</v>
      </c>
    </row>
    <row r="68" spans="1:96" x14ac:dyDescent="0.2">
      <c r="A68" s="114" t="s">
        <v>22</v>
      </c>
      <c r="AW68">
        <v>67</v>
      </c>
    </row>
    <row r="69" spans="1:96" x14ac:dyDescent="0.2">
      <c r="A69" s="114" t="s">
        <v>23</v>
      </c>
      <c r="AW69">
        <v>68</v>
      </c>
    </row>
    <row r="70" spans="1:96" x14ac:dyDescent="0.2">
      <c r="A70" s="114" t="s">
        <v>221</v>
      </c>
      <c r="B70" s="195">
        <f>Prevalence!B67*AX70</f>
        <v>9751.94</v>
      </c>
      <c r="C70" s="195">
        <f>Prevalence!C67*AY70</f>
        <v>1323.7774999999999</v>
      </c>
      <c r="D70" s="195">
        <f>Prevalence!D67*AZ70</f>
        <v>43.06666666666667</v>
      </c>
      <c r="E70" s="195">
        <f>Prevalence!E67*BA70</f>
        <v>125.47916666666667</v>
      </c>
      <c r="F70" s="195">
        <f>Prevalence!F67*BB70</f>
        <v>628.52</v>
      </c>
      <c r="G70" s="195">
        <f>Prevalence!G67*BC70</f>
        <v>270.81333333333328</v>
      </c>
      <c r="H70" s="195">
        <f>Prevalence!H67*BD70</f>
        <v>314.10166666666663</v>
      </c>
      <c r="I70" s="195">
        <f>Prevalence!I67*BE70</f>
        <v>4450.7025000000003</v>
      </c>
      <c r="J70" s="195">
        <f>Prevalence!J67*BF70</f>
        <v>244.38750000000002</v>
      </c>
      <c r="K70" s="195">
        <f>Prevalence!K67*BG70</f>
        <v>1377.88</v>
      </c>
      <c r="L70" s="195">
        <f>Prevalence!L67*BH70</f>
        <v>820.9425</v>
      </c>
      <c r="M70" s="195">
        <f>Prevalence!M67*BI70</f>
        <v>0</v>
      </c>
      <c r="N70" s="195">
        <f>Prevalence!N67*BJ70</f>
        <v>0</v>
      </c>
      <c r="O70" s="195">
        <f>Prevalence!O67*BK70</f>
        <v>735.23666666666657</v>
      </c>
      <c r="P70" s="195">
        <f>Prevalence!P67*BL70</f>
        <v>0</v>
      </c>
      <c r="Q70" s="195">
        <f>Prevalence!Q67*BM70</f>
        <v>239.87500000000003</v>
      </c>
      <c r="R70" s="195">
        <f>Prevalence!R67*BN70</f>
        <v>57.284999999999997</v>
      </c>
      <c r="S70" s="195">
        <f>Prevalence!S67*BO70</f>
        <v>118.75</v>
      </c>
      <c r="T70" s="195">
        <f>Prevalence!T67*BP70</f>
        <v>80.686666666666653</v>
      </c>
      <c r="U70" s="195">
        <f>Prevalence!U67*BQ70</f>
        <v>90.439999999999984</v>
      </c>
      <c r="V70" s="195">
        <f>Prevalence!V67*BR70</f>
        <v>125.47916666666667</v>
      </c>
      <c r="W70" s="195">
        <f>Prevalence!W67*BS70</f>
        <v>510.34000000000003</v>
      </c>
      <c r="X70" s="195">
        <f>Prevalence!X67*BT70</f>
        <v>534.56499999999994</v>
      </c>
      <c r="Y70" s="195">
        <f>Prevalence!Y67*BU70</f>
        <v>16.846666666666664</v>
      </c>
      <c r="Z70" s="195">
        <f>Prevalence!Z67*BV70</f>
        <v>38.807500000000005</v>
      </c>
      <c r="AA70" s="195">
        <f>Prevalence!AA67*BW70</f>
        <v>42.987499999999997</v>
      </c>
      <c r="AB70" s="195">
        <f>Prevalence!AB67*BX70</f>
        <v>430.63500000000005</v>
      </c>
      <c r="AC70" s="195">
        <f>Prevalence!AC67*BY70</f>
        <v>0</v>
      </c>
      <c r="AD70" s="195">
        <f>Prevalence!AD67*BZ70</f>
        <v>106.84333333333333</v>
      </c>
      <c r="AE70" s="195">
        <f>Prevalence!AE67*CA70</f>
        <v>628.52</v>
      </c>
      <c r="AF70" s="195">
        <f>Prevalence!AF67*CB70</f>
        <v>3361.2266666666669</v>
      </c>
      <c r="AG70" s="195">
        <f>Prevalence!AG67*CC70</f>
        <v>153.61500000000001</v>
      </c>
      <c r="AH70" s="195">
        <f>Prevalence!AH67*CD70</f>
        <v>459.27749999999997</v>
      </c>
      <c r="AI70" s="195">
        <f>Prevalence!AI67*CE70</f>
        <v>77.583333333333343</v>
      </c>
      <c r="AJ70" s="195">
        <f>Prevalence!AJ67*CF70</f>
        <v>9.8324999999999996</v>
      </c>
      <c r="AK70" s="195">
        <f>Prevalence!AK67*CG70</f>
        <v>777.95500000000004</v>
      </c>
      <c r="AL70" s="195">
        <f>Prevalence!AL67*CH70</f>
        <v>1084.1875</v>
      </c>
      <c r="AM70" s="195">
        <f>Prevalence!AM67*CI70</f>
        <v>0</v>
      </c>
      <c r="AN70" s="195">
        <f>Prevalence!AN67*CJ70</f>
        <v>76.395833333333343</v>
      </c>
      <c r="AO70" s="195">
        <f>Prevalence!AO67*CK70</f>
        <v>476.61500000000001</v>
      </c>
      <c r="AP70" s="195">
        <f>Prevalence!AP67*CL70</f>
        <v>43.06666666666667</v>
      </c>
      <c r="AQ70" s="195">
        <f>Prevalence!AQ67*CM70</f>
        <v>0</v>
      </c>
      <c r="AR70" s="195">
        <f>Prevalence!AR67*CN70</f>
        <v>123.6425</v>
      </c>
      <c r="AS70" s="195">
        <f>Prevalence!AS67*CO70</f>
        <v>538.46</v>
      </c>
      <c r="AT70" s="195">
        <f>Prevalence!AT67*CP70</f>
        <v>72.833333333333343</v>
      </c>
      <c r="AU70" s="195">
        <f>Prevalence!AU67*CQ70</f>
        <v>406.34666666666664</v>
      </c>
      <c r="AV70" s="195">
        <f>Prevalence!AV67*CR70</f>
        <v>300.29500000000002</v>
      </c>
      <c r="AW70">
        <v>69</v>
      </c>
      <c r="AX70">
        <v>25663</v>
      </c>
      <c r="AY70">
        <v>2697</v>
      </c>
      <c r="AZ70">
        <v>136</v>
      </c>
      <c r="BA70">
        <v>317</v>
      </c>
      <c r="BB70">
        <v>1654</v>
      </c>
      <c r="BC70">
        <v>1069</v>
      </c>
      <c r="BD70">
        <v>763</v>
      </c>
      <c r="BE70">
        <v>10411</v>
      </c>
      <c r="BF70">
        <v>735</v>
      </c>
      <c r="BG70">
        <v>3626</v>
      </c>
      <c r="BH70">
        <v>2469</v>
      </c>
      <c r="BK70">
        <v>1786</v>
      </c>
      <c r="BM70">
        <v>606</v>
      </c>
      <c r="BN70">
        <v>134</v>
      </c>
      <c r="BO70">
        <v>250</v>
      </c>
      <c r="BP70">
        <v>196</v>
      </c>
      <c r="BQ70">
        <v>357</v>
      </c>
      <c r="BR70">
        <v>317</v>
      </c>
      <c r="BS70">
        <v>1343</v>
      </c>
      <c r="BT70">
        <v>993</v>
      </c>
      <c r="BU70">
        <v>133</v>
      </c>
      <c r="BV70">
        <v>129</v>
      </c>
      <c r="BW70">
        <v>181</v>
      </c>
      <c r="BX70">
        <v>1511</v>
      </c>
      <c r="BZ70">
        <v>482</v>
      </c>
      <c r="CA70">
        <v>1654</v>
      </c>
      <c r="CB70">
        <v>6848</v>
      </c>
      <c r="CC70">
        <v>539</v>
      </c>
      <c r="CD70">
        <v>879</v>
      </c>
      <c r="CE70">
        <v>175</v>
      </c>
      <c r="CF70">
        <v>23</v>
      </c>
      <c r="CG70">
        <v>1293</v>
      </c>
      <c r="CH70">
        <v>2739</v>
      </c>
      <c r="CJ70">
        <v>193</v>
      </c>
      <c r="CK70">
        <v>1038</v>
      </c>
      <c r="CL70">
        <v>136</v>
      </c>
      <c r="CN70">
        <v>411</v>
      </c>
      <c r="CO70">
        <v>1417</v>
      </c>
      <c r="CP70">
        <v>230</v>
      </c>
      <c r="CQ70">
        <v>802</v>
      </c>
      <c r="CR70">
        <v>654</v>
      </c>
    </row>
    <row r="71" spans="1:96" x14ac:dyDescent="0.2">
      <c r="A71" s="114" t="s">
        <v>25</v>
      </c>
      <c r="B71" s="195">
        <f>Prevalence!B68*AX71</f>
        <v>13857.08</v>
      </c>
      <c r="C71" s="195">
        <f>Prevalence!C68*AY71</f>
        <v>1722.825</v>
      </c>
      <c r="D71" s="195">
        <f>Prevalence!D68*AZ71</f>
        <v>51.933333333333337</v>
      </c>
      <c r="E71" s="195">
        <f>Prevalence!E68*BA71</f>
        <v>173.77083333333334</v>
      </c>
      <c r="F71" s="195">
        <f>Prevalence!F68*BB71</f>
        <v>791.16</v>
      </c>
      <c r="G71" s="195">
        <f>Prevalence!G68*BC71</f>
        <v>382.02666666666664</v>
      </c>
      <c r="H71" s="195">
        <f>Prevalence!H68*BD71</f>
        <v>576.33333333333326</v>
      </c>
      <c r="I71" s="195">
        <f>Prevalence!I68*BE71</f>
        <v>6719.0174999999999</v>
      </c>
      <c r="J71" s="195">
        <f>Prevalence!J68*BF71</f>
        <v>295.26</v>
      </c>
      <c r="K71" s="195">
        <f>Prevalence!K68*BG71</f>
        <v>1748.76</v>
      </c>
      <c r="L71" s="195">
        <f>Prevalence!L68*BH71</f>
        <v>1101.5725</v>
      </c>
      <c r="M71" s="195">
        <f>Prevalence!M68*BI71</f>
        <v>0</v>
      </c>
      <c r="N71" s="195">
        <f>Prevalence!N68*BJ71</f>
        <v>0</v>
      </c>
      <c r="O71" s="195">
        <f>Prevalence!O68*BK71</f>
        <v>1170.3683333333331</v>
      </c>
      <c r="P71" s="195">
        <f>Prevalence!P68*BL71</f>
        <v>0</v>
      </c>
      <c r="Q71" s="195">
        <f>Prevalence!Q68*BM71</f>
        <v>472.62500000000006</v>
      </c>
      <c r="R71" s="195">
        <f>Prevalence!R68*BN71</f>
        <v>71.819999999999993</v>
      </c>
      <c r="S71" s="195">
        <f>Prevalence!S68*BO71</f>
        <v>121.6</v>
      </c>
      <c r="T71" s="195">
        <f>Prevalence!T68*BP71</f>
        <v>106.21</v>
      </c>
      <c r="U71" s="195">
        <f>Prevalence!U68*BQ71</f>
        <v>108.42666666666665</v>
      </c>
      <c r="V71" s="195">
        <f>Prevalence!V68*BR71</f>
        <v>173.77083333333334</v>
      </c>
      <c r="W71" s="195">
        <f>Prevalence!W68*BS71</f>
        <v>844.74</v>
      </c>
      <c r="X71" s="195">
        <f>Prevalence!X68*BT71</f>
        <v>672.91666666666663</v>
      </c>
      <c r="Y71" s="195">
        <f>Prevalence!Y68*BU71</f>
        <v>15.83333333333333</v>
      </c>
      <c r="Z71" s="195">
        <f>Prevalence!Z68*BV71</f>
        <v>42.718333333333334</v>
      </c>
      <c r="AA71" s="195">
        <f>Prevalence!AA68*BW71</f>
        <v>51.3</v>
      </c>
      <c r="AB71" s="195">
        <f>Prevalence!AB68*BX71</f>
        <v>608.19000000000005</v>
      </c>
      <c r="AC71" s="195">
        <f>Prevalence!AC68*BY71</f>
        <v>0</v>
      </c>
      <c r="AD71" s="195">
        <f>Prevalence!AD68*BZ71</f>
        <v>164.47666666666669</v>
      </c>
      <c r="AE71" s="195">
        <f>Prevalence!AE68*CA71</f>
        <v>791.16</v>
      </c>
      <c r="AF71" s="195">
        <f>Prevalence!AF68*CB71</f>
        <v>5380.024166666667</v>
      </c>
      <c r="AG71" s="195">
        <f>Prevalence!AG68*CC71</f>
        <v>179.55</v>
      </c>
      <c r="AH71" s="195">
        <f>Prevalence!AH68*CD71</f>
        <v>577.88499999999999</v>
      </c>
      <c r="AI71" s="195">
        <f>Prevalence!AI68*CE71</f>
        <v>83.346666666666664</v>
      </c>
      <c r="AJ71" s="195">
        <f>Prevalence!AJ68*CF71</f>
        <v>16.245000000000001</v>
      </c>
      <c r="AK71" s="195">
        <f>Prevalence!AK68*CG71</f>
        <v>958.45500000000004</v>
      </c>
      <c r="AL71" s="195">
        <f>Prevalence!AL68*CH71</f>
        <v>1385.4166666666667</v>
      </c>
      <c r="AM71" s="195">
        <f>Prevalence!AM68*CI71</f>
        <v>0</v>
      </c>
      <c r="AN71" s="195">
        <f>Prevalence!AN68*CJ71</f>
        <v>144.08333333333334</v>
      </c>
      <c r="AO71" s="195">
        <f>Prevalence!AO68*CK71</f>
        <v>751.19666666666672</v>
      </c>
      <c r="AP71" s="195">
        <f>Prevalence!AP68*CL71</f>
        <v>51.933333333333337</v>
      </c>
      <c r="AQ71" s="195">
        <f>Prevalence!AQ68*CM71</f>
        <v>0</v>
      </c>
      <c r="AR71" s="195">
        <f>Prevalence!AR68*CN71</f>
        <v>200.65583333333333</v>
      </c>
      <c r="AS71" s="195">
        <f>Prevalence!AS68*CO71</f>
        <v>680.2</v>
      </c>
      <c r="AT71" s="195">
        <f>Prevalence!AT68*CP71</f>
        <v>107.03333333333335</v>
      </c>
      <c r="AU71" s="195">
        <f>Prevalence!AU68*CQ71</f>
        <v>499.06666666666661</v>
      </c>
      <c r="AV71" s="195">
        <f>Prevalence!AV68*CR71</f>
        <v>389.83249999999998</v>
      </c>
      <c r="AW71">
        <v>70</v>
      </c>
      <c r="AX71">
        <v>36466</v>
      </c>
      <c r="AY71">
        <v>3510</v>
      </c>
      <c r="AZ71">
        <v>164</v>
      </c>
      <c r="BA71">
        <v>439</v>
      </c>
      <c r="BB71">
        <v>2082</v>
      </c>
      <c r="BC71">
        <v>1508</v>
      </c>
      <c r="BD71">
        <v>1400</v>
      </c>
      <c r="BE71">
        <v>15717</v>
      </c>
      <c r="BF71">
        <v>888</v>
      </c>
      <c r="BG71">
        <v>4602</v>
      </c>
      <c r="BH71">
        <v>3313</v>
      </c>
      <c r="BK71">
        <v>2843</v>
      </c>
      <c r="BM71">
        <v>1194</v>
      </c>
      <c r="BN71">
        <v>168</v>
      </c>
      <c r="BO71">
        <v>256</v>
      </c>
      <c r="BP71">
        <v>258</v>
      </c>
      <c r="BQ71">
        <v>428</v>
      </c>
      <c r="BR71">
        <v>439</v>
      </c>
      <c r="BS71">
        <v>2223</v>
      </c>
      <c r="BT71">
        <v>1250</v>
      </c>
      <c r="BU71">
        <v>125</v>
      </c>
      <c r="BV71">
        <v>142</v>
      </c>
      <c r="BW71">
        <v>216</v>
      </c>
      <c r="BX71">
        <v>2134</v>
      </c>
      <c r="BZ71">
        <v>742</v>
      </c>
      <c r="CA71">
        <v>2082</v>
      </c>
      <c r="CB71">
        <v>10961</v>
      </c>
      <c r="CC71">
        <v>630</v>
      </c>
      <c r="CD71">
        <v>1106</v>
      </c>
      <c r="CE71">
        <v>188</v>
      </c>
      <c r="CF71">
        <v>38</v>
      </c>
      <c r="CG71">
        <v>1593</v>
      </c>
      <c r="CH71">
        <v>3500</v>
      </c>
      <c r="CJ71">
        <v>364</v>
      </c>
      <c r="CK71">
        <v>1636</v>
      </c>
      <c r="CL71">
        <v>164</v>
      </c>
      <c r="CN71">
        <v>667</v>
      </c>
      <c r="CO71">
        <v>1790</v>
      </c>
      <c r="CP71">
        <v>338</v>
      </c>
      <c r="CQ71">
        <v>985</v>
      </c>
      <c r="CR71">
        <v>849</v>
      </c>
    </row>
    <row r="72" spans="1:96" x14ac:dyDescent="0.2">
      <c r="A72" s="114" t="s">
        <v>26</v>
      </c>
      <c r="B72" s="195">
        <f>Prevalence!B69*AX72</f>
        <v>13333.32</v>
      </c>
      <c r="C72" s="195">
        <f>Prevalence!C69*AY72</f>
        <v>1452.66</v>
      </c>
      <c r="D72" s="195">
        <f>Prevalence!D69*AZ72</f>
        <v>45</v>
      </c>
      <c r="E72" s="195">
        <f>Prevalence!E69*BA72</f>
        <v>126.375</v>
      </c>
      <c r="F72" s="195">
        <f>Prevalence!F69*BB72</f>
        <v>766.8</v>
      </c>
      <c r="G72" s="195">
        <f>Prevalence!G69*BC72</f>
        <v>325.68</v>
      </c>
      <c r="H72" s="195">
        <f>Prevalence!H69*BD72</f>
        <v>580.31999999999994</v>
      </c>
      <c r="I72" s="195">
        <f>Prevalence!I69*BE72</f>
        <v>6575.1749999999993</v>
      </c>
      <c r="J72" s="195">
        <f>Prevalence!J69*BF72</f>
        <v>306.18</v>
      </c>
      <c r="K72" s="195">
        <f>Prevalence!K69*BG72</f>
        <v>1623.24</v>
      </c>
      <c r="L72" s="195">
        <f>Prevalence!L69*BH72</f>
        <v>1185.345</v>
      </c>
      <c r="M72" s="195">
        <f>Prevalence!M69*BI72</f>
        <v>0</v>
      </c>
      <c r="N72" s="195">
        <f>Prevalence!N69*BJ72</f>
        <v>0</v>
      </c>
      <c r="O72" s="195">
        <f>Prevalence!O69*BK72</f>
        <v>1159.08</v>
      </c>
      <c r="P72" s="195">
        <f>Prevalence!P69*BL72</f>
        <v>0</v>
      </c>
      <c r="Q72" s="195">
        <f>Prevalence!Q69*BM72</f>
        <v>459.75</v>
      </c>
      <c r="R72" s="195">
        <f>Prevalence!R69*BN72</f>
        <v>92.74499999999999</v>
      </c>
      <c r="S72" s="195">
        <f>Prevalence!S69*BO72</f>
        <v>133.64999999999998</v>
      </c>
      <c r="T72" s="195">
        <f>Prevalence!T69*BP72</f>
        <v>92.82</v>
      </c>
      <c r="U72" s="195">
        <f>Prevalence!U69*BQ72</f>
        <v>98.399999999999991</v>
      </c>
      <c r="V72" s="195">
        <f>Prevalence!V69*BR72</f>
        <v>126.375</v>
      </c>
      <c r="W72" s="195">
        <f>Prevalence!W69*BS72</f>
        <v>845.64</v>
      </c>
      <c r="X72" s="195">
        <f>Prevalence!X69*BT72</f>
        <v>544.16999999999996</v>
      </c>
      <c r="Y72" s="195">
        <f>Prevalence!Y69*BU72</f>
        <v>9.6</v>
      </c>
      <c r="Z72" s="195">
        <f>Prevalence!Z69*BV72</f>
        <v>42.749999999999993</v>
      </c>
      <c r="AA72" s="195">
        <f>Prevalence!AA69*BW72</f>
        <v>51.749999999999993</v>
      </c>
      <c r="AB72" s="195">
        <f>Prevalence!AB69*BX72</f>
        <v>683.1</v>
      </c>
      <c r="AC72" s="195">
        <f>Prevalence!AC69*BY72</f>
        <v>0</v>
      </c>
      <c r="AD72" s="195">
        <f>Prevalence!AD69*BZ72</f>
        <v>135.66</v>
      </c>
      <c r="AE72" s="195">
        <f>Prevalence!AE69*CA72</f>
        <v>766.8</v>
      </c>
      <c r="AF72" s="195">
        <f>Prevalence!AF69*CB72</f>
        <v>5223.8100000000004</v>
      </c>
      <c r="AG72" s="195">
        <f>Prevalence!AG69*CC72</f>
        <v>198.18</v>
      </c>
      <c r="AH72" s="195">
        <f>Prevalence!AH69*CD72</f>
        <v>558.85500000000002</v>
      </c>
      <c r="AI72" s="195">
        <f>Prevalence!AI69*CE72</f>
        <v>81.899999999999991</v>
      </c>
      <c r="AJ72" s="195">
        <f>Prevalence!AJ69*CF72</f>
        <v>13.364999999999998</v>
      </c>
      <c r="AK72" s="195">
        <f>Prevalence!AK69*CG72</f>
        <v>797.43</v>
      </c>
      <c r="AL72" s="195">
        <f>Prevalence!AL69*CH72</f>
        <v>1296.75</v>
      </c>
      <c r="AM72" s="195">
        <f>Prevalence!AM69*CI72</f>
        <v>0</v>
      </c>
      <c r="AN72" s="195">
        <f>Prevalence!AN69*CJ72</f>
        <v>122.25</v>
      </c>
      <c r="AO72" s="195">
        <f>Prevalence!AO69*CK72</f>
        <v>784.7399999999999</v>
      </c>
      <c r="AP72" s="195">
        <f>Prevalence!AP69*CL72</f>
        <v>45</v>
      </c>
      <c r="AQ72" s="195">
        <f>Prevalence!AQ69*CM72</f>
        <v>0</v>
      </c>
      <c r="AR72" s="195">
        <f>Prevalence!AR69*CN72</f>
        <v>187.52999999999997</v>
      </c>
      <c r="AS72" s="195">
        <f>Prevalence!AS69*CO72</f>
        <v>634.31999999999994</v>
      </c>
      <c r="AT72" s="195">
        <f>Prevalence!AT69*CP72</f>
        <v>90.3</v>
      </c>
      <c r="AU72" s="195">
        <f>Prevalence!AU69*CQ72</f>
        <v>502.56</v>
      </c>
      <c r="AV72" s="195">
        <f>Prevalence!AV69*CR72</f>
        <v>386.28</v>
      </c>
      <c r="AW72">
        <v>71</v>
      </c>
      <c r="AX72">
        <v>37037</v>
      </c>
      <c r="AY72">
        <v>3124</v>
      </c>
      <c r="AZ72">
        <v>150</v>
      </c>
      <c r="BA72">
        <v>337</v>
      </c>
      <c r="BB72">
        <v>2130</v>
      </c>
      <c r="BC72">
        <v>1357</v>
      </c>
      <c r="BD72">
        <v>1488</v>
      </c>
      <c r="BE72">
        <v>16235</v>
      </c>
      <c r="BF72">
        <v>972</v>
      </c>
      <c r="BG72">
        <v>4509</v>
      </c>
      <c r="BH72">
        <v>3763</v>
      </c>
      <c r="BK72">
        <v>2972</v>
      </c>
      <c r="BM72">
        <v>1226</v>
      </c>
      <c r="BN72">
        <v>229</v>
      </c>
      <c r="BO72">
        <v>297</v>
      </c>
      <c r="BP72">
        <v>238</v>
      </c>
      <c r="BQ72">
        <v>410</v>
      </c>
      <c r="BR72">
        <v>337</v>
      </c>
      <c r="BS72">
        <v>2349</v>
      </c>
      <c r="BT72">
        <v>1067</v>
      </c>
      <c r="BU72">
        <v>80</v>
      </c>
      <c r="BV72">
        <v>150</v>
      </c>
      <c r="BW72">
        <v>230</v>
      </c>
      <c r="BX72">
        <v>2530</v>
      </c>
      <c r="BZ72">
        <v>646</v>
      </c>
      <c r="CA72">
        <v>2130</v>
      </c>
      <c r="CB72">
        <v>11234</v>
      </c>
      <c r="CC72">
        <v>734</v>
      </c>
      <c r="CD72">
        <v>1129</v>
      </c>
      <c r="CE72">
        <v>195</v>
      </c>
      <c r="CF72">
        <v>33</v>
      </c>
      <c r="CG72">
        <v>1399</v>
      </c>
      <c r="CH72">
        <v>3458</v>
      </c>
      <c r="CJ72">
        <v>326</v>
      </c>
      <c r="CK72">
        <v>1804</v>
      </c>
      <c r="CL72">
        <v>150</v>
      </c>
      <c r="CN72">
        <v>658</v>
      </c>
      <c r="CO72">
        <v>1762</v>
      </c>
      <c r="CP72">
        <v>301</v>
      </c>
      <c r="CQ72">
        <v>1047</v>
      </c>
      <c r="CR72">
        <v>888</v>
      </c>
    </row>
    <row r="73" spans="1:96" x14ac:dyDescent="0.2">
      <c r="A73" s="114" t="s">
        <v>27</v>
      </c>
      <c r="B73" s="195">
        <f>Prevalence!B70*AX73</f>
        <v>12497.4</v>
      </c>
      <c r="C73" s="195">
        <f>Prevalence!C70*AY73</f>
        <v>1370.355</v>
      </c>
      <c r="D73" s="195">
        <f>Prevalence!D70*AZ73</f>
        <v>55.5</v>
      </c>
      <c r="E73" s="195">
        <f>Prevalence!E70*BA73</f>
        <v>114.375</v>
      </c>
      <c r="F73" s="195">
        <f>Prevalence!F70*BB73</f>
        <v>730.07999999999993</v>
      </c>
      <c r="G73" s="195">
        <f>Prevalence!G70*BC73</f>
        <v>317.52</v>
      </c>
      <c r="H73" s="195">
        <f>Prevalence!H70*BD73</f>
        <v>592.41</v>
      </c>
      <c r="I73" s="195">
        <f>Prevalence!I70*BE73</f>
        <v>6109.0199999999995</v>
      </c>
      <c r="J73" s="195">
        <f>Prevalence!J70*BF73</f>
        <v>246.96</v>
      </c>
      <c r="K73" s="195">
        <f>Prevalence!K70*BG73</f>
        <v>1588.6799999999998</v>
      </c>
      <c r="L73" s="195">
        <f>Prevalence!L70*BH73</f>
        <v>1167.075</v>
      </c>
      <c r="M73" s="195">
        <f>Prevalence!M70*BI73</f>
        <v>0</v>
      </c>
      <c r="N73" s="195">
        <f>Prevalence!N70*BJ73</f>
        <v>0</v>
      </c>
      <c r="O73" s="195">
        <f>Prevalence!O70*BK73</f>
        <v>944.57999999999993</v>
      </c>
      <c r="P73" s="195">
        <f>Prevalence!P70*BL73</f>
        <v>0</v>
      </c>
      <c r="Q73" s="195">
        <f>Prevalence!Q70*BM73</f>
        <v>473.625</v>
      </c>
      <c r="R73" s="195">
        <f>Prevalence!R70*BN73</f>
        <v>90.72</v>
      </c>
      <c r="S73" s="195">
        <f>Prevalence!S70*BO73</f>
        <v>130.04999999999998</v>
      </c>
      <c r="T73" s="195">
        <f>Prevalence!T70*BP73</f>
        <v>69.809999999999988</v>
      </c>
      <c r="U73" s="195">
        <f>Prevalence!U70*BQ73</f>
        <v>103.2</v>
      </c>
      <c r="V73" s="195">
        <f>Prevalence!V70*BR73</f>
        <v>114.375</v>
      </c>
      <c r="W73" s="195">
        <f>Prevalence!W70*BS73</f>
        <v>633.24</v>
      </c>
      <c r="X73" s="195">
        <f>Prevalence!X70*BT73</f>
        <v>503.37</v>
      </c>
      <c r="Y73" s="195">
        <f>Prevalence!Y70*BU73</f>
        <v>15.12</v>
      </c>
      <c r="Z73" s="195">
        <f>Prevalence!Z70*BV73</f>
        <v>33.629999999999995</v>
      </c>
      <c r="AA73" s="195">
        <f>Prevalence!AA70*BW73</f>
        <v>43.424999999999997</v>
      </c>
      <c r="AB73" s="195">
        <f>Prevalence!AB70*BX73</f>
        <v>691.2</v>
      </c>
      <c r="AC73" s="195">
        <f>Prevalence!AC70*BY73</f>
        <v>0</v>
      </c>
      <c r="AD73" s="195">
        <f>Prevalence!AD70*BZ73</f>
        <v>141.75</v>
      </c>
      <c r="AE73" s="195">
        <f>Prevalence!AE70*CA73</f>
        <v>730.07999999999993</v>
      </c>
      <c r="AF73" s="195">
        <f>Prevalence!AF70*CB73</f>
        <v>4847.625</v>
      </c>
      <c r="AG73" s="195">
        <f>Prevalence!AG70*CC73</f>
        <v>163.35000000000002</v>
      </c>
      <c r="AH73" s="195">
        <f>Prevalence!AH70*CD73</f>
        <v>472.23</v>
      </c>
      <c r="AI73" s="195">
        <f>Prevalence!AI70*CE73</f>
        <v>73.92</v>
      </c>
      <c r="AJ73" s="195">
        <f>Prevalence!AJ70*CF73</f>
        <v>12.959999999999999</v>
      </c>
      <c r="AK73" s="195">
        <f>Prevalence!AK70*CG73</f>
        <v>791.7299999999999</v>
      </c>
      <c r="AL73" s="195">
        <f>Prevalence!AL70*CH73</f>
        <v>1230.375</v>
      </c>
      <c r="AM73" s="195">
        <f>Prevalence!AM70*CI73</f>
        <v>0</v>
      </c>
      <c r="AN73" s="195">
        <f>Prevalence!AN70*CJ73</f>
        <v>140.25</v>
      </c>
      <c r="AO73" s="195">
        <f>Prevalence!AO70*CK73</f>
        <v>739.49999999999989</v>
      </c>
      <c r="AP73" s="195">
        <f>Prevalence!AP70*CL73</f>
        <v>55.5</v>
      </c>
      <c r="AQ73" s="195">
        <f>Prevalence!AQ70*CM73</f>
        <v>0</v>
      </c>
      <c r="AR73" s="195">
        <f>Prevalence!AR70*CN73</f>
        <v>162.73499999999999</v>
      </c>
      <c r="AS73" s="195">
        <f>Prevalence!AS70*CO73</f>
        <v>697.68</v>
      </c>
      <c r="AT73" s="195">
        <f>Prevalence!AT70*CP73</f>
        <v>65.399999999999991</v>
      </c>
      <c r="AU73" s="195">
        <f>Prevalence!AU70*CQ73</f>
        <v>422.4</v>
      </c>
      <c r="AV73" s="195">
        <f>Prevalence!AV70*CR73</f>
        <v>370.18499999999995</v>
      </c>
      <c r="AW73">
        <v>72</v>
      </c>
      <c r="AX73">
        <v>34715</v>
      </c>
      <c r="AY73">
        <v>2947</v>
      </c>
      <c r="AZ73">
        <v>185</v>
      </c>
      <c r="BA73">
        <v>305</v>
      </c>
      <c r="BB73">
        <v>2028</v>
      </c>
      <c r="BC73">
        <v>1323</v>
      </c>
      <c r="BD73">
        <v>1519</v>
      </c>
      <c r="BE73">
        <v>15084</v>
      </c>
      <c r="BF73">
        <v>784</v>
      </c>
      <c r="BG73">
        <v>4413</v>
      </c>
      <c r="BH73">
        <v>3705</v>
      </c>
      <c r="BK73">
        <v>2422</v>
      </c>
      <c r="BM73">
        <v>1263</v>
      </c>
      <c r="BN73">
        <v>224</v>
      </c>
      <c r="BO73">
        <v>289</v>
      </c>
      <c r="BP73">
        <v>179</v>
      </c>
      <c r="BQ73">
        <v>430</v>
      </c>
      <c r="BR73">
        <v>305</v>
      </c>
      <c r="BS73">
        <v>1759</v>
      </c>
      <c r="BT73">
        <v>987</v>
      </c>
      <c r="BU73">
        <v>126</v>
      </c>
      <c r="BV73">
        <v>118</v>
      </c>
      <c r="BW73">
        <v>193</v>
      </c>
      <c r="BX73">
        <v>2560</v>
      </c>
      <c r="BZ73">
        <v>675</v>
      </c>
      <c r="CA73">
        <v>2028</v>
      </c>
      <c r="CB73">
        <v>10425</v>
      </c>
      <c r="CC73">
        <v>605</v>
      </c>
      <c r="CD73">
        <v>954</v>
      </c>
      <c r="CE73">
        <v>176</v>
      </c>
      <c r="CF73">
        <v>32</v>
      </c>
      <c r="CG73">
        <v>1389</v>
      </c>
      <c r="CH73">
        <v>3281</v>
      </c>
      <c r="CJ73">
        <v>374</v>
      </c>
      <c r="CK73">
        <v>1700</v>
      </c>
      <c r="CL73">
        <v>185</v>
      </c>
      <c r="CN73">
        <v>571</v>
      </c>
      <c r="CO73">
        <v>1938</v>
      </c>
      <c r="CP73">
        <v>218</v>
      </c>
      <c r="CQ73">
        <v>880</v>
      </c>
      <c r="CR73">
        <v>851</v>
      </c>
    </row>
    <row r="74" spans="1:96" x14ac:dyDescent="0.2">
      <c r="A74" s="114" t="s">
        <v>28</v>
      </c>
      <c r="B74" s="195">
        <f>Prevalence!B71*AX74</f>
        <v>15925</v>
      </c>
      <c r="C74" s="195">
        <f>Prevalence!C71*AY74</f>
        <v>1856.4866666666669</v>
      </c>
      <c r="D74" s="195">
        <f>Prevalence!D71*AZ74</f>
        <v>64.13333333333334</v>
      </c>
      <c r="E74" s="195">
        <f>Prevalence!E71*BA74</f>
        <v>166.29166666666669</v>
      </c>
      <c r="F74" s="195">
        <f>Prevalence!F71*BB74</f>
        <v>1003.08</v>
      </c>
      <c r="G74" s="195">
        <f>Prevalence!G71*BC74</f>
        <v>411.1466666666667</v>
      </c>
      <c r="H74" s="195">
        <f>Prevalence!H71*BD74</f>
        <v>723.32</v>
      </c>
      <c r="I74" s="195">
        <f>Prevalence!I71*BE74</f>
        <v>7481.5649999999996</v>
      </c>
      <c r="J74" s="195">
        <f>Prevalence!J71*BF74</f>
        <v>329.42</v>
      </c>
      <c r="K74" s="195">
        <f>Prevalence!K71*BG74</f>
        <v>2146.56</v>
      </c>
      <c r="L74" s="195">
        <f>Prevalence!L71*BH74</f>
        <v>1563.38</v>
      </c>
      <c r="M74" s="195">
        <f>Prevalence!M71*BI74</f>
        <v>0</v>
      </c>
      <c r="N74" s="195">
        <f>Prevalence!N71*BJ74</f>
        <v>0</v>
      </c>
      <c r="O74" s="195">
        <f>Prevalence!O71*BK74</f>
        <v>1087.2333333333333</v>
      </c>
      <c r="P74" s="195">
        <f>Prevalence!P71*BL74</f>
        <v>0</v>
      </c>
      <c r="Q74" s="195">
        <f>Prevalence!Q71*BM74</f>
        <v>567.12500000000011</v>
      </c>
      <c r="R74" s="195">
        <f>Prevalence!R71*BN74</f>
        <v>113.49</v>
      </c>
      <c r="S74" s="195">
        <f>Prevalence!S71*BO74</f>
        <v>150.15</v>
      </c>
      <c r="T74" s="195">
        <f>Prevalence!T71*BP74</f>
        <v>96.893333333333331</v>
      </c>
      <c r="U74" s="195">
        <f>Prevalence!U71*BQ74</f>
        <v>133.81333333333333</v>
      </c>
      <c r="V74" s="195">
        <f>Prevalence!V71*BR74</f>
        <v>166.29166666666669</v>
      </c>
      <c r="W74" s="195">
        <f>Prevalence!W71*BS74</f>
        <v>754.52</v>
      </c>
      <c r="X74" s="195">
        <f>Prevalence!X71*BT74</f>
        <v>718.98666666666668</v>
      </c>
      <c r="Y74" s="195">
        <f>Prevalence!Y71*BU74</f>
        <v>16.813333333333333</v>
      </c>
      <c r="Z74" s="195">
        <f>Prevalence!Z71*BV74</f>
        <v>52.281666666666666</v>
      </c>
      <c r="AA74" s="195">
        <f>Prevalence!AA71*BW74</f>
        <v>58.5</v>
      </c>
      <c r="AB74" s="195">
        <f>Prevalence!AB71*BX74</f>
        <v>895.83</v>
      </c>
      <c r="AC74" s="195">
        <f>Prevalence!AC71*BY74</f>
        <v>0</v>
      </c>
      <c r="AD74" s="195">
        <f>Prevalence!AD71*BZ74</f>
        <v>185.33666666666667</v>
      </c>
      <c r="AE74" s="195">
        <f>Prevalence!AE71*CA74</f>
        <v>1003.08</v>
      </c>
      <c r="AF74" s="195">
        <f>Prevalence!AF71*CB74</f>
        <v>5850.8883333333342</v>
      </c>
      <c r="AG74" s="195">
        <f>Prevalence!AG71*CC74</f>
        <v>215.28</v>
      </c>
      <c r="AH74" s="195">
        <f>Prevalence!AH71*CD74</f>
        <v>610.61</v>
      </c>
      <c r="AI74" s="195">
        <f>Prevalence!AI71*CE74</f>
        <v>107.98666666666666</v>
      </c>
      <c r="AJ74" s="195">
        <f>Prevalence!AJ71*CF74</f>
        <v>25.154999999999998</v>
      </c>
      <c r="AK74" s="195">
        <f>Prevalence!AK71*CG74</f>
        <v>1017.64</v>
      </c>
      <c r="AL74" s="195">
        <f>Prevalence!AL71*CH74</f>
        <v>1673.2083333333335</v>
      </c>
      <c r="AM74" s="195">
        <f>Prevalence!AM71*CI74</f>
        <v>0</v>
      </c>
      <c r="AN74" s="195">
        <f>Prevalence!AN71*CJ74</f>
        <v>134.33333333333334</v>
      </c>
      <c r="AO74" s="195">
        <f>Prevalence!AO71*CK74</f>
        <v>836.31166666666661</v>
      </c>
      <c r="AP74" s="195">
        <f>Prevalence!AP71*CL74</f>
        <v>64.13333333333334</v>
      </c>
      <c r="AQ74" s="195">
        <f>Prevalence!AQ71*CM74</f>
        <v>0</v>
      </c>
      <c r="AR74" s="195">
        <f>Prevalence!AR71*CN74</f>
        <v>227.24</v>
      </c>
      <c r="AS74" s="195">
        <f>Prevalence!AS71*CO74</f>
        <v>943.28000000000009</v>
      </c>
      <c r="AT74" s="195">
        <f>Prevalence!AT71*CP74</f>
        <v>81.900000000000006</v>
      </c>
      <c r="AU74" s="195">
        <f>Prevalence!AU71*CQ74</f>
        <v>583.09333333333336</v>
      </c>
      <c r="AV74" s="195">
        <f>Prevalence!AV71*CR74</f>
        <v>524.03</v>
      </c>
      <c r="AW74">
        <v>73</v>
      </c>
      <c r="AX74">
        <v>30625</v>
      </c>
      <c r="AY74">
        <v>2764</v>
      </c>
      <c r="AZ74">
        <v>148</v>
      </c>
      <c r="BA74">
        <v>307</v>
      </c>
      <c r="BB74">
        <v>1929</v>
      </c>
      <c r="BC74">
        <v>1186</v>
      </c>
      <c r="BD74">
        <v>1284</v>
      </c>
      <c r="BE74">
        <v>12789</v>
      </c>
      <c r="BF74">
        <v>724</v>
      </c>
      <c r="BG74">
        <v>4128</v>
      </c>
      <c r="BH74">
        <v>3436</v>
      </c>
      <c r="BK74">
        <v>1930</v>
      </c>
      <c r="BM74">
        <v>1047</v>
      </c>
      <c r="BN74">
        <v>194</v>
      </c>
      <c r="BO74">
        <v>231</v>
      </c>
      <c r="BP74">
        <v>172</v>
      </c>
      <c r="BQ74">
        <v>386</v>
      </c>
      <c r="BR74">
        <v>307</v>
      </c>
      <c r="BS74">
        <v>1451</v>
      </c>
      <c r="BT74">
        <v>976</v>
      </c>
      <c r="BU74">
        <v>97</v>
      </c>
      <c r="BV74">
        <v>127</v>
      </c>
      <c r="BW74">
        <v>180</v>
      </c>
      <c r="BX74">
        <v>2297</v>
      </c>
      <c r="BZ74">
        <v>611</v>
      </c>
      <c r="CA74">
        <v>1929</v>
      </c>
      <c r="CB74">
        <v>8711</v>
      </c>
      <c r="CC74">
        <v>552</v>
      </c>
      <c r="CD74">
        <v>854</v>
      </c>
      <c r="CE74">
        <v>178</v>
      </c>
      <c r="CF74">
        <v>43</v>
      </c>
      <c r="CG74">
        <v>1236</v>
      </c>
      <c r="CH74">
        <v>3089</v>
      </c>
      <c r="CJ74">
        <v>248</v>
      </c>
      <c r="CK74">
        <v>1331</v>
      </c>
      <c r="CL74">
        <v>148</v>
      </c>
      <c r="CN74">
        <v>552</v>
      </c>
      <c r="CO74">
        <v>1814</v>
      </c>
      <c r="CP74">
        <v>189</v>
      </c>
      <c r="CQ74">
        <v>841</v>
      </c>
      <c r="CR74">
        <v>834</v>
      </c>
    </row>
    <row r="75" spans="1:96" x14ac:dyDescent="0.2">
      <c r="A75" s="114" t="s">
        <v>29</v>
      </c>
      <c r="B75" s="195">
        <f>Prevalence!B72*AX75</f>
        <v>18000.32</v>
      </c>
      <c r="C75" s="195">
        <f>Prevalence!C72*AY75</f>
        <v>2180.9016666666671</v>
      </c>
      <c r="D75" s="195">
        <f>Prevalence!D72*AZ75</f>
        <v>85.8</v>
      </c>
      <c r="E75" s="195">
        <f>Prevalence!E72*BA75</f>
        <v>190.66666666666669</v>
      </c>
      <c r="F75" s="195">
        <f>Prevalence!F72*BB75</f>
        <v>1179.8800000000001</v>
      </c>
      <c r="G75" s="195">
        <f>Prevalence!G72*BC75</f>
        <v>504.74666666666667</v>
      </c>
      <c r="H75" s="195">
        <f>Prevalence!H72*BD75</f>
        <v>655.15666666666664</v>
      </c>
      <c r="I75" s="195">
        <f>Prevalence!I72*BE75</f>
        <v>8583.7049999999999</v>
      </c>
      <c r="J75" s="195">
        <f>Prevalence!J72*BF75</f>
        <v>379.01499999999999</v>
      </c>
      <c r="K75" s="195">
        <f>Prevalence!K72*BG75</f>
        <v>2453.36</v>
      </c>
      <c r="L75" s="195">
        <f>Prevalence!L72*BH75</f>
        <v>1569.2950000000001</v>
      </c>
      <c r="M75" s="195">
        <f>Prevalence!M72*BI75</f>
        <v>0</v>
      </c>
      <c r="N75" s="195">
        <f>Prevalence!N72*BJ75</f>
        <v>0</v>
      </c>
      <c r="O75" s="195">
        <f>Prevalence!O72*BK75</f>
        <v>1272.0066666666667</v>
      </c>
      <c r="P75" s="195">
        <f>Prevalence!P72*BL75</f>
        <v>0</v>
      </c>
      <c r="Q75" s="195">
        <f>Prevalence!Q72*BM75</f>
        <v>521.08333333333337</v>
      </c>
      <c r="R75" s="195">
        <f>Prevalence!R72*BN75</f>
        <v>97.11</v>
      </c>
      <c r="S75" s="195">
        <f>Prevalence!S72*BO75</f>
        <v>165.1</v>
      </c>
      <c r="T75" s="195">
        <f>Prevalence!T72*BP75</f>
        <v>129.56666666666666</v>
      </c>
      <c r="U75" s="195">
        <f>Prevalence!U72*BQ75</f>
        <v>157.38666666666668</v>
      </c>
      <c r="V75" s="195">
        <f>Prevalence!V72*BR75</f>
        <v>190.66666666666669</v>
      </c>
      <c r="W75" s="195">
        <f>Prevalence!W72*BS75</f>
        <v>894.4</v>
      </c>
      <c r="X75" s="195">
        <f>Prevalence!X72*BT75</f>
        <v>909.04666666666674</v>
      </c>
      <c r="Y75" s="195">
        <f>Prevalence!Y72*BU75</f>
        <v>23.400000000000002</v>
      </c>
      <c r="Z75" s="195">
        <f>Prevalence!Z72*BV75</f>
        <v>62.984999999999999</v>
      </c>
      <c r="AA75" s="195">
        <f>Prevalence!AA72*BW75</f>
        <v>71.174999999999997</v>
      </c>
      <c r="AB75" s="195">
        <f>Prevalence!AB72*BX75</f>
        <v>845.91000000000008</v>
      </c>
      <c r="AC75" s="195">
        <f>Prevalence!AC72*BY75</f>
        <v>0</v>
      </c>
      <c r="AD75" s="195">
        <f>Prevalence!AD72*BZ75</f>
        <v>228.41</v>
      </c>
      <c r="AE75" s="195">
        <f>Prevalence!AE72*CA75</f>
        <v>1179.8800000000001</v>
      </c>
      <c r="AF75" s="195">
        <f>Prevalence!AF72*CB75</f>
        <v>6484.27</v>
      </c>
      <c r="AG75" s="195">
        <f>Prevalence!AG72*CC75</f>
        <v>235.17000000000002</v>
      </c>
      <c r="AH75" s="195">
        <f>Prevalence!AH72*CD75</f>
        <v>789.36000000000013</v>
      </c>
      <c r="AI75" s="195">
        <f>Prevalence!AI72*CE75</f>
        <v>121.94</v>
      </c>
      <c r="AJ75" s="195">
        <f>Prevalence!AJ72*CF75</f>
        <v>20.474999999999998</v>
      </c>
      <c r="AK75" s="195">
        <f>Prevalence!AK72*CG75</f>
        <v>1237.47</v>
      </c>
      <c r="AL75" s="195">
        <f>Prevalence!AL72*CH75</f>
        <v>1955.416666666667</v>
      </c>
      <c r="AM75" s="195">
        <f>Prevalence!AM72*CI75</f>
        <v>0</v>
      </c>
      <c r="AN75" s="195">
        <f>Prevalence!AN72*CJ75</f>
        <v>153.83333333333334</v>
      </c>
      <c r="AO75" s="195">
        <f>Prevalence!AO72*CK75</f>
        <v>1083.2466666666667</v>
      </c>
      <c r="AP75" s="195">
        <f>Prevalence!AP72*CL75</f>
        <v>85.8</v>
      </c>
      <c r="AQ75" s="195">
        <f>Prevalence!AQ72*CM75</f>
        <v>0</v>
      </c>
      <c r="AR75" s="195">
        <f>Prevalence!AR72*CN75</f>
        <v>209.95000000000002</v>
      </c>
      <c r="AS75" s="195">
        <f>Prevalence!AS72*CO75</f>
        <v>1025.96</v>
      </c>
      <c r="AT75" s="195">
        <f>Prevalence!AT72*CP75</f>
        <v>107.9</v>
      </c>
      <c r="AU75" s="195">
        <f>Prevalence!AU72*CQ75</f>
        <v>673.92000000000007</v>
      </c>
      <c r="AV75" s="195">
        <f>Prevalence!AV72*CR75</f>
        <v>581.83666666666659</v>
      </c>
      <c r="AW75">
        <v>74</v>
      </c>
      <c r="AX75">
        <v>34616</v>
      </c>
      <c r="AY75">
        <v>3247</v>
      </c>
      <c r="AZ75">
        <v>198</v>
      </c>
      <c r="BA75">
        <v>352</v>
      </c>
      <c r="BB75">
        <v>2269</v>
      </c>
      <c r="BC75">
        <v>1456</v>
      </c>
      <c r="BD75">
        <v>1163</v>
      </c>
      <c r="BE75">
        <v>14673</v>
      </c>
      <c r="BF75">
        <v>833</v>
      </c>
      <c r="BG75">
        <v>4718</v>
      </c>
      <c r="BH75">
        <v>3449</v>
      </c>
      <c r="BK75">
        <v>2258</v>
      </c>
      <c r="BM75">
        <v>962</v>
      </c>
      <c r="BN75">
        <v>166</v>
      </c>
      <c r="BO75">
        <v>254</v>
      </c>
      <c r="BP75">
        <v>230</v>
      </c>
      <c r="BQ75">
        <v>454</v>
      </c>
      <c r="BR75">
        <v>352</v>
      </c>
      <c r="BS75">
        <v>1720</v>
      </c>
      <c r="BT75">
        <v>1234</v>
      </c>
      <c r="BU75">
        <v>135</v>
      </c>
      <c r="BV75">
        <v>153</v>
      </c>
      <c r="BW75">
        <v>219</v>
      </c>
      <c r="BX75">
        <v>2169</v>
      </c>
      <c r="BZ75">
        <v>753</v>
      </c>
      <c r="CA75">
        <v>2269</v>
      </c>
      <c r="CB75">
        <v>9654</v>
      </c>
      <c r="CC75">
        <v>603</v>
      </c>
      <c r="CD75">
        <v>1104</v>
      </c>
      <c r="CE75">
        <v>201</v>
      </c>
      <c r="CF75">
        <v>35</v>
      </c>
      <c r="CG75">
        <v>1503</v>
      </c>
      <c r="CH75">
        <v>3610</v>
      </c>
      <c r="CJ75">
        <v>284</v>
      </c>
      <c r="CK75">
        <v>1724</v>
      </c>
      <c r="CL75">
        <v>198</v>
      </c>
      <c r="CN75">
        <v>510</v>
      </c>
      <c r="CO75">
        <v>1973</v>
      </c>
      <c r="CP75">
        <v>249</v>
      </c>
      <c r="CQ75">
        <v>972</v>
      </c>
      <c r="CR75">
        <v>926</v>
      </c>
    </row>
    <row r="76" spans="1:96" x14ac:dyDescent="0.2">
      <c r="A76" s="114" t="s">
        <v>30</v>
      </c>
      <c r="B76" s="195">
        <f>Prevalence!B73*AX76</f>
        <v>16307.1</v>
      </c>
      <c r="C76" s="195">
        <f>Prevalence!C73*AY76</f>
        <v>2025.6562500000002</v>
      </c>
      <c r="D76" s="195">
        <f>Prevalence!D73*AZ76</f>
        <v>82.875</v>
      </c>
      <c r="E76" s="195">
        <f>Prevalence!E73*BA76</f>
        <v>199.21875000000003</v>
      </c>
      <c r="F76" s="195">
        <f>Prevalence!F73*BB76</f>
        <v>1050.3</v>
      </c>
      <c r="G76" s="195">
        <f>Prevalence!G73*BC76</f>
        <v>459.3</v>
      </c>
      <c r="H76" s="195">
        <f>Prevalence!H73*BD76</f>
        <v>566.47500000000002</v>
      </c>
      <c r="I76" s="195">
        <f>Prevalence!I73*BE76</f>
        <v>7787.6437499999993</v>
      </c>
      <c r="J76" s="195">
        <f>Prevalence!J73*BF76</f>
        <v>361.85624999999999</v>
      </c>
      <c r="K76" s="195">
        <f>Prevalence!K73*BG76</f>
        <v>2249.1</v>
      </c>
      <c r="L76" s="195">
        <f>Prevalence!L73*BH76</f>
        <v>1351.7437499999999</v>
      </c>
      <c r="M76" s="195">
        <f>Prevalence!M73*BI76</f>
        <v>0</v>
      </c>
      <c r="N76" s="195">
        <f>Prevalence!N73*BJ76</f>
        <v>0</v>
      </c>
      <c r="O76" s="195">
        <f>Prevalence!O73*BK76</f>
        <v>1144.1624999999999</v>
      </c>
      <c r="P76" s="195">
        <f>Prevalence!P73*BL76</f>
        <v>0</v>
      </c>
      <c r="Q76" s="195">
        <f>Prevalence!Q73*BM76</f>
        <v>452.34375000000006</v>
      </c>
      <c r="R76" s="195">
        <f>Prevalence!R73*BN76</f>
        <v>75.431249999999991</v>
      </c>
      <c r="S76" s="195">
        <f>Prevalence!S73*BO76</f>
        <v>140.625</v>
      </c>
      <c r="T76" s="195">
        <f>Prevalence!T73*BP76</f>
        <v>127.2375</v>
      </c>
      <c r="U76" s="195">
        <f>Prevalence!U73*BQ76</f>
        <v>150.9</v>
      </c>
      <c r="V76" s="195">
        <f>Prevalence!V73*BR76</f>
        <v>199.21875000000003</v>
      </c>
      <c r="W76" s="195">
        <f>Prevalence!W73*BS76</f>
        <v>804.6</v>
      </c>
      <c r="X76" s="195">
        <f>Prevalence!X73*BT76</f>
        <v>835.12500000000011</v>
      </c>
      <c r="Y76" s="195">
        <f>Prevalence!Y73*BU76</f>
        <v>18.75</v>
      </c>
      <c r="Z76" s="195">
        <f>Prevalence!Z73*BV76</f>
        <v>50.943750000000001</v>
      </c>
      <c r="AA76" s="195">
        <f>Prevalence!AA73*BW76</f>
        <v>75.09375</v>
      </c>
      <c r="AB76" s="195">
        <f>Prevalence!AB73*BX76</f>
        <v>742.16250000000002</v>
      </c>
      <c r="AC76" s="195">
        <f>Prevalence!AC73*BY76</f>
        <v>0</v>
      </c>
      <c r="AD76" s="195">
        <f>Prevalence!AD73*BZ76</f>
        <v>191.625</v>
      </c>
      <c r="AE76" s="195">
        <f>Prevalence!AE73*CA76</f>
        <v>1050.3</v>
      </c>
      <c r="AF76" s="195">
        <f>Prevalence!AF73*CB76</f>
        <v>5821.8</v>
      </c>
      <c r="AG76" s="195">
        <f>Prevalence!AG73*CC76</f>
        <v>222.07500000000002</v>
      </c>
      <c r="AH76" s="195">
        <f>Prevalence!AH73*CD76</f>
        <v>821.7</v>
      </c>
      <c r="AI76" s="195">
        <f>Prevalence!AI73*CE76</f>
        <v>105.52500000000001</v>
      </c>
      <c r="AJ76" s="195">
        <f>Prevalence!AJ73*CF76</f>
        <v>24.299999999999997</v>
      </c>
      <c r="AK76" s="195">
        <f>Prevalence!AK73*CG76</f>
        <v>1154.25</v>
      </c>
      <c r="AL76" s="195">
        <f>Prevalence!AL73*CH76</f>
        <v>1800.9375000000002</v>
      </c>
      <c r="AM76" s="195">
        <f>Prevalence!AM73*CI76</f>
        <v>0</v>
      </c>
      <c r="AN76" s="195">
        <f>Prevalence!AN73*CJ76</f>
        <v>144.84375000000003</v>
      </c>
      <c r="AO76" s="195">
        <f>Prevalence!AO73*CK76</f>
        <v>921.65624999999989</v>
      </c>
      <c r="AP76" s="195">
        <f>Prevalence!AP73*CL76</f>
        <v>82.875</v>
      </c>
      <c r="AQ76" s="195">
        <f>Prevalence!AQ73*CM76</f>
        <v>0</v>
      </c>
      <c r="AR76" s="195">
        <f>Prevalence!AR73*CN76</f>
        <v>197.71875</v>
      </c>
      <c r="AS76" s="195">
        <f>Prevalence!AS73*CO76</f>
        <v>868.95</v>
      </c>
      <c r="AT76" s="195">
        <f>Prevalence!AT73*CP76</f>
        <v>111.75</v>
      </c>
      <c r="AU76" s="195">
        <f>Prevalence!AU73*CQ76</f>
        <v>706.19999999999993</v>
      </c>
      <c r="AV76" s="195">
        <f>Prevalence!AV73*CR76</f>
        <v>483.93749999999994</v>
      </c>
      <c r="AW76">
        <v>75</v>
      </c>
      <c r="AX76">
        <v>36238</v>
      </c>
      <c r="AY76">
        <v>3485</v>
      </c>
      <c r="AZ76">
        <v>221</v>
      </c>
      <c r="BA76">
        <v>425</v>
      </c>
      <c r="BB76">
        <v>2334</v>
      </c>
      <c r="BC76">
        <v>1531</v>
      </c>
      <c r="BD76">
        <v>1162</v>
      </c>
      <c r="BE76">
        <v>15383</v>
      </c>
      <c r="BF76">
        <v>919</v>
      </c>
      <c r="BG76">
        <v>4998</v>
      </c>
      <c r="BH76">
        <v>3433</v>
      </c>
      <c r="BK76">
        <v>2347</v>
      </c>
      <c r="BM76">
        <v>965</v>
      </c>
      <c r="BN76">
        <v>149</v>
      </c>
      <c r="BO76">
        <v>250</v>
      </c>
      <c r="BP76">
        <v>261</v>
      </c>
      <c r="BQ76">
        <v>503</v>
      </c>
      <c r="BR76">
        <v>425</v>
      </c>
      <c r="BS76">
        <v>1788</v>
      </c>
      <c r="BT76">
        <v>1310</v>
      </c>
      <c r="BU76">
        <v>125</v>
      </c>
      <c r="BV76">
        <v>143</v>
      </c>
      <c r="BW76">
        <v>267</v>
      </c>
      <c r="BX76">
        <v>2199</v>
      </c>
      <c r="BZ76">
        <v>730</v>
      </c>
      <c r="CA76">
        <v>2334</v>
      </c>
      <c r="CB76">
        <v>10016</v>
      </c>
      <c r="CC76">
        <v>658</v>
      </c>
      <c r="CD76">
        <v>1328</v>
      </c>
      <c r="CE76">
        <v>201</v>
      </c>
      <c r="CF76">
        <v>48</v>
      </c>
      <c r="CG76">
        <v>1620</v>
      </c>
      <c r="CH76">
        <v>3842</v>
      </c>
      <c r="CJ76">
        <v>309</v>
      </c>
      <c r="CK76">
        <v>1695</v>
      </c>
      <c r="CL76">
        <v>221</v>
      </c>
      <c r="CN76">
        <v>555</v>
      </c>
      <c r="CO76">
        <v>1931</v>
      </c>
      <c r="CP76">
        <v>298</v>
      </c>
      <c r="CQ76">
        <v>1177</v>
      </c>
      <c r="CR76">
        <v>890</v>
      </c>
    </row>
    <row r="77" spans="1:96" x14ac:dyDescent="0.2">
      <c r="A77" s="114" t="s">
        <v>31</v>
      </c>
      <c r="B77" s="195">
        <f>Prevalence!B74*AX77</f>
        <v>15182.1</v>
      </c>
      <c r="C77" s="195">
        <f>Prevalence!C74*AY77</f>
        <v>2001.2437500000001</v>
      </c>
      <c r="D77" s="195">
        <f>Prevalence!D74*AZ77</f>
        <v>61.875</v>
      </c>
      <c r="E77" s="195">
        <f>Prevalence!E74*BA77</f>
        <v>173.43750000000003</v>
      </c>
      <c r="F77" s="195">
        <f>Prevalence!F74*BB77</f>
        <v>1034.55</v>
      </c>
      <c r="G77" s="195">
        <f>Prevalence!G74*BC77</f>
        <v>432.9</v>
      </c>
      <c r="H77" s="195">
        <f>Prevalence!H74*BD77</f>
        <v>546.48749999999995</v>
      </c>
      <c r="I77" s="195">
        <f>Prevalence!I74*BE77</f>
        <v>7239.8812499999995</v>
      </c>
      <c r="J77" s="195">
        <f>Prevalence!J74*BF77</f>
        <v>342.5625</v>
      </c>
      <c r="K77" s="195">
        <f>Prevalence!K74*BG77</f>
        <v>2096.5500000000002</v>
      </c>
      <c r="L77" s="195">
        <f>Prevalence!L74*BH77</f>
        <v>1146.9937499999999</v>
      </c>
      <c r="M77" s="195">
        <f>Prevalence!M74*BI77</f>
        <v>0</v>
      </c>
      <c r="N77" s="195">
        <f>Prevalence!N74*BJ77</f>
        <v>0</v>
      </c>
      <c r="O77" s="195">
        <f>Prevalence!O74*BK77</f>
        <v>1050.075</v>
      </c>
      <c r="P77" s="195">
        <f>Prevalence!P74*BL77</f>
        <v>0</v>
      </c>
      <c r="Q77" s="195">
        <f>Prevalence!Q74*BM77</f>
        <v>425.15625000000006</v>
      </c>
      <c r="R77" s="195">
        <f>Prevalence!R74*BN77</f>
        <v>84.543750000000003</v>
      </c>
      <c r="S77" s="195">
        <f>Prevalence!S74*BO77</f>
        <v>117.5625</v>
      </c>
      <c r="T77" s="195">
        <f>Prevalence!T74*BP77</f>
        <v>115.05</v>
      </c>
      <c r="U77" s="195">
        <f>Prevalence!U74*BQ77</f>
        <v>138</v>
      </c>
      <c r="V77" s="195">
        <f>Prevalence!V74*BR77</f>
        <v>173.43750000000003</v>
      </c>
      <c r="W77" s="195">
        <f>Prevalence!W74*BS77</f>
        <v>757.80000000000007</v>
      </c>
      <c r="X77" s="195">
        <f>Prevalence!X74*BT77</f>
        <v>789.22500000000014</v>
      </c>
      <c r="Y77" s="195">
        <f>Prevalence!Y74*BU77</f>
        <v>21.15</v>
      </c>
      <c r="Z77" s="195">
        <f>Prevalence!Z74*BV77</f>
        <v>56.287500000000001</v>
      </c>
      <c r="AA77" s="195">
        <f>Prevalence!AA74*BW77</f>
        <v>66.65625</v>
      </c>
      <c r="AB77" s="195">
        <f>Prevalence!AB74*BX77</f>
        <v>597.71250000000009</v>
      </c>
      <c r="AC77" s="195">
        <f>Prevalence!AC74*BY77</f>
        <v>0</v>
      </c>
      <c r="AD77" s="195">
        <f>Prevalence!AD74*BZ77</f>
        <v>188.21250000000001</v>
      </c>
      <c r="AE77" s="195">
        <f>Prevalence!AE74*CA77</f>
        <v>1034.55</v>
      </c>
      <c r="AF77" s="195">
        <f>Prevalence!AF74*CB77</f>
        <v>5327.15625</v>
      </c>
      <c r="AG77" s="195">
        <f>Prevalence!AG74*CC77</f>
        <v>213.97500000000002</v>
      </c>
      <c r="AH77" s="195">
        <f>Prevalence!AH74*CD77</f>
        <v>761.68124999999998</v>
      </c>
      <c r="AI77" s="195">
        <f>Prevalence!AI74*CE77</f>
        <v>98.7</v>
      </c>
      <c r="AJ77" s="195">
        <f>Prevalence!AJ74*CF77</f>
        <v>23.793749999999999</v>
      </c>
      <c r="AK77" s="195">
        <f>Prevalence!AK74*CG77</f>
        <v>1148.55</v>
      </c>
      <c r="AL77" s="195">
        <f>Prevalence!AL74*CH77</f>
        <v>1656.5625000000002</v>
      </c>
      <c r="AM77" s="195">
        <f>Prevalence!AM74*CI77</f>
        <v>0</v>
      </c>
      <c r="AN77" s="195">
        <f>Prevalence!AN74*CJ77</f>
        <v>122.34375000000001</v>
      </c>
      <c r="AO77" s="195">
        <f>Prevalence!AO74*CK77</f>
        <v>958.08749999999998</v>
      </c>
      <c r="AP77" s="195">
        <f>Prevalence!AP74*CL77</f>
        <v>61.875</v>
      </c>
      <c r="AQ77" s="195">
        <f>Prevalence!AQ74*CM77</f>
        <v>0</v>
      </c>
      <c r="AR77" s="195">
        <f>Prevalence!AR74*CN77</f>
        <v>211.25624999999999</v>
      </c>
      <c r="AS77" s="195">
        <f>Prevalence!AS74*CO77</f>
        <v>864.45</v>
      </c>
      <c r="AT77" s="195">
        <f>Prevalence!AT74*CP77</f>
        <v>99.75</v>
      </c>
      <c r="AU77" s="195">
        <f>Prevalence!AU74*CQ77</f>
        <v>581.4</v>
      </c>
      <c r="AV77" s="195">
        <f>Prevalence!AV74*CR77</f>
        <v>432.82499999999999</v>
      </c>
      <c r="AW77">
        <v>76</v>
      </c>
      <c r="AX77">
        <v>33738</v>
      </c>
      <c r="AY77">
        <v>3443</v>
      </c>
      <c r="AZ77">
        <v>165</v>
      </c>
      <c r="BA77">
        <v>370</v>
      </c>
      <c r="BB77">
        <v>2299</v>
      </c>
      <c r="BC77">
        <v>1443</v>
      </c>
      <c r="BD77">
        <v>1121</v>
      </c>
      <c r="BE77">
        <v>14301</v>
      </c>
      <c r="BF77">
        <v>870</v>
      </c>
      <c r="BG77">
        <v>4659</v>
      </c>
      <c r="BH77">
        <v>2913</v>
      </c>
      <c r="BK77">
        <v>2154</v>
      </c>
      <c r="BM77">
        <v>907</v>
      </c>
      <c r="BN77">
        <v>167</v>
      </c>
      <c r="BO77">
        <v>209</v>
      </c>
      <c r="BP77">
        <v>236</v>
      </c>
      <c r="BQ77">
        <v>460</v>
      </c>
      <c r="BR77">
        <v>370</v>
      </c>
      <c r="BS77">
        <v>1684</v>
      </c>
      <c r="BT77">
        <v>1238</v>
      </c>
      <c r="BU77">
        <v>141</v>
      </c>
      <c r="BV77">
        <v>158</v>
      </c>
      <c r="BW77">
        <v>237</v>
      </c>
      <c r="BX77">
        <v>1771</v>
      </c>
      <c r="BZ77">
        <v>717</v>
      </c>
      <c r="CA77">
        <v>2299</v>
      </c>
      <c r="CB77">
        <v>9165</v>
      </c>
      <c r="CC77">
        <v>634</v>
      </c>
      <c r="CD77">
        <v>1231</v>
      </c>
      <c r="CE77">
        <v>188</v>
      </c>
      <c r="CF77">
        <v>47</v>
      </c>
      <c r="CG77">
        <v>1612</v>
      </c>
      <c r="CH77">
        <v>3534</v>
      </c>
      <c r="CJ77">
        <v>261</v>
      </c>
      <c r="CK77">
        <v>1762</v>
      </c>
      <c r="CL77">
        <v>165</v>
      </c>
      <c r="CN77">
        <v>593</v>
      </c>
      <c r="CO77">
        <v>1921</v>
      </c>
      <c r="CP77">
        <v>266</v>
      </c>
      <c r="CQ77">
        <v>969</v>
      </c>
      <c r="CR77">
        <v>796</v>
      </c>
    </row>
    <row r="78" spans="1:96" x14ac:dyDescent="0.2">
      <c r="A78" s="114" t="s">
        <v>32</v>
      </c>
      <c r="B78" s="195">
        <f>Prevalence!B75*AX78</f>
        <v>12259.73</v>
      </c>
      <c r="C78" s="195">
        <f>Prevalence!C75*AY78</f>
        <v>1690.1329166666667</v>
      </c>
      <c r="D78" s="195">
        <f>Prevalence!D75*AZ78</f>
        <v>47.3</v>
      </c>
      <c r="E78" s="195">
        <f>Prevalence!E75*BA78</f>
        <v>146.91666666666669</v>
      </c>
      <c r="F78" s="195">
        <f>Prevalence!F75*BB78</f>
        <v>812.27</v>
      </c>
      <c r="G78" s="195">
        <f>Prevalence!G75*BC78</f>
        <v>345.43333333333328</v>
      </c>
      <c r="H78" s="195">
        <f>Prevalence!H75*BD78</f>
        <v>438.815</v>
      </c>
      <c r="I78" s="195">
        <f>Prevalence!I75*BE78</f>
        <v>5775.0074999999997</v>
      </c>
      <c r="J78" s="195">
        <f>Prevalence!J75*BF78</f>
        <v>293.85124999999999</v>
      </c>
      <c r="K78" s="195">
        <f>Prevalence!K75*BG78</f>
        <v>1679.58</v>
      </c>
      <c r="L78" s="195">
        <f>Prevalence!L75*BH78</f>
        <v>906.01</v>
      </c>
      <c r="M78" s="195">
        <f>Prevalence!M75*BI78</f>
        <v>0</v>
      </c>
      <c r="N78" s="195">
        <f>Prevalence!N75*BJ78</f>
        <v>0</v>
      </c>
      <c r="O78" s="195">
        <f>Prevalence!O75*BK78</f>
        <v>903.25083333333328</v>
      </c>
      <c r="P78" s="195">
        <f>Prevalence!P75*BL78</f>
        <v>0</v>
      </c>
      <c r="Q78" s="195">
        <f>Prevalence!Q75*BM78</f>
        <v>353.85416666666669</v>
      </c>
      <c r="R78" s="195">
        <f>Prevalence!R75*BN78</f>
        <v>58.050000000000004</v>
      </c>
      <c r="S78" s="195">
        <f>Prevalence!S75*BO78</f>
        <v>108.57499999999999</v>
      </c>
      <c r="T78" s="195">
        <f>Prevalence!T75*BP78</f>
        <v>108.07333333333332</v>
      </c>
      <c r="U78" s="195">
        <f>Prevalence!U75*BQ78</f>
        <v>116.09999999999998</v>
      </c>
      <c r="V78" s="195">
        <f>Prevalence!V75*BR78</f>
        <v>146.91666666666669</v>
      </c>
      <c r="W78" s="195">
        <f>Prevalence!W75*BS78</f>
        <v>654.46</v>
      </c>
      <c r="X78" s="195">
        <f>Prevalence!X75*BT78</f>
        <v>648.15333333333331</v>
      </c>
      <c r="Y78" s="195">
        <f>Prevalence!Y75*BU78</f>
        <v>16.91333333333333</v>
      </c>
      <c r="Z78" s="195">
        <f>Prevalence!Z75*BV78</f>
        <v>34.722499999999997</v>
      </c>
      <c r="AA78" s="195">
        <f>Prevalence!AA75*BW78</f>
        <v>43.268749999999997</v>
      </c>
      <c r="AB78" s="195">
        <f>Prevalence!AB75*BX78</f>
        <v>494.39250000000004</v>
      </c>
      <c r="AC78" s="195">
        <f>Prevalence!AC75*BY78</f>
        <v>0</v>
      </c>
      <c r="AD78" s="195">
        <f>Prevalence!AD75*BZ78</f>
        <v>137.95833333333334</v>
      </c>
      <c r="AE78" s="195">
        <f>Prevalence!AE75*CA78</f>
        <v>812.27</v>
      </c>
      <c r="AF78" s="195">
        <f>Prevalence!AF75*CB78</f>
        <v>4282.8179166666669</v>
      </c>
      <c r="AG78" s="195">
        <f>Prevalence!AG75*CC78</f>
        <v>177.05250000000001</v>
      </c>
      <c r="AH78" s="195">
        <f>Prevalence!AH75*CD78</f>
        <v>585.33749999999998</v>
      </c>
      <c r="AI78" s="195">
        <f>Prevalence!AI75*CE78</f>
        <v>74.24666666666667</v>
      </c>
      <c r="AJ78" s="195">
        <f>Prevalence!AJ75*CF78</f>
        <v>15.48</v>
      </c>
      <c r="AK78" s="195">
        <f>Prevalence!AK75*CG78</f>
        <v>947.03916666666657</v>
      </c>
      <c r="AL78" s="195">
        <f>Prevalence!AL75*CH78</f>
        <v>1285.0729166666667</v>
      </c>
      <c r="AM78" s="195">
        <f>Prevalence!AM75*CI78</f>
        <v>0</v>
      </c>
      <c r="AN78" s="195">
        <f>Prevalence!AN75*CJ78</f>
        <v>96.302083333333343</v>
      </c>
      <c r="AO78" s="195">
        <f>Prevalence!AO75*CK78</f>
        <v>678.57583333333332</v>
      </c>
      <c r="AP78" s="195">
        <f>Prevalence!AP75*CL78</f>
        <v>47.3</v>
      </c>
      <c r="AQ78" s="195">
        <f>Prevalence!AQ75*CM78</f>
        <v>0</v>
      </c>
      <c r="AR78" s="195">
        <f>Prevalence!AR75*CN78</f>
        <v>200.16499999999999</v>
      </c>
      <c r="AS78" s="195">
        <f>Prevalence!AS75*CO78</f>
        <v>774</v>
      </c>
      <c r="AT78" s="195">
        <f>Prevalence!AT75*CP78</f>
        <v>89.583333333333329</v>
      </c>
      <c r="AU78" s="195">
        <f>Prevalence!AU75*CQ78</f>
        <v>509.69333333333327</v>
      </c>
      <c r="AV78" s="195">
        <f>Prevalence!AV75*CR78</f>
        <v>324.73958333333331</v>
      </c>
      <c r="AW78">
        <v>77</v>
      </c>
      <c r="AX78">
        <v>28511</v>
      </c>
      <c r="AY78">
        <v>3043</v>
      </c>
      <c r="AZ78">
        <v>132</v>
      </c>
      <c r="BA78">
        <v>328</v>
      </c>
      <c r="BB78">
        <v>1889</v>
      </c>
      <c r="BC78">
        <v>1205</v>
      </c>
      <c r="BD78">
        <v>942</v>
      </c>
      <c r="BE78">
        <v>11938</v>
      </c>
      <c r="BF78">
        <v>781</v>
      </c>
      <c r="BG78">
        <v>3906</v>
      </c>
      <c r="BH78">
        <v>2408</v>
      </c>
      <c r="BK78">
        <v>1939</v>
      </c>
      <c r="BM78">
        <v>790</v>
      </c>
      <c r="BN78">
        <v>120</v>
      </c>
      <c r="BO78">
        <v>202</v>
      </c>
      <c r="BP78">
        <v>232</v>
      </c>
      <c r="BQ78">
        <v>405</v>
      </c>
      <c r="BR78">
        <v>328</v>
      </c>
      <c r="BS78">
        <v>1522</v>
      </c>
      <c r="BT78">
        <v>1064</v>
      </c>
      <c r="BU78">
        <v>118</v>
      </c>
      <c r="BV78">
        <v>102</v>
      </c>
      <c r="BW78">
        <v>161</v>
      </c>
      <c r="BX78">
        <v>1533</v>
      </c>
      <c r="BZ78">
        <v>550</v>
      </c>
      <c r="CA78">
        <v>1889</v>
      </c>
      <c r="CB78">
        <v>7711</v>
      </c>
      <c r="CC78">
        <v>549</v>
      </c>
      <c r="CD78">
        <v>990</v>
      </c>
      <c r="CE78">
        <v>148</v>
      </c>
      <c r="CF78">
        <v>32</v>
      </c>
      <c r="CG78">
        <v>1391</v>
      </c>
      <c r="CH78">
        <v>2869</v>
      </c>
      <c r="CJ78">
        <v>215</v>
      </c>
      <c r="CK78">
        <v>1306</v>
      </c>
      <c r="CL78">
        <v>132</v>
      </c>
      <c r="CN78">
        <v>588</v>
      </c>
      <c r="CO78">
        <v>1800</v>
      </c>
      <c r="CP78">
        <v>250</v>
      </c>
      <c r="CQ78">
        <v>889</v>
      </c>
      <c r="CR78">
        <v>625</v>
      </c>
    </row>
    <row r="79" spans="1:96" x14ac:dyDescent="0.2">
      <c r="A79" s="114" t="s">
        <v>33</v>
      </c>
      <c r="B79" s="195">
        <f>Prevalence!B76*AX79</f>
        <v>11223.43</v>
      </c>
      <c r="C79" s="195">
        <f>Prevalence!C76*AY79</f>
        <v>1566.2750000000001</v>
      </c>
      <c r="D79" s="195">
        <f>Prevalence!D76*AZ79</f>
        <v>60.916666666666664</v>
      </c>
      <c r="E79" s="195">
        <f>Prevalence!E76*BA79</f>
        <v>159.01041666666669</v>
      </c>
      <c r="F79" s="195">
        <f>Prevalence!F76*BB79</f>
        <v>781.31</v>
      </c>
      <c r="G79" s="195">
        <f>Prevalence!G76*BC79</f>
        <v>342.56666666666661</v>
      </c>
      <c r="H79" s="195">
        <f>Prevalence!H76*BD79</f>
        <v>408.5358333333333</v>
      </c>
      <c r="I79" s="195">
        <f>Prevalence!I76*BE79</f>
        <v>5079.375</v>
      </c>
      <c r="J79" s="195">
        <f>Prevalence!J76*BF79</f>
        <v>266.38499999999999</v>
      </c>
      <c r="K79" s="195">
        <f>Prevalence!K76*BG79</f>
        <v>1565.6299999999999</v>
      </c>
      <c r="L79" s="195">
        <f>Prevalence!L76*BH79</f>
        <v>833.01749999999993</v>
      </c>
      <c r="M79" s="195">
        <f>Prevalence!M76*BI79</f>
        <v>0</v>
      </c>
      <c r="N79" s="195">
        <f>Prevalence!N76*BJ79</f>
        <v>0</v>
      </c>
      <c r="O79" s="195">
        <f>Prevalence!O76*BK79</f>
        <v>840.36333333333334</v>
      </c>
      <c r="P79" s="195">
        <f>Prevalence!P76*BL79</f>
        <v>0</v>
      </c>
      <c r="Q79" s="195">
        <f>Prevalence!Q76*BM79</f>
        <v>323.39583333333337</v>
      </c>
      <c r="R79" s="195">
        <f>Prevalence!R76*BN79</f>
        <v>54.18</v>
      </c>
      <c r="S79" s="195">
        <f>Prevalence!S76*BO79</f>
        <v>114.4875</v>
      </c>
      <c r="T79" s="195">
        <f>Prevalence!T76*BP79</f>
        <v>94.098333333333329</v>
      </c>
      <c r="U79" s="195">
        <f>Prevalence!U76*BQ79</f>
        <v>105.77999999999999</v>
      </c>
      <c r="V79" s="195">
        <f>Prevalence!V76*BR79</f>
        <v>159.01041666666669</v>
      </c>
      <c r="W79" s="195">
        <f>Prevalence!W76*BS79</f>
        <v>594.26</v>
      </c>
      <c r="X79" s="195">
        <f>Prevalence!X76*BT79</f>
        <v>609.77583333333325</v>
      </c>
      <c r="Y79" s="195">
        <f>Prevalence!Y76*BU79</f>
        <v>13.903333333333331</v>
      </c>
      <c r="Z79" s="195">
        <f>Prevalence!Z76*BV79</f>
        <v>32.68</v>
      </c>
      <c r="AA79" s="195">
        <f>Prevalence!AA76*BW79</f>
        <v>42.462499999999999</v>
      </c>
      <c r="AB79" s="195">
        <f>Prevalence!AB76*BX79</f>
        <v>429.2475</v>
      </c>
      <c r="AC79" s="195">
        <f>Prevalence!AC76*BY79</f>
        <v>0</v>
      </c>
      <c r="AD79" s="195">
        <f>Prevalence!AD76*BZ79</f>
        <v>144.73083333333335</v>
      </c>
      <c r="AE79" s="195">
        <f>Prevalence!AE76*CA79</f>
        <v>781.31</v>
      </c>
      <c r="AF79" s="195">
        <f>Prevalence!AF76*CB79</f>
        <v>3684.6341666666667</v>
      </c>
      <c r="AG79" s="195">
        <f>Prevalence!AG76*CC79</f>
        <v>163.185</v>
      </c>
      <c r="AH79" s="195">
        <f>Prevalence!AH76*CD79</f>
        <v>616.08249999999998</v>
      </c>
      <c r="AI79" s="195">
        <f>Prevalence!AI76*CE79</f>
        <v>67.725000000000009</v>
      </c>
      <c r="AJ79" s="195">
        <f>Prevalence!AJ76*CF79</f>
        <v>20.80125</v>
      </c>
      <c r="AK79" s="195">
        <f>Prevalence!AK76*CG79</f>
        <v>894.6149999999999</v>
      </c>
      <c r="AL79" s="195">
        <f>Prevalence!AL76*CH79</f>
        <v>1215.1979166666667</v>
      </c>
      <c r="AM79" s="195">
        <f>Prevalence!AM76*CI79</f>
        <v>0</v>
      </c>
      <c r="AN79" s="195">
        <f>Prevalence!AN76*CJ79</f>
        <v>93.614583333333343</v>
      </c>
      <c r="AO79" s="195">
        <f>Prevalence!AO76*CK79</f>
        <v>606.87333333333322</v>
      </c>
      <c r="AP79" s="195">
        <f>Prevalence!AP76*CL79</f>
        <v>60.916666666666664</v>
      </c>
      <c r="AQ79" s="195">
        <f>Prevalence!AQ76*CM79</f>
        <v>0</v>
      </c>
      <c r="AR79" s="195">
        <f>Prevalence!AR76*CN79</f>
        <v>171.91041666666666</v>
      </c>
      <c r="AS79" s="195">
        <f>Prevalence!AS76*CO79</f>
        <v>672.09</v>
      </c>
      <c r="AT79" s="195">
        <f>Prevalence!AT76*CP79</f>
        <v>89.224999999999994</v>
      </c>
      <c r="AU79" s="195">
        <f>Prevalence!AU76*CQ79</f>
        <v>439.17333333333329</v>
      </c>
      <c r="AV79" s="195">
        <f>Prevalence!AV76*CR79</f>
        <v>338.76833333333332</v>
      </c>
      <c r="AW79">
        <v>78</v>
      </c>
      <c r="AX79">
        <v>26101</v>
      </c>
      <c r="AY79">
        <v>2820</v>
      </c>
      <c r="AZ79">
        <v>170</v>
      </c>
      <c r="BA79">
        <v>355</v>
      </c>
      <c r="BB79">
        <v>1817</v>
      </c>
      <c r="BC79">
        <v>1195</v>
      </c>
      <c r="BD79">
        <v>877</v>
      </c>
      <c r="BE79">
        <v>10500</v>
      </c>
      <c r="BF79">
        <v>708</v>
      </c>
      <c r="BG79">
        <v>3641</v>
      </c>
      <c r="BH79">
        <v>2214</v>
      </c>
      <c r="BK79">
        <v>1804</v>
      </c>
      <c r="BM79">
        <v>722</v>
      </c>
      <c r="BN79">
        <v>112</v>
      </c>
      <c r="BO79">
        <v>213</v>
      </c>
      <c r="BP79">
        <v>202</v>
      </c>
      <c r="BQ79">
        <v>369</v>
      </c>
      <c r="BR79">
        <v>355</v>
      </c>
      <c r="BS79">
        <v>1382</v>
      </c>
      <c r="BT79">
        <v>1001</v>
      </c>
      <c r="BU79">
        <v>97</v>
      </c>
      <c r="BV79">
        <v>96</v>
      </c>
      <c r="BW79">
        <v>158</v>
      </c>
      <c r="BX79">
        <v>1331</v>
      </c>
      <c r="BZ79">
        <v>577</v>
      </c>
      <c r="CA79">
        <v>1817</v>
      </c>
      <c r="CB79">
        <v>6634</v>
      </c>
      <c r="CC79">
        <v>506</v>
      </c>
      <c r="CD79">
        <v>1042</v>
      </c>
      <c r="CE79">
        <v>135</v>
      </c>
      <c r="CF79">
        <v>43</v>
      </c>
      <c r="CG79">
        <v>1314</v>
      </c>
      <c r="CH79">
        <v>2713</v>
      </c>
      <c r="CJ79">
        <v>209</v>
      </c>
      <c r="CK79">
        <v>1168</v>
      </c>
      <c r="CL79">
        <v>170</v>
      </c>
      <c r="CN79">
        <v>505</v>
      </c>
      <c r="CO79">
        <v>1563</v>
      </c>
      <c r="CP79">
        <v>249</v>
      </c>
      <c r="CQ79">
        <v>766</v>
      </c>
      <c r="CR79">
        <v>652</v>
      </c>
    </row>
    <row r="80" spans="1:96" x14ac:dyDescent="0.2">
      <c r="A80" s="114" t="s">
        <v>34</v>
      </c>
      <c r="B80" s="195">
        <f>Prevalence!B77*AX80</f>
        <v>7759.8499999999995</v>
      </c>
      <c r="C80" s="195">
        <f>Prevalence!C77*AY80</f>
        <v>1133.3729166666667</v>
      </c>
      <c r="D80" s="195">
        <f>Prevalence!D77*AZ80</f>
        <v>44.916666666666671</v>
      </c>
      <c r="E80" s="195">
        <f>Prevalence!E77*BA80</f>
        <v>103.54166666666666</v>
      </c>
      <c r="F80" s="195">
        <f>Prevalence!F77*BB80</f>
        <v>558.94999999999993</v>
      </c>
      <c r="G80" s="195">
        <f>Prevalence!G77*BC80</f>
        <v>236.83333333333331</v>
      </c>
      <c r="H80" s="195">
        <f>Prevalence!H77*BD80</f>
        <v>227.12083333333328</v>
      </c>
      <c r="I80" s="195">
        <f>Prevalence!I77*BE80</f>
        <v>3512.25</v>
      </c>
      <c r="J80" s="195">
        <f>Prevalence!J77*BF80</f>
        <v>184.66874999999999</v>
      </c>
      <c r="K80" s="195">
        <f>Prevalence!K77*BG80</f>
        <v>1120.3499999999999</v>
      </c>
      <c r="L80" s="195">
        <f>Prevalence!L77*BH80</f>
        <v>544.81874999999991</v>
      </c>
      <c r="M80" s="195">
        <f>Prevalence!M77*BI80</f>
        <v>0</v>
      </c>
      <c r="N80" s="195">
        <f>Prevalence!N77*BJ80</f>
        <v>0</v>
      </c>
      <c r="O80" s="195">
        <f>Prevalence!O77*BK80</f>
        <v>573.29999999999984</v>
      </c>
      <c r="P80" s="195">
        <f>Prevalence!P77*BL80</f>
        <v>0</v>
      </c>
      <c r="Q80" s="195">
        <f>Prevalence!Q77*BM80</f>
        <v>180.46875</v>
      </c>
      <c r="R80" s="195">
        <f>Prevalence!R77*BN80</f>
        <v>33.074999999999996</v>
      </c>
      <c r="S80" s="195">
        <f>Prevalence!S77*BO80</f>
        <v>70</v>
      </c>
      <c r="T80" s="195">
        <f>Prevalence!T77*BP80</f>
        <v>70.145833333333314</v>
      </c>
      <c r="U80" s="195">
        <f>Prevalence!U77*BQ80</f>
        <v>70.466666666666654</v>
      </c>
      <c r="V80" s="195">
        <f>Prevalence!V77*BR80</f>
        <v>103.54166666666666</v>
      </c>
      <c r="W80" s="195">
        <f>Prevalence!W77*BS80</f>
        <v>419.29999999999995</v>
      </c>
      <c r="X80" s="195">
        <f>Prevalence!X77*BT80</f>
        <v>434.35</v>
      </c>
      <c r="Y80" s="195">
        <f>Prevalence!Y77*BU80</f>
        <v>9.5666666666666664</v>
      </c>
      <c r="Z80" s="195">
        <f>Prevalence!Z77*BV80</f>
        <v>20.504166666666663</v>
      </c>
      <c r="AA80" s="195">
        <f>Prevalence!AA77*BW80</f>
        <v>24.9375</v>
      </c>
      <c r="AB80" s="195">
        <f>Prevalence!AB77*BX80</f>
        <v>266.96249999999998</v>
      </c>
      <c r="AC80" s="195">
        <f>Prevalence!AC77*BY80</f>
        <v>0</v>
      </c>
      <c r="AD80" s="195">
        <f>Prevalence!AD77*BZ80</f>
        <v>105.75833333333333</v>
      </c>
      <c r="AE80" s="195">
        <f>Prevalence!AE77*CA80</f>
        <v>558.94999999999993</v>
      </c>
      <c r="AF80" s="195">
        <f>Prevalence!AF77*CB80</f>
        <v>2594.9583333333335</v>
      </c>
      <c r="AG80" s="195">
        <f>Prevalence!AG77*CC80</f>
        <v>109.72499999999998</v>
      </c>
      <c r="AH80" s="195">
        <f>Prevalence!AH77*CD80</f>
        <v>407.61874999999998</v>
      </c>
      <c r="AI80" s="195">
        <f>Prevalence!AI77*CE80</f>
        <v>43.691666666666663</v>
      </c>
      <c r="AJ80" s="195">
        <f>Prevalence!AJ77*CF80</f>
        <v>7.875</v>
      </c>
      <c r="AK80" s="195">
        <f>Prevalence!AK77*CG80</f>
        <v>652.80833333333328</v>
      </c>
      <c r="AL80" s="195">
        <f>Prevalence!AL77*CH80</f>
        <v>854.94791666666663</v>
      </c>
      <c r="AM80" s="195">
        <f>Prevalence!AM77*CI80</f>
        <v>0</v>
      </c>
      <c r="AN80" s="195">
        <f>Prevalence!AN77*CJ80</f>
        <v>56.145833333333329</v>
      </c>
      <c r="AO80" s="195">
        <f>Prevalence!AO77*CK80</f>
        <v>392.88958333333329</v>
      </c>
      <c r="AP80" s="195">
        <f>Prevalence!AP77*CL80</f>
        <v>44.916666666666671</v>
      </c>
      <c r="AQ80" s="195">
        <f>Prevalence!AQ77*CM80</f>
        <v>0</v>
      </c>
      <c r="AR80" s="195">
        <f>Prevalence!AR77*CN80</f>
        <v>125.51874999999998</v>
      </c>
      <c r="AS80" s="195">
        <f>Prevalence!AS77*CO80</f>
        <v>503.29999999999995</v>
      </c>
      <c r="AT80" s="195">
        <f>Prevalence!AT77*CP80</f>
        <v>56.875000000000007</v>
      </c>
      <c r="AU80" s="195">
        <f>Prevalence!AU77*CQ80</f>
        <v>292.13333333333333</v>
      </c>
      <c r="AV80" s="195">
        <f>Prevalence!AV77*CR80</f>
        <v>245.71458333333331</v>
      </c>
      <c r="AW80">
        <v>79</v>
      </c>
      <c r="AX80">
        <v>22171</v>
      </c>
      <c r="AY80">
        <v>2507</v>
      </c>
      <c r="AZ80">
        <v>154</v>
      </c>
      <c r="BA80">
        <v>284</v>
      </c>
      <c r="BB80">
        <v>1597</v>
      </c>
      <c r="BC80">
        <v>1015</v>
      </c>
      <c r="BD80">
        <v>599</v>
      </c>
      <c r="BE80">
        <v>8920</v>
      </c>
      <c r="BF80">
        <v>603</v>
      </c>
      <c r="BG80">
        <v>3201</v>
      </c>
      <c r="BH80">
        <v>1779</v>
      </c>
      <c r="BK80">
        <v>1512</v>
      </c>
      <c r="BM80">
        <v>495</v>
      </c>
      <c r="BN80">
        <v>84</v>
      </c>
      <c r="BO80">
        <v>160</v>
      </c>
      <c r="BP80">
        <v>185</v>
      </c>
      <c r="BQ80">
        <v>302</v>
      </c>
      <c r="BR80">
        <v>284</v>
      </c>
      <c r="BS80">
        <v>1198</v>
      </c>
      <c r="BT80">
        <v>876</v>
      </c>
      <c r="BU80">
        <v>82</v>
      </c>
      <c r="BV80">
        <v>74</v>
      </c>
      <c r="BW80">
        <v>114</v>
      </c>
      <c r="BX80">
        <v>1017</v>
      </c>
      <c r="BZ80">
        <v>518</v>
      </c>
      <c r="CA80">
        <v>1597</v>
      </c>
      <c r="CB80">
        <v>5740</v>
      </c>
      <c r="CC80">
        <v>418</v>
      </c>
      <c r="CD80">
        <v>847</v>
      </c>
      <c r="CE80">
        <v>107</v>
      </c>
      <c r="CF80">
        <v>20</v>
      </c>
      <c r="CG80">
        <v>1178</v>
      </c>
      <c r="CH80">
        <v>2345</v>
      </c>
      <c r="CJ80">
        <v>154</v>
      </c>
      <c r="CK80">
        <v>929</v>
      </c>
      <c r="CL80">
        <v>154</v>
      </c>
      <c r="CN80">
        <v>453</v>
      </c>
      <c r="CO80">
        <v>1438</v>
      </c>
      <c r="CP80">
        <v>195</v>
      </c>
      <c r="CQ80">
        <v>626</v>
      </c>
      <c r="CR80">
        <v>581</v>
      </c>
    </row>
    <row r="81" spans="1:96" x14ac:dyDescent="0.2">
      <c r="A81" s="114" t="s">
        <v>35</v>
      </c>
      <c r="B81" s="195">
        <f>Prevalence!B78*AX81</f>
        <v>6072.8499999999995</v>
      </c>
      <c r="C81" s="195">
        <f>Prevalence!C78*AY81</f>
        <v>933.1</v>
      </c>
      <c r="D81" s="195">
        <f>Prevalence!D78*AZ81</f>
        <v>23.916666666666668</v>
      </c>
      <c r="E81" s="195">
        <f>Prevalence!E78*BA81</f>
        <v>83.125</v>
      </c>
      <c r="F81" s="195">
        <f>Prevalence!F78*BB81</f>
        <v>409.5</v>
      </c>
      <c r="G81" s="195">
        <f>Prevalence!G78*BC81</f>
        <v>171.49999999999997</v>
      </c>
      <c r="H81" s="195">
        <f>Prevalence!H78*BD81</f>
        <v>160.76666666666662</v>
      </c>
      <c r="I81" s="195">
        <f>Prevalence!I78*BE81</f>
        <v>2822.0062499999999</v>
      </c>
      <c r="J81" s="195">
        <f>Prevalence!J78*BF81</f>
        <v>138.73124999999999</v>
      </c>
      <c r="K81" s="195">
        <f>Prevalence!K78*BG81</f>
        <v>874.3</v>
      </c>
      <c r="L81" s="195">
        <f>Prevalence!L78*BH81</f>
        <v>409.76249999999993</v>
      </c>
      <c r="M81" s="195">
        <f>Prevalence!M78*BI81</f>
        <v>0</v>
      </c>
      <c r="N81" s="195">
        <f>Prevalence!N78*BJ81</f>
        <v>0</v>
      </c>
      <c r="O81" s="195">
        <f>Prevalence!O78*BK81</f>
        <v>451.96666666666658</v>
      </c>
      <c r="P81" s="195">
        <f>Prevalence!P78*BL81</f>
        <v>0</v>
      </c>
      <c r="Q81" s="195">
        <f>Prevalence!Q78*BM81</f>
        <v>124.6875</v>
      </c>
      <c r="R81" s="195">
        <f>Prevalence!R78*BN81</f>
        <v>23.625</v>
      </c>
      <c r="S81" s="195">
        <f>Prevalence!S78*BO81</f>
        <v>59.9375</v>
      </c>
      <c r="T81" s="195">
        <f>Prevalence!T78*BP81</f>
        <v>53.462499999999991</v>
      </c>
      <c r="U81" s="195">
        <f>Prevalence!U78*BQ81</f>
        <v>53.199999999999996</v>
      </c>
      <c r="V81" s="195">
        <f>Prevalence!V78*BR81</f>
        <v>83.125</v>
      </c>
      <c r="W81" s="195">
        <f>Prevalence!W78*BS81</f>
        <v>318.84999999999997</v>
      </c>
      <c r="X81" s="195">
        <f>Prevalence!X78*BT81</f>
        <v>367.90833333333336</v>
      </c>
      <c r="Y81" s="195">
        <f>Prevalence!Y78*BU81</f>
        <v>7.2333333333333325</v>
      </c>
      <c r="Z81" s="195">
        <f>Prevalence!Z78*BV81</f>
        <v>17.733333333333331</v>
      </c>
      <c r="AA81" s="195">
        <f>Prevalence!AA78*BW81</f>
        <v>26.46875</v>
      </c>
      <c r="AB81" s="195">
        <f>Prevalence!AB78*BX81</f>
        <v>188.47499999999997</v>
      </c>
      <c r="AC81" s="195">
        <f>Prevalence!AC78*BY81</f>
        <v>0</v>
      </c>
      <c r="AD81" s="195">
        <f>Prevalence!AD78*BZ81</f>
        <v>70.641666666666666</v>
      </c>
      <c r="AE81" s="195">
        <f>Prevalence!AE78*CA81</f>
        <v>409.5</v>
      </c>
      <c r="AF81" s="195">
        <f>Prevalence!AF78*CB81</f>
        <v>2070.0895833333334</v>
      </c>
      <c r="AG81" s="195">
        <f>Prevalence!AG78*CC81</f>
        <v>81.899999999999991</v>
      </c>
      <c r="AH81" s="195">
        <f>Prevalence!AH78*CD81</f>
        <v>319.54999999999995</v>
      </c>
      <c r="AI81" s="195">
        <f>Prevalence!AI78*CE81</f>
        <v>40.833333333333336</v>
      </c>
      <c r="AJ81" s="195">
        <f>Prevalence!AJ78*CF81</f>
        <v>8.6624999999999996</v>
      </c>
      <c r="AK81" s="195">
        <f>Prevalence!AK78*CG81</f>
        <v>532.55416666666656</v>
      </c>
      <c r="AL81" s="195">
        <f>Prevalence!AL78*CH81</f>
        <v>684.32291666666663</v>
      </c>
      <c r="AM81" s="195">
        <f>Prevalence!AM78*CI81</f>
        <v>0</v>
      </c>
      <c r="AN81" s="195">
        <f>Prevalence!AN78*CJ81</f>
        <v>52.5</v>
      </c>
      <c r="AO81" s="195">
        <f>Prevalence!AO78*CK81</f>
        <v>359.90208333333328</v>
      </c>
      <c r="AP81" s="195">
        <f>Prevalence!AP78*CL81</f>
        <v>23.916666666666668</v>
      </c>
      <c r="AQ81" s="195">
        <f>Prevalence!AQ78*CM81</f>
        <v>0</v>
      </c>
      <c r="AR81" s="195">
        <f>Prevalence!AR78*CN81</f>
        <v>100.02708333333332</v>
      </c>
      <c r="AS81" s="195">
        <f>Prevalence!AS78*CO81</f>
        <v>367.15</v>
      </c>
      <c r="AT81" s="195">
        <f>Prevalence!AT78*CP81</f>
        <v>46.958333333333336</v>
      </c>
      <c r="AU81" s="195">
        <f>Prevalence!AU78*CQ81</f>
        <v>215.59999999999997</v>
      </c>
      <c r="AV81" s="195">
        <f>Prevalence!AV78*CR81</f>
        <v>192.84999999999997</v>
      </c>
      <c r="AW81">
        <v>80</v>
      </c>
      <c r="AX81">
        <v>17351</v>
      </c>
      <c r="AY81">
        <v>2064</v>
      </c>
      <c r="AZ81">
        <v>82</v>
      </c>
      <c r="BA81">
        <v>228</v>
      </c>
      <c r="BB81">
        <v>1170</v>
      </c>
      <c r="BC81">
        <v>735</v>
      </c>
      <c r="BD81">
        <v>424</v>
      </c>
      <c r="BE81">
        <v>7167</v>
      </c>
      <c r="BF81">
        <v>453</v>
      </c>
      <c r="BG81">
        <v>2498</v>
      </c>
      <c r="BH81">
        <v>1338</v>
      </c>
      <c r="BK81">
        <v>1192</v>
      </c>
      <c r="BM81">
        <v>342</v>
      </c>
      <c r="BN81">
        <v>60</v>
      </c>
      <c r="BO81">
        <v>137</v>
      </c>
      <c r="BP81">
        <v>141</v>
      </c>
      <c r="BQ81">
        <v>228</v>
      </c>
      <c r="BR81">
        <v>228</v>
      </c>
      <c r="BS81">
        <v>911</v>
      </c>
      <c r="BT81">
        <v>742</v>
      </c>
      <c r="BU81">
        <v>62</v>
      </c>
      <c r="BV81">
        <v>64</v>
      </c>
      <c r="BW81">
        <v>121</v>
      </c>
      <c r="BX81">
        <v>718</v>
      </c>
      <c r="BZ81">
        <v>346</v>
      </c>
      <c r="CA81">
        <v>1170</v>
      </c>
      <c r="CB81">
        <v>4579</v>
      </c>
      <c r="CC81">
        <v>312</v>
      </c>
      <c r="CD81">
        <v>664</v>
      </c>
      <c r="CE81">
        <v>100</v>
      </c>
      <c r="CF81">
        <v>22</v>
      </c>
      <c r="CG81">
        <v>961</v>
      </c>
      <c r="CH81">
        <v>1877</v>
      </c>
      <c r="CJ81">
        <v>144</v>
      </c>
      <c r="CK81">
        <v>851</v>
      </c>
      <c r="CL81">
        <v>82</v>
      </c>
      <c r="CN81">
        <v>361</v>
      </c>
      <c r="CO81">
        <v>1049</v>
      </c>
      <c r="CP81">
        <v>161</v>
      </c>
      <c r="CQ81">
        <v>462</v>
      </c>
      <c r="CR81">
        <v>456</v>
      </c>
    </row>
    <row r="82" spans="1:96" x14ac:dyDescent="0.2">
      <c r="A82" s="114" t="s">
        <v>36</v>
      </c>
      <c r="B82" s="195">
        <f>Prevalence!B79*AX82</f>
        <v>1570.9199999999998</v>
      </c>
      <c r="C82" s="195">
        <f>Prevalence!C79*AY82</f>
        <v>234.20500000000001</v>
      </c>
      <c r="D82" s="195">
        <f>Prevalence!D79*AZ82</f>
        <v>7</v>
      </c>
      <c r="E82" s="195">
        <f>Prevalence!E79*BA82</f>
        <v>18.5</v>
      </c>
      <c r="F82" s="195">
        <f>Prevalence!F79*BB82</f>
        <v>99.24</v>
      </c>
      <c r="G82" s="195">
        <f>Prevalence!G79*BC82</f>
        <v>46.639999999999993</v>
      </c>
      <c r="H82" s="195">
        <f>Prevalence!H79*BD82</f>
        <v>48.489999999999988</v>
      </c>
      <c r="I82" s="195">
        <f>Prevalence!I79*BE82</f>
        <v>740.34</v>
      </c>
      <c r="J82" s="195">
        <f>Prevalence!J79*BF82</f>
        <v>31.709999999999997</v>
      </c>
      <c r="K82" s="195">
        <f>Prevalence!K79*BG82</f>
        <v>219.12</v>
      </c>
      <c r="L82" s="195">
        <f>Prevalence!L79*BH82</f>
        <v>112.97999999999999</v>
      </c>
      <c r="M82" s="195">
        <f>Prevalence!M79*BI82</f>
        <v>0</v>
      </c>
      <c r="N82" s="195">
        <f>Prevalence!N79*BJ82</f>
        <v>0</v>
      </c>
      <c r="O82" s="195">
        <f>Prevalence!O79*BK82</f>
        <v>115.82999999999998</v>
      </c>
      <c r="P82" s="195">
        <f>Prevalence!P79*BL82</f>
        <v>0</v>
      </c>
      <c r="Q82" s="195">
        <f>Prevalence!Q79*BM82</f>
        <v>36.375</v>
      </c>
      <c r="R82" s="195">
        <f>Prevalence!R79*BN82</f>
        <v>7.6950000000000003</v>
      </c>
      <c r="S82" s="195">
        <f>Prevalence!S79*BO82</f>
        <v>16.95</v>
      </c>
      <c r="T82" s="195">
        <f>Prevalence!T79*BP82</f>
        <v>10.529999999999998</v>
      </c>
      <c r="U82" s="195">
        <f>Prevalence!U79*BQ82</f>
        <v>11.439999999999998</v>
      </c>
      <c r="V82" s="195">
        <f>Prevalence!V79*BR82</f>
        <v>18.5</v>
      </c>
      <c r="W82" s="195">
        <f>Prevalence!W79*BS82</f>
        <v>83.64</v>
      </c>
      <c r="X82" s="195">
        <f>Prevalence!X79*BT82</f>
        <v>93.84</v>
      </c>
      <c r="Y82" s="195">
        <f>Prevalence!Y79*BU82</f>
        <v>1.3999999999999997</v>
      </c>
      <c r="Z82" s="195">
        <f>Prevalence!Z79*BV82</f>
        <v>4.2749999999999995</v>
      </c>
      <c r="AA82" s="195">
        <f>Prevalence!AA79*BW82</f>
        <v>6.6749999999999998</v>
      </c>
      <c r="AB82" s="195">
        <f>Prevalence!AB79*BX82</f>
        <v>54.989999999999995</v>
      </c>
      <c r="AC82" s="195">
        <f>Prevalence!AC79*BY82</f>
        <v>0</v>
      </c>
      <c r="AD82" s="195">
        <f>Prevalence!AD79*BZ82</f>
        <v>23.310000000000002</v>
      </c>
      <c r="AE82" s="195">
        <f>Prevalence!AE79*CA82</f>
        <v>99.24</v>
      </c>
      <c r="AF82" s="195">
        <f>Prevalence!AF79*CB82</f>
        <v>542.80999999999995</v>
      </c>
      <c r="AG82" s="195">
        <f>Prevalence!AG79*CC82</f>
        <v>19.89</v>
      </c>
      <c r="AH82" s="195">
        <f>Prevalence!AH79*CD82</f>
        <v>81.674999999999997</v>
      </c>
      <c r="AI82" s="195">
        <f>Prevalence!AI79*CE82</f>
        <v>9.8000000000000007</v>
      </c>
      <c r="AJ82" s="195">
        <f>Prevalence!AJ79*CF82</f>
        <v>3.375</v>
      </c>
      <c r="AK82" s="195">
        <f>Prevalence!AK79*CG82</f>
        <v>128.63</v>
      </c>
      <c r="AL82" s="195">
        <f>Prevalence!AL79*CH82</f>
        <v>170.5</v>
      </c>
      <c r="AM82" s="195">
        <f>Prevalence!AM79*CI82</f>
        <v>0</v>
      </c>
      <c r="AN82" s="195">
        <f>Prevalence!AN79*CJ82</f>
        <v>10.125</v>
      </c>
      <c r="AO82" s="195">
        <f>Prevalence!AO79*CK82</f>
        <v>99.614999999999995</v>
      </c>
      <c r="AP82" s="195">
        <f>Prevalence!AP79*CL82</f>
        <v>7</v>
      </c>
      <c r="AQ82" s="195">
        <f>Prevalence!AQ79*CM82</f>
        <v>0</v>
      </c>
      <c r="AR82" s="195">
        <f>Prevalence!AR79*CN82</f>
        <v>26.789999999999996</v>
      </c>
      <c r="AS82" s="195">
        <f>Prevalence!AS79*CO82</f>
        <v>95.039999999999992</v>
      </c>
      <c r="AT82" s="195">
        <f>Prevalence!AT79*CP82</f>
        <v>10.700000000000001</v>
      </c>
      <c r="AU82" s="195">
        <f>Prevalence!AU79*CQ82</f>
        <v>55.359999999999992</v>
      </c>
      <c r="AV82" s="195">
        <f>Prevalence!AV79*CR82</f>
        <v>50.75</v>
      </c>
      <c r="AW82">
        <v>81</v>
      </c>
      <c r="AX82">
        <v>13091</v>
      </c>
      <c r="AY82">
        <v>1511</v>
      </c>
      <c r="AZ82">
        <v>70</v>
      </c>
      <c r="BA82">
        <v>148</v>
      </c>
      <c r="BB82">
        <v>827</v>
      </c>
      <c r="BC82">
        <v>583</v>
      </c>
      <c r="BD82">
        <v>373</v>
      </c>
      <c r="BE82">
        <v>5484</v>
      </c>
      <c r="BF82">
        <v>302</v>
      </c>
      <c r="BG82">
        <v>1826</v>
      </c>
      <c r="BH82">
        <v>1076</v>
      </c>
      <c r="BK82">
        <v>891</v>
      </c>
      <c r="BM82">
        <v>291</v>
      </c>
      <c r="BN82">
        <v>57</v>
      </c>
      <c r="BO82">
        <v>113</v>
      </c>
      <c r="BP82">
        <v>81</v>
      </c>
      <c r="BQ82">
        <v>143</v>
      </c>
      <c r="BR82">
        <v>148</v>
      </c>
      <c r="BS82">
        <v>697</v>
      </c>
      <c r="BT82">
        <v>552</v>
      </c>
      <c r="BU82">
        <v>35</v>
      </c>
      <c r="BV82">
        <v>45</v>
      </c>
      <c r="BW82">
        <v>89</v>
      </c>
      <c r="BX82">
        <v>611</v>
      </c>
      <c r="BZ82">
        <v>333</v>
      </c>
      <c r="CA82">
        <v>827</v>
      </c>
      <c r="CB82">
        <v>3502</v>
      </c>
      <c r="CC82">
        <v>221</v>
      </c>
      <c r="CD82">
        <v>495</v>
      </c>
      <c r="CE82">
        <v>70</v>
      </c>
      <c r="CF82">
        <v>25</v>
      </c>
      <c r="CG82">
        <v>677</v>
      </c>
      <c r="CH82">
        <v>1364</v>
      </c>
      <c r="CJ82">
        <v>81</v>
      </c>
      <c r="CK82">
        <v>687</v>
      </c>
      <c r="CL82">
        <v>70</v>
      </c>
      <c r="CN82">
        <v>282</v>
      </c>
      <c r="CO82">
        <v>792</v>
      </c>
      <c r="CP82">
        <v>107</v>
      </c>
      <c r="CQ82">
        <v>346</v>
      </c>
      <c r="CR82">
        <v>350</v>
      </c>
    </row>
    <row r="83" spans="1:96" x14ac:dyDescent="0.2">
      <c r="A83" s="114" t="s">
        <v>37</v>
      </c>
      <c r="B83" s="195">
        <f>Prevalence!B80*AX83</f>
        <v>985.8</v>
      </c>
      <c r="C83" s="195">
        <f>Prevalence!C80*AY83</f>
        <v>146.785</v>
      </c>
      <c r="D83" s="195">
        <f>Prevalence!D80*AZ83</f>
        <v>3.8000000000000003</v>
      </c>
      <c r="E83" s="195">
        <f>Prevalence!E80*BA83</f>
        <v>11.75</v>
      </c>
      <c r="F83" s="195">
        <f>Prevalence!F80*BB83</f>
        <v>69.72</v>
      </c>
      <c r="G83" s="195">
        <f>Prevalence!G80*BC83</f>
        <v>27.839999999999996</v>
      </c>
      <c r="H83" s="195">
        <f>Prevalence!H80*BD83</f>
        <v>27.429999999999996</v>
      </c>
      <c r="I83" s="195">
        <f>Prevalence!I80*BE83</f>
        <v>469.39500000000004</v>
      </c>
      <c r="J83" s="195">
        <f>Prevalence!J80*BF83</f>
        <v>21.63</v>
      </c>
      <c r="K83" s="195">
        <f>Prevalence!K80*BG83</f>
        <v>129.96</v>
      </c>
      <c r="L83" s="195">
        <f>Prevalence!L80*BH83</f>
        <v>70.14</v>
      </c>
      <c r="M83" s="195">
        <f>Prevalence!M80*BI83</f>
        <v>0</v>
      </c>
      <c r="N83" s="195">
        <f>Prevalence!N80*BJ83</f>
        <v>0</v>
      </c>
      <c r="O83" s="195">
        <f>Prevalence!O80*BK83</f>
        <v>73.059999999999988</v>
      </c>
      <c r="P83" s="195">
        <f>Prevalence!P80*BL83</f>
        <v>0</v>
      </c>
      <c r="Q83" s="195">
        <f>Prevalence!Q80*BM83</f>
        <v>20.75</v>
      </c>
      <c r="R83" s="195">
        <f>Prevalence!R80*BN83</f>
        <v>4.4550000000000001</v>
      </c>
      <c r="S83" s="195">
        <f>Prevalence!S80*BO83</f>
        <v>9.9</v>
      </c>
      <c r="T83" s="195">
        <f>Prevalence!T80*BP83</f>
        <v>10.009999999999998</v>
      </c>
      <c r="U83" s="195">
        <f>Prevalence!U80*BQ83</f>
        <v>7.6799999999999988</v>
      </c>
      <c r="V83" s="195">
        <f>Prevalence!V80*BR83</f>
        <v>11.75</v>
      </c>
      <c r="W83" s="195">
        <f>Prevalence!W80*BS83</f>
        <v>50.04</v>
      </c>
      <c r="X83" s="195">
        <f>Prevalence!X80*BT83</f>
        <v>61.03</v>
      </c>
      <c r="Y83" s="195">
        <f>Prevalence!Y80*BU83</f>
        <v>0.83999999999999986</v>
      </c>
      <c r="Z83" s="195">
        <f>Prevalence!Z80*BV83</f>
        <v>2.1849999999999996</v>
      </c>
      <c r="AA83" s="195">
        <f>Prevalence!AA80*BW83</f>
        <v>2.85</v>
      </c>
      <c r="AB83" s="195">
        <f>Prevalence!AB80*BX83</f>
        <v>34.379999999999995</v>
      </c>
      <c r="AC83" s="195">
        <f>Prevalence!AC80*BY83</f>
        <v>0</v>
      </c>
      <c r="AD83" s="195">
        <f>Prevalence!AD80*BZ83</f>
        <v>14.14</v>
      </c>
      <c r="AE83" s="195">
        <f>Prevalence!AE80*CA83</f>
        <v>69.72</v>
      </c>
      <c r="AF83" s="195">
        <f>Prevalence!AF80*CB83</f>
        <v>349.52499999999998</v>
      </c>
      <c r="AG83" s="195">
        <f>Prevalence!AG80*CC83</f>
        <v>11.61</v>
      </c>
      <c r="AH83" s="195">
        <f>Prevalence!AH80*CD83</f>
        <v>53.954999999999991</v>
      </c>
      <c r="AI83" s="195">
        <f>Prevalence!AI80*CE83</f>
        <v>8.6800000000000015</v>
      </c>
      <c r="AJ83" s="195">
        <f>Prevalence!AJ80*CF83</f>
        <v>1.62</v>
      </c>
      <c r="AK83" s="195">
        <f>Prevalence!AK80*CG83</f>
        <v>78.469999999999985</v>
      </c>
      <c r="AL83" s="195">
        <f>Prevalence!AL80*CH83</f>
        <v>102.125</v>
      </c>
      <c r="AM83" s="195">
        <f>Prevalence!AM80*CI83</f>
        <v>0</v>
      </c>
      <c r="AN83" s="195">
        <f>Prevalence!AN80*CJ83</f>
        <v>9.875</v>
      </c>
      <c r="AO83" s="195">
        <f>Prevalence!AO80*CK83</f>
        <v>62.059999999999995</v>
      </c>
      <c r="AP83" s="195">
        <f>Prevalence!AP80*CL83</f>
        <v>3.8000000000000003</v>
      </c>
      <c r="AQ83" s="195">
        <f>Prevalence!AQ80*CM83</f>
        <v>0</v>
      </c>
      <c r="AR83" s="195">
        <f>Prevalence!AR80*CN83</f>
        <v>16.624999999999996</v>
      </c>
      <c r="AS83" s="195">
        <f>Prevalence!AS80*CO83</f>
        <v>53.879999999999995</v>
      </c>
      <c r="AT83" s="195">
        <f>Prevalence!AT80*CP83</f>
        <v>5</v>
      </c>
      <c r="AU83" s="195">
        <f>Prevalence!AU80*CQ83</f>
        <v>35.999999999999993</v>
      </c>
      <c r="AV83" s="195">
        <f>Prevalence!AV80*CR83</f>
        <v>29.145</v>
      </c>
      <c r="AW83">
        <v>82</v>
      </c>
      <c r="AX83">
        <v>8215</v>
      </c>
      <c r="AY83">
        <v>947</v>
      </c>
      <c r="AZ83">
        <v>38</v>
      </c>
      <c r="BA83">
        <v>94</v>
      </c>
      <c r="BB83">
        <v>581</v>
      </c>
      <c r="BC83">
        <v>348</v>
      </c>
      <c r="BD83">
        <v>211</v>
      </c>
      <c r="BE83">
        <v>3477</v>
      </c>
      <c r="BF83">
        <v>206</v>
      </c>
      <c r="BG83">
        <v>1083</v>
      </c>
      <c r="BH83">
        <v>668</v>
      </c>
      <c r="BK83">
        <v>562</v>
      </c>
      <c r="BM83">
        <v>166</v>
      </c>
      <c r="BN83">
        <v>33</v>
      </c>
      <c r="BO83">
        <v>66</v>
      </c>
      <c r="BP83">
        <v>77</v>
      </c>
      <c r="BQ83">
        <v>96</v>
      </c>
      <c r="BR83">
        <v>94</v>
      </c>
      <c r="BS83">
        <v>417</v>
      </c>
      <c r="BT83">
        <v>359</v>
      </c>
      <c r="BU83">
        <v>21</v>
      </c>
      <c r="BV83">
        <v>23</v>
      </c>
      <c r="BW83">
        <v>38</v>
      </c>
      <c r="BX83">
        <v>382</v>
      </c>
      <c r="BZ83">
        <v>202</v>
      </c>
      <c r="CA83">
        <v>581</v>
      </c>
      <c r="CB83">
        <v>2255</v>
      </c>
      <c r="CC83">
        <v>129</v>
      </c>
      <c r="CD83">
        <v>327</v>
      </c>
      <c r="CE83">
        <v>62</v>
      </c>
      <c r="CF83">
        <v>12</v>
      </c>
      <c r="CG83">
        <v>413</v>
      </c>
      <c r="CH83">
        <v>817</v>
      </c>
      <c r="CJ83">
        <v>79</v>
      </c>
      <c r="CK83">
        <v>428</v>
      </c>
      <c r="CL83">
        <v>38</v>
      </c>
      <c r="CN83">
        <v>175</v>
      </c>
      <c r="CO83">
        <v>449</v>
      </c>
      <c r="CP83">
        <v>50</v>
      </c>
      <c r="CQ83">
        <v>225</v>
      </c>
      <c r="CR83">
        <v>201</v>
      </c>
    </row>
    <row r="84" spans="1:96" x14ac:dyDescent="0.2">
      <c r="A84" s="114" t="s">
        <v>208</v>
      </c>
      <c r="B84" s="195">
        <f>Prevalence!B81*AX84</f>
        <v>450.59999999999997</v>
      </c>
      <c r="C84" s="195">
        <f>Prevalence!C81*AY84</f>
        <v>67.58</v>
      </c>
      <c r="D84" s="195">
        <f>Prevalence!D81*AZ84</f>
        <v>2.4000000000000004</v>
      </c>
      <c r="E84" s="195">
        <f>Prevalence!E81*BA84</f>
        <v>5.375</v>
      </c>
      <c r="F84" s="195">
        <f>Prevalence!F81*BB84</f>
        <v>37.68</v>
      </c>
      <c r="G84" s="195">
        <f>Prevalence!G81*BC84</f>
        <v>13.119999999999997</v>
      </c>
      <c r="H84" s="195">
        <f>Prevalence!H81*BD84</f>
        <v>15.989999999999997</v>
      </c>
      <c r="I84" s="195">
        <f>Prevalence!I81*BE84</f>
        <v>201.55500000000001</v>
      </c>
      <c r="J84" s="195">
        <f>Prevalence!J81*BF84</f>
        <v>10.709999999999999</v>
      </c>
      <c r="K84" s="195">
        <f>Prevalence!K81*BG84</f>
        <v>58.199999999999996</v>
      </c>
      <c r="L84" s="195">
        <f>Prevalence!L81*BH84</f>
        <v>31.709999999999997</v>
      </c>
      <c r="M84" s="195">
        <f>Prevalence!M81*BI84</f>
        <v>0</v>
      </c>
      <c r="N84" s="195">
        <f>Prevalence!N81*BJ84</f>
        <v>0</v>
      </c>
      <c r="O84" s="195">
        <f>Prevalence!O81*BK84</f>
        <v>34.969999999999992</v>
      </c>
      <c r="P84" s="195">
        <f>Prevalence!P81*BL84</f>
        <v>0</v>
      </c>
      <c r="Q84" s="195">
        <f>Prevalence!Q81*BM84</f>
        <v>12.125</v>
      </c>
      <c r="R84" s="195">
        <f>Prevalence!R81*BN84</f>
        <v>2.97</v>
      </c>
      <c r="S84" s="195">
        <f>Prevalence!S81*BO84</f>
        <v>4.2</v>
      </c>
      <c r="T84" s="195">
        <f>Prevalence!T81*BP84</f>
        <v>3.3799999999999994</v>
      </c>
      <c r="U84" s="195">
        <f>Prevalence!U81*BQ84</f>
        <v>3.0399999999999996</v>
      </c>
      <c r="V84" s="195">
        <f>Prevalence!V81*BR84</f>
        <v>5.375</v>
      </c>
      <c r="W84" s="195">
        <f>Prevalence!W81*BS84</f>
        <v>25.56</v>
      </c>
      <c r="X84" s="195">
        <f>Prevalence!X81*BT84</f>
        <v>26.35</v>
      </c>
      <c r="Y84" s="195">
        <f>Prevalence!Y81*BU84</f>
        <v>0.19999999999999996</v>
      </c>
      <c r="Z84" s="195">
        <f>Prevalence!Z81*BV84</f>
        <v>0.7599999999999999</v>
      </c>
      <c r="AA84" s="195">
        <f>Prevalence!AA81*BW84</f>
        <v>1.425</v>
      </c>
      <c r="AB84" s="195">
        <f>Prevalence!AB81*BX84</f>
        <v>15.209999999999999</v>
      </c>
      <c r="AC84" s="195">
        <f>Prevalence!AC81*BY84</f>
        <v>0</v>
      </c>
      <c r="AD84" s="195">
        <f>Prevalence!AD81*BZ84</f>
        <v>7.2800000000000011</v>
      </c>
      <c r="AE84" s="195">
        <f>Prevalence!AE81*CA84</f>
        <v>37.68</v>
      </c>
      <c r="AF84" s="195">
        <f>Prevalence!AF81*CB84</f>
        <v>149.26499999999999</v>
      </c>
      <c r="AG84" s="195">
        <f>Prevalence!AG81*CC84</f>
        <v>6.84</v>
      </c>
      <c r="AH84" s="195">
        <f>Prevalence!AH81*CD84</f>
        <v>21.284999999999997</v>
      </c>
      <c r="AI84" s="195">
        <f>Prevalence!AI81*CE84</f>
        <v>4.3400000000000007</v>
      </c>
      <c r="AJ84" s="195">
        <f>Prevalence!AJ81*CF84</f>
        <v>0.54</v>
      </c>
      <c r="AK84" s="195">
        <f>Prevalence!AK81*CG84</f>
        <v>35.719999999999992</v>
      </c>
      <c r="AL84" s="195">
        <f>Prevalence!AL81*CH84</f>
        <v>48</v>
      </c>
      <c r="AM84" s="195">
        <f>Prevalence!AM81*CI84</f>
        <v>0</v>
      </c>
      <c r="AN84" s="195">
        <f>Prevalence!AN81*CJ84</f>
        <v>3.5</v>
      </c>
      <c r="AO84" s="195">
        <f>Prevalence!AO81*CK84</f>
        <v>27.114999999999998</v>
      </c>
      <c r="AP84" s="195">
        <f>Prevalence!AP81*CL84</f>
        <v>2.4000000000000004</v>
      </c>
      <c r="AQ84" s="195">
        <f>Prevalence!AQ81*CM84</f>
        <v>0</v>
      </c>
      <c r="AR84" s="195">
        <f>Prevalence!AR81*CN84</f>
        <v>8.8349999999999991</v>
      </c>
      <c r="AS84" s="195">
        <f>Prevalence!AS81*CO84</f>
        <v>20.88</v>
      </c>
      <c r="AT84" s="195">
        <f>Prevalence!AT81*CP84</f>
        <v>2.2000000000000002</v>
      </c>
      <c r="AU84" s="195">
        <f>Prevalence!AU81*CQ84</f>
        <v>18.72</v>
      </c>
      <c r="AV84" s="195">
        <f>Prevalence!AV81*CR84</f>
        <v>13.629999999999999</v>
      </c>
      <c r="AW84">
        <v>83</v>
      </c>
      <c r="AX84">
        <v>3755</v>
      </c>
      <c r="AY84">
        <v>436</v>
      </c>
      <c r="AZ84">
        <v>24</v>
      </c>
      <c r="BA84">
        <v>43</v>
      </c>
      <c r="BB84">
        <v>314</v>
      </c>
      <c r="BC84">
        <v>164</v>
      </c>
      <c r="BD84">
        <v>123</v>
      </c>
      <c r="BE84">
        <v>1493</v>
      </c>
      <c r="BF84">
        <v>102</v>
      </c>
      <c r="BG84">
        <v>485</v>
      </c>
      <c r="BH84">
        <v>302</v>
      </c>
      <c r="BK84">
        <v>269</v>
      </c>
      <c r="BM84">
        <v>97</v>
      </c>
      <c r="BN84">
        <v>22</v>
      </c>
      <c r="BO84">
        <v>28</v>
      </c>
      <c r="BP84">
        <v>26</v>
      </c>
      <c r="BQ84">
        <v>38</v>
      </c>
      <c r="BR84">
        <v>43</v>
      </c>
      <c r="BS84">
        <v>213</v>
      </c>
      <c r="BT84">
        <v>155</v>
      </c>
      <c r="BU84">
        <v>5</v>
      </c>
      <c r="BV84">
        <v>8</v>
      </c>
      <c r="BW84">
        <v>19</v>
      </c>
      <c r="BX84">
        <v>169</v>
      </c>
      <c r="BZ84">
        <v>104</v>
      </c>
      <c r="CA84">
        <v>314</v>
      </c>
      <c r="CB84">
        <v>963</v>
      </c>
      <c r="CC84">
        <v>76</v>
      </c>
      <c r="CD84">
        <v>129</v>
      </c>
      <c r="CE84">
        <v>31</v>
      </c>
      <c r="CF84">
        <v>4</v>
      </c>
      <c r="CG84">
        <v>188</v>
      </c>
      <c r="CH84">
        <v>384</v>
      </c>
      <c r="CJ84">
        <v>28</v>
      </c>
      <c r="CK84">
        <v>187</v>
      </c>
      <c r="CL84">
        <v>24</v>
      </c>
      <c r="CN84">
        <v>93</v>
      </c>
      <c r="CO84">
        <v>174</v>
      </c>
      <c r="CP84">
        <v>22</v>
      </c>
      <c r="CQ84">
        <v>117</v>
      </c>
      <c r="CR84">
        <v>94</v>
      </c>
    </row>
    <row r="85" spans="1:96" x14ac:dyDescent="0.2">
      <c r="A85" s="114" t="s">
        <v>209</v>
      </c>
      <c r="B85" s="195">
        <f>Prevalence!B82*AX85</f>
        <v>174.95999999999998</v>
      </c>
      <c r="C85" s="195">
        <f>Prevalence!C82*AY85</f>
        <v>26.815000000000001</v>
      </c>
      <c r="D85" s="195">
        <f>Prevalence!D82*AZ85</f>
        <v>0.9</v>
      </c>
      <c r="E85" s="195">
        <f>Prevalence!E82*BA85</f>
        <v>3.25</v>
      </c>
      <c r="F85" s="195">
        <f>Prevalence!F82*BB85</f>
        <v>14.639999999999999</v>
      </c>
      <c r="G85" s="195">
        <f>Prevalence!G82*BC85</f>
        <v>4.6399999999999997</v>
      </c>
      <c r="H85" s="195">
        <f>Prevalence!H82*BD85</f>
        <v>5.8499999999999988</v>
      </c>
      <c r="I85" s="195">
        <f>Prevalence!I82*BE85</f>
        <v>82.215000000000003</v>
      </c>
      <c r="J85" s="195">
        <f>Prevalence!J82*BF85</f>
        <v>3.15</v>
      </c>
      <c r="K85" s="195">
        <f>Prevalence!K82*BG85</f>
        <v>19.079999999999998</v>
      </c>
      <c r="L85" s="195">
        <f>Prevalence!L82*BH85</f>
        <v>12.809999999999999</v>
      </c>
      <c r="M85" s="195">
        <f>Prevalence!M82*BI85</f>
        <v>0</v>
      </c>
      <c r="N85" s="195">
        <f>Prevalence!N82*BJ85</f>
        <v>0</v>
      </c>
      <c r="O85" s="195">
        <f>Prevalence!O82*BK85</f>
        <v>13.649999999999997</v>
      </c>
      <c r="P85" s="195">
        <f>Prevalence!P82*BL85</f>
        <v>0</v>
      </c>
      <c r="Q85" s="195">
        <f>Prevalence!Q82*BM85</f>
        <v>4.25</v>
      </c>
      <c r="R85" s="195">
        <f>Prevalence!R82*BN85</f>
        <v>0.94500000000000006</v>
      </c>
      <c r="S85" s="195">
        <f>Prevalence!S82*BO85</f>
        <v>1.65</v>
      </c>
      <c r="T85" s="195">
        <f>Prevalence!T82*BP85</f>
        <v>1.2999999999999998</v>
      </c>
      <c r="U85" s="195">
        <f>Prevalence!U82*BQ85</f>
        <v>1.5999999999999996</v>
      </c>
      <c r="V85" s="195">
        <f>Prevalence!V82*BR85</f>
        <v>3.25</v>
      </c>
      <c r="W85" s="195">
        <f>Prevalence!W82*BS85</f>
        <v>9.9599999999999991</v>
      </c>
      <c r="X85" s="195">
        <f>Prevalence!X82*BT85</f>
        <v>10.540000000000001</v>
      </c>
      <c r="Y85" s="195">
        <f>Prevalence!Y82*BU85</f>
        <v>0.19999999999999996</v>
      </c>
      <c r="Z85" s="195">
        <f>Prevalence!Z82*BV85</f>
        <v>0.37999999999999995</v>
      </c>
      <c r="AA85" s="195">
        <f>Prevalence!AA82*BW85</f>
        <v>0.44999999999999996</v>
      </c>
      <c r="AB85" s="195">
        <f>Prevalence!AB82*BX85</f>
        <v>6.4799999999999995</v>
      </c>
      <c r="AC85" s="195">
        <f>Prevalence!AC82*BY85</f>
        <v>0</v>
      </c>
      <c r="AD85" s="195">
        <f>Prevalence!AD82*BZ85</f>
        <v>2.0300000000000002</v>
      </c>
      <c r="AE85" s="195">
        <f>Prevalence!AE82*CA85</f>
        <v>14.639999999999999</v>
      </c>
      <c r="AF85" s="195">
        <f>Prevalence!AF82*CB85</f>
        <v>59.83</v>
      </c>
      <c r="AG85" s="195">
        <f>Prevalence!AG82*CC85</f>
        <v>1.7999999999999998</v>
      </c>
      <c r="AH85" s="195">
        <f>Prevalence!AH82*CD85</f>
        <v>7.754999999999999</v>
      </c>
      <c r="AI85" s="195">
        <f>Prevalence!AI82*CE85</f>
        <v>1.6800000000000002</v>
      </c>
      <c r="AJ85" s="195">
        <f>Prevalence!AJ82*CF85</f>
        <v>0.54</v>
      </c>
      <c r="AK85" s="195">
        <f>Prevalence!AK82*CG85</f>
        <v>14.059999999999999</v>
      </c>
      <c r="AL85" s="195">
        <f>Prevalence!AL82*CH85</f>
        <v>15.375</v>
      </c>
      <c r="AM85" s="195">
        <f>Prevalence!AM82*CI85</f>
        <v>0</v>
      </c>
      <c r="AN85" s="195">
        <f>Prevalence!AN82*CJ85</f>
        <v>1.375</v>
      </c>
      <c r="AO85" s="195">
        <f>Prevalence!AO82*CK85</f>
        <v>10.149999999999999</v>
      </c>
      <c r="AP85" s="195">
        <f>Prevalence!AP82*CL85</f>
        <v>0.9</v>
      </c>
      <c r="AQ85" s="195">
        <f>Prevalence!AQ82*CM85</f>
        <v>0</v>
      </c>
      <c r="AR85" s="195">
        <f>Prevalence!AR82*CN85</f>
        <v>3.5149999999999997</v>
      </c>
      <c r="AS85" s="195">
        <f>Prevalence!AS82*CO85</f>
        <v>8.16</v>
      </c>
      <c r="AT85" s="195">
        <f>Prevalence!AT82*CP85</f>
        <v>0.9</v>
      </c>
      <c r="AU85" s="195">
        <f>Prevalence!AU82*CQ85</f>
        <v>10.079999999999998</v>
      </c>
      <c r="AV85" s="195">
        <f>Prevalence!AV82*CR85</f>
        <v>4.93</v>
      </c>
      <c r="AW85">
        <v>84</v>
      </c>
      <c r="AX85">
        <v>1458</v>
      </c>
      <c r="AY85">
        <v>173</v>
      </c>
      <c r="AZ85">
        <v>9</v>
      </c>
      <c r="BA85">
        <v>26</v>
      </c>
      <c r="BB85">
        <v>122</v>
      </c>
      <c r="BC85">
        <v>58</v>
      </c>
      <c r="BD85">
        <v>45</v>
      </c>
      <c r="BE85">
        <v>609</v>
      </c>
      <c r="BF85">
        <v>30</v>
      </c>
      <c r="BG85">
        <v>159</v>
      </c>
      <c r="BH85">
        <v>122</v>
      </c>
      <c r="BK85">
        <v>105</v>
      </c>
      <c r="BM85">
        <v>34</v>
      </c>
      <c r="BN85">
        <v>7</v>
      </c>
      <c r="BO85">
        <v>11</v>
      </c>
      <c r="BP85">
        <v>10</v>
      </c>
      <c r="BQ85">
        <v>20</v>
      </c>
      <c r="BR85">
        <v>26</v>
      </c>
      <c r="BS85">
        <v>83</v>
      </c>
      <c r="BT85">
        <v>62</v>
      </c>
      <c r="BU85">
        <v>5</v>
      </c>
      <c r="BV85">
        <v>4</v>
      </c>
      <c r="BW85">
        <v>6</v>
      </c>
      <c r="BX85">
        <v>72</v>
      </c>
      <c r="BZ85">
        <v>29</v>
      </c>
      <c r="CA85">
        <v>122</v>
      </c>
      <c r="CB85">
        <v>386</v>
      </c>
      <c r="CC85">
        <v>20</v>
      </c>
      <c r="CD85">
        <v>47</v>
      </c>
      <c r="CE85">
        <v>12</v>
      </c>
      <c r="CF85">
        <v>4</v>
      </c>
      <c r="CG85">
        <v>74</v>
      </c>
      <c r="CH85">
        <v>123</v>
      </c>
      <c r="CJ85">
        <v>11</v>
      </c>
      <c r="CK85">
        <v>70</v>
      </c>
      <c r="CL85">
        <v>9</v>
      </c>
      <c r="CN85">
        <v>37</v>
      </c>
      <c r="CO85">
        <v>68</v>
      </c>
      <c r="CP85">
        <v>9</v>
      </c>
      <c r="CQ85">
        <v>63</v>
      </c>
      <c r="CR85">
        <v>34</v>
      </c>
    </row>
    <row r="86" spans="1:96" x14ac:dyDescent="0.2">
      <c r="A86" s="114" t="s">
        <v>39</v>
      </c>
      <c r="AW86">
        <v>85</v>
      </c>
    </row>
    <row r="87" spans="1:96" x14ac:dyDescent="0.2">
      <c r="A87" s="114" t="s">
        <v>40</v>
      </c>
      <c r="AW87">
        <v>86</v>
      </c>
    </row>
    <row r="88" spans="1:96" x14ac:dyDescent="0.2">
      <c r="A88" s="114" t="s">
        <v>41</v>
      </c>
      <c r="AW88">
        <v>87</v>
      </c>
    </row>
    <row r="89" spans="1:96" x14ac:dyDescent="0.2">
      <c r="A89" s="114" t="s">
        <v>42</v>
      </c>
      <c r="AW89">
        <v>88</v>
      </c>
    </row>
    <row r="90" spans="1:96" x14ac:dyDescent="0.2">
      <c r="A90" s="114" t="s">
        <v>222</v>
      </c>
      <c r="B90" s="195">
        <f>Prevalence!B87*AX90</f>
        <v>6363.25</v>
      </c>
      <c r="C90" s="195">
        <f>Prevalence!C87*AY90</f>
        <v>794.31818181818187</v>
      </c>
      <c r="D90" s="195">
        <f>Prevalence!D87*AZ90</f>
        <v>22.897727272727273</v>
      </c>
      <c r="E90" s="195">
        <f>Prevalence!E87*BA90</f>
        <v>81.545454545454533</v>
      </c>
      <c r="F90" s="195">
        <f>Prevalence!F87*BB90</f>
        <v>406.39772727272731</v>
      </c>
      <c r="G90" s="195">
        <f>Prevalence!G87*BC90</f>
        <v>265.60227272727275</v>
      </c>
      <c r="H90" s="195">
        <f>Prevalence!H87*BD90</f>
        <v>190.67045454545456</v>
      </c>
      <c r="I90" s="195">
        <f>Prevalence!I87*BE90</f>
        <v>2562.5</v>
      </c>
      <c r="J90" s="195">
        <f>Prevalence!J87*BF90</f>
        <v>154.875</v>
      </c>
      <c r="K90" s="195">
        <f>Prevalence!K87*BG90</f>
        <v>914.51136363636363</v>
      </c>
      <c r="L90" s="195">
        <f>Prevalence!L87*BH90</f>
        <v>514.51136363636363</v>
      </c>
      <c r="M90" s="195">
        <f>Prevalence!M87*BI90</f>
        <v>0</v>
      </c>
      <c r="N90" s="195">
        <f>Prevalence!N87*BJ90</f>
        <v>0</v>
      </c>
      <c r="O90" s="195">
        <f>Prevalence!O87*BK90</f>
        <v>472.28409090909088</v>
      </c>
      <c r="P90" s="195">
        <f>Prevalence!P87*BL90</f>
        <v>0</v>
      </c>
      <c r="Q90" s="195">
        <f>Prevalence!Q87*BM90</f>
        <v>158.93181818181819</v>
      </c>
      <c r="R90" s="195">
        <f>Prevalence!R87*BN90</f>
        <v>24.579545454545457</v>
      </c>
      <c r="S90" s="195">
        <f>Prevalence!S87*BO90</f>
        <v>48.272727272727273</v>
      </c>
      <c r="T90" s="195">
        <f>Prevalence!T87*BP90</f>
        <v>50.999999999999993</v>
      </c>
      <c r="U90" s="195">
        <f>Prevalence!U87*BQ90</f>
        <v>119</v>
      </c>
      <c r="V90" s="195">
        <f>Prevalence!V87*BR90</f>
        <v>81.545454545454533</v>
      </c>
      <c r="W90" s="195">
        <f>Prevalence!W87*BS90</f>
        <v>488.72727272727275</v>
      </c>
      <c r="X90" s="195">
        <f>Prevalence!X87*BT90</f>
        <v>350.86363636363637</v>
      </c>
      <c r="Y90" s="195">
        <f>Prevalence!Y87*BU90</f>
        <v>12.045454545454545</v>
      </c>
      <c r="Z90" s="195">
        <f>Prevalence!Z87*BV90</f>
        <v>33</v>
      </c>
      <c r="AA90" s="195">
        <f>Prevalence!AA87*BW90</f>
        <v>23.375</v>
      </c>
      <c r="AB90" s="195">
        <f>Prevalence!AB87*BX90</f>
        <v>285.54545454545456</v>
      </c>
      <c r="AC90" s="195">
        <f>Prevalence!AC87*BY90</f>
        <v>0</v>
      </c>
      <c r="AD90" s="195">
        <f>Prevalence!AD87*BZ90</f>
        <v>130.94318181818181</v>
      </c>
      <c r="AE90" s="195">
        <f>Prevalence!AE87*CA90</f>
        <v>406.39772727272731</v>
      </c>
      <c r="AF90" s="195">
        <f>Prevalence!AF87*CB90</f>
        <v>1815.5454545454545</v>
      </c>
      <c r="AG90" s="195">
        <f>Prevalence!AG87*CC90</f>
        <v>105</v>
      </c>
      <c r="AH90" s="195">
        <f>Prevalence!AH87*CD90</f>
        <v>215.625</v>
      </c>
      <c r="AI90" s="195">
        <f>Prevalence!AI87*CE90</f>
        <v>52.772727272727273</v>
      </c>
      <c r="AJ90" s="195">
        <f>Prevalence!AJ87*CF90</f>
        <v>6.4772727272727275</v>
      </c>
      <c r="AK90" s="195">
        <f>Prevalence!AK87*CG90</f>
        <v>403.46590909090912</v>
      </c>
      <c r="AL90" s="195">
        <f>Prevalence!AL87*CH90</f>
        <v>664.5</v>
      </c>
      <c r="AM90" s="195">
        <f>Prevalence!AM87*CI90</f>
        <v>0</v>
      </c>
      <c r="AN90" s="195">
        <f>Prevalence!AN87*CJ90</f>
        <v>46.431818181818187</v>
      </c>
      <c r="AO90" s="195">
        <f>Prevalence!AO87*CK90</f>
        <v>317.3295454545455</v>
      </c>
      <c r="AP90" s="195">
        <f>Prevalence!AP87*CL90</f>
        <v>22.897727272727273</v>
      </c>
      <c r="AQ90" s="195">
        <f>Prevalence!AQ87*CM90</f>
        <v>0</v>
      </c>
      <c r="AR90" s="195">
        <f>Prevalence!AR87*CN90</f>
        <v>88.181818181818187</v>
      </c>
      <c r="AS90" s="195">
        <f>Prevalence!AS87*CO90</f>
        <v>377.18181818181813</v>
      </c>
      <c r="AT90" s="195">
        <f>Prevalence!AT87*CP90</f>
        <v>40.568181818181813</v>
      </c>
      <c r="AU90" s="195">
        <f>Prevalence!AU87*CQ90</f>
        <v>278.18181818181819</v>
      </c>
      <c r="AV90" s="195">
        <f>Prevalence!AV87*CR90</f>
        <v>126.18181818181819</v>
      </c>
      <c r="AW90">
        <v>89</v>
      </c>
      <c r="AX90">
        <v>25453</v>
      </c>
      <c r="AY90">
        <v>2796</v>
      </c>
      <c r="AZ90">
        <v>155</v>
      </c>
      <c r="BA90">
        <v>299</v>
      </c>
      <c r="BB90">
        <v>1703</v>
      </c>
      <c r="BC90">
        <v>1113</v>
      </c>
      <c r="BD90">
        <v>799</v>
      </c>
      <c r="BE90">
        <v>10250</v>
      </c>
      <c r="BF90">
        <v>649</v>
      </c>
      <c r="BG90">
        <v>3499</v>
      </c>
      <c r="BH90">
        <v>2383</v>
      </c>
      <c r="BK90">
        <v>1807</v>
      </c>
      <c r="BM90">
        <v>666</v>
      </c>
      <c r="BN90">
        <v>103</v>
      </c>
      <c r="BO90">
        <v>236</v>
      </c>
      <c r="BP90">
        <v>187</v>
      </c>
      <c r="BQ90">
        <v>374</v>
      </c>
      <c r="BR90">
        <v>299</v>
      </c>
      <c r="BS90">
        <v>1344</v>
      </c>
      <c r="BT90">
        <v>996</v>
      </c>
      <c r="BU90">
        <v>106</v>
      </c>
      <c r="BV90">
        <v>121</v>
      </c>
      <c r="BW90">
        <v>187</v>
      </c>
      <c r="BX90">
        <v>1396</v>
      </c>
      <c r="BZ90">
        <v>501</v>
      </c>
      <c r="CA90">
        <v>1703</v>
      </c>
      <c r="CB90">
        <v>6657</v>
      </c>
      <c r="CC90">
        <v>462</v>
      </c>
      <c r="CD90">
        <v>825</v>
      </c>
      <c r="CE90">
        <v>172</v>
      </c>
      <c r="CF90">
        <v>30</v>
      </c>
      <c r="CG90">
        <v>1315</v>
      </c>
      <c r="CH90">
        <v>2658</v>
      </c>
      <c r="CJ90">
        <v>227</v>
      </c>
      <c r="CK90">
        <v>1117</v>
      </c>
      <c r="CL90">
        <v>155</v>
      </c>
      <c r="CN90">
        <v>485</v>
      </c>
      <c r="CO90">
        <v>1383</v>
      </c>
      <c r="CP90">
        <v>238</v>
      </c>
      <c r="CQ90">
        <v>816</v>
      </c>
      <c r="CR90">
        <v>694</v>
      </c>
    </row>
    <row r="91" spans="1:96" x14ac:dyDescent="0.2">
      <c r="A91" s="114" t="s">
        <v>44</v>
      </c>
      <c r="B91" s="195">
        <f>Prevalence!B88*AX91</f>
        <v>10042.25</v>
      </c>
      <c r="C91" s="195">
        <f>Prevalence!C88*AY91</f>
        <v>1052.8409090909092</v>
      </c>
      <c r="D91" s="195">
        <f>Prevalence!D88*AZ91</f>
        <v>32.94318181818182</v>
      </c>
      <c r="E91" s="195">
        <f>Prevalence!E88*BA91</f>
        <v>140.45454545454544</v>
      </c>
      <c r="F91" s="195">
        <f>Prevalence!F88*BB91</f>
        <v>566.04545454545462</v>
      </c>
      <c r="G91" s="195">
        <f>Prevalence!G88*BC91</f>
        <v>413.55681818181819</v>
      </c>
      <c r="H91" s="195">
        <f>Prevalence!H88*BD91</f>
        <v>399</v>
      </c>
      <c r="I91" s="195">
        <f>Prevalence!I88*BE91</f>
        <v>4306.25</v>
      </c>
      <c r="J91" s="195">
        <f>Prevalence!J88*BF91</f>
        <v>222.88636363636365</v>
      </c>
      <c r="K91" s="195">
        <f>Prevalence!K88*BG91</f>
        <v>1234.9431818181818</v>
      </c>
      <c r="L91" s="195">
        <f>Prevalence!L88*BH91</f>
        <v>844.85227272727275</v>
      </c>
      <c r="M91" s="195">
        <f>Prevalence!M88*BI91</f>
        <v>0</v>
      </c>
      <c r="N91" s="195">
        <f>Prevalence!N88*BJ91</f>
        <v>0</v>
      </c>
      <c r="O91" s="195">
        <f>Prevalence!O88*BK91</f>
        <v>823.55681818181813</v>
      </c>
      <c r="P91" s="195">
        <f>Prevalence!P88*BL91</f>
        <v>0</v>
      </c>
      <c r="Q91" s="195">
        <f>Prevalence!Q88*BM91</f>
        <v>337.19318181818181</v>
      </c>
      <c r="R91" s="195">
        <f>Prevalence!R88*BN91</f>
        <v>51.545454545454547</v>
      </c>
      <c r="S91" s="195">
        <f>Prevalence!S88*BO91</f>
        <v>64.840909090909093</v>
      </c>
      <c r="T91" s="195">
        <f>Prevalence!T88*BP91</f>
        <v>61.909090909090907</v>
      </c>
      <c r="U91" s="195">
        <f>Prevalence!U88*BQ91</f>
        <v>158.77272727272728</v>
      </c>
      <c r="V91" s="195">
        <f>Prevalence!V88*BR91</f>
        <v>140.45454545454544</v>
      </c>
      <c r="W91" s="195">
        <f>Prevalence!W88*BS91</f>
        <v>894.18181818181824</v>
      </c>
      <c r="X91" s="195">
        <f>Prevalence!X88*BT91</f>
        <v>451.61363636363637</v>
      </c>
      <c r="Y91" s="195">
        <f>Prevalence!Y88*BU91</f>
        <v>15.113636363636363</v>
      </c>
      <c r="Z91" s="195">
        <f>Prevalence!Z88*BV91</f>
        <v>37.909090909090907</v>
      </c>
      <c r="AA91" s="195">
        <f>Prevalence!AA88*BW91</f>
        <v>33.75</v>
      </c>
      <c r="AB91" s="195">
        <f>Prevalence!AB88*BX91</f>
        <v>529.36363636363637</v>
      </c>
      <c r="AC91" s="195">
        <f>Prevalence!AC88*BY91</f>
        <v>0</v>
      </c>
      <c r="AD91" s="195">
        <f>Prevalence!AD88*BZ91</f>
        <v>213.79545454545453</v>
      </c>
      <c r="AE91" s="195">
        <f>Prevalence!AE88*CA91</f>
        <v>566.04545454545462</v>
      </c>
      <c r="AF91" s="195">
        <f>Prevalence!AF88*CB91</f>
        <v>3242.7272727272725</v>
      </c>
      <c r="AG91" s="195">
        <f>Prevalence!AG88*CC91</f>
        <v>160.68181818181819</v>
      </c>
      <c r="AH91" s="195">
        <f>Prevalence!AH88*CD91</f>
        <v>310.76136363636363</v>
      </c>
      <c r="AI91" s="195">
        <f>Prevalence!AI88*CE91</f>
        <v>78.852272727272734</v>
      </c>
      <c r="AJ91" s="195">
        <f>Prevalence!AJ88*CF91</f>
        <v>9.2840909090909101</v>
      </c>
      <c r="AK91" s="195">
        <f>Prevalence!AK88*CG91</f>
        <v>516.98863636363637</v>
      </c>
      <c r="AL91" s="195">
        <f>Prevalence!AL88*CH91</f>
        <v>912.5</v>
      </c>
      <c r="AM91" s="195">
        <f>Prevalence!AM88*CI91</f>
        <v>0</v>
      </c>
      <c r="AN91" s="195">
        <f>Prevalence!AN88*CJ91</f>
        <v>76.704545454545453</v>
      </c>
      <c r="AO91" s="195">
        <f>Prevalence!AO88*CK91</f>
        <v>509.37500000000006</v>
      </c>
      <c r="AP91" s="195">
        <f>Prevalence!AP88*CL91</f>
        <v>32.94318181818182</v>
      </c>
      <c r="AQ91" s="195">
        <f>Prevalence!AQ88*CM91</f>
        <v>0</v>
      </c>
      <c r="AR91" s="195">
        <f>Prevalence!AR88*CN91</f>
        <v>134.36363636363637</v>
      </c>
      <c r="AS91" s="195">
        <f>Prevalence!AS88*CO91</f>
        <v>505.36363636363632</v>
      </c>
      <c r="AT91" s="195">
        <f>Prevalence!AT88*CP91</f>
        <v>70.909090909090907</v>
      </c>
      <c r="AU91" s="195">
        <f>Prevalence!AU88*CQ91</f>
        <v>399.5454545454545</v>
      </c>
      <c r="AV91" s="195">
        <f>Prevalence!AV88*CR91</f>
        <v>168.90909090909091</v>
      </c>
      <c r="AW91">
        <v>90</v>
      </c>
      <c r="AX91">
        <v>40169</v>
      </c>
      <c r="AY91">
        <v>3706</v>
      </c>
      <c r="AZ91">
        <v>223</v>
      </c>
      <c r="BA91">
        <v>515</v>
      </c>
      <c r="BB91">
        <v>2372</v>
      </c>
      <c r="BC91">
        <v>1733</v>
      </c>
      <c r="BD91">
        <v>1672</v>
      </c>
      <c r="BE91">
        <v>17225</v>
      </c>
      <c r="BF91">
        <v>934</v>
      </c>
      <c r="BG91">
        <v>4725</v>
      </c>
      <c r="BH91">
        <v>3913</v>
      </c>
      <c r="BK91">
        <v>3151</v>
      </c>
      <c r="BM91">
        <v>1413</v>
      </c>
      <c r="BN91">
        <v>216</v>
      </c>
      <c r="BO91">
        <v>317</v>
      </c>
      <c r="BP91">
        <v>227</v>
      </c>
      <c r="BQ91">
        <v>499</v>
      </c>
      <c r="BR91">
        <v>515</v>
      </c>
      <c r="BS91">
        <v>2459</v>
      </c>
      <c r="BT91">
        <v>1282</v>
      </c>
      <c r="BU91">
        <v>133</v>
      </c>
      <c r="BV91">
        <v>139</v>
      </c>
      <c r="BW91">
        <v>270</v>
      </c>
      <c r="BX91">
        <v>2588</v>
      </c>
      <c r="BZ91">
        <v>818</v>
      </c>
      <c r="CA91">
        <v>2372</v>
      </c>
      <c r="CB91">
        <v>11890</v>
      </c>
      <c r="CC91">
        <v>707</v>
      </c>
      <c r="CD91">
        <v>1189</v>
      </c>
      <c r="CE91">
        <v>257</v>
      </c>
      <c r="CF91">
        <v>43</v>
      </c>
      <c r="CG91">
        <v>1685</v>
      </c>
      <c r="CH91">
        <v>3650</v>
      </c>
      <c r="CJ91">
        <v>375</v>
      </c>
      <c r="CK91">
        <v>1793</v>
      </c>
      <c r="CL91">
        <v>223</v>
      </c>
      <c r="CN91">
        <v>739</v>
      </c>
      <c r="CO91">
        <v>1853</v>
      </c>
      <c r="CP91">
        <v>416</v>
      </c>
      <c r="CQ91">
        <v>1172</v>
      </c>
      <c r="CR91">
        <v>929</v>
      </c>
    </row>
    <row r="92" spans="1:96" x14ac:dyDescent="0.2">
      <c r="A92" s="114" t="s">
        <v>45</v>
      </c>
      <c r="B92" s="195">
        <f>Prevalence!B89*AX92</f>
        <v>15041.88</v>
      </c>
      <c r="C92" s="195">
        <f>Prevalence!C89*AY92</f>
        <v>1458</v>
      </c>
      <c r="D92" s="195">
        <f>Prevalence!D89*AZ92</f>
        <v>45.310909090909092</v>
      </c>
      <c r="E92" s="195">
        <f>Prevalence!E89*BA92</f>
        <v>160.23272727272726</v>
      </c>
      <c r="F92" s="195">
        <f>Prevalence!F89*BB92</f>
        <v>846.03272727272724</v>
      </c>
      <c r="G92" s="195">
        <f>Prevalence!G89*BC92</f>
        <v>544.66363636363633</v>
      </c>
      <c r="H92" s="195">
        <f>Prevalence!H89*BD92</f>
        <v>586.93090909090904</v>
      </c>
      <c r="I92" s="195">
        <f>Prevalence!I89*BE92</f>
        <v>6480.7199999999993</v>
      </c>
      <c r="J92" s="195">
        <f>Prevalence!J89*BF92</f>
        <v>353.94545454545454</v>
      </c>
      <c r="K92" s="195">
        <f>Prevalence!K89*BG92</f>
        <v>1955.961818181818</v>
      </c>
      <c r="L92" s="195">
        <f>Prevalence!L89*BH92</f>
        <v>1386.3436363636363</v>
      </c>
      <c r="M92" s="195">
        <f>Prevalence!M89*BI92</f>
        <v>0</v>
      </c>
      <c r="N92" s="195">
        <f>Prevalence!N89*BJ92</f>
        <v>0</v>
      </c>
      <c r="O92" s="195">
        <f>Prevalence!O89*BK92</f>
        <v>1187.4272727272726</v>
      </c>
      <c r="P92" s="195">
        <f>Prevalence!P89*BL92</f>
        <v>0</v>
      </c>
      <c r="Q92" s="195">
        <f>Prevalence!Q89*BM92</f>
        <v>500.33454545454543</v>
      </c>
      <c r="R92" s="195">
        <f>Prevalence!R89*BN92</f>
        <v>78.00545454545454</v>
      </c>
      <c r="S92" s="195">
        <f>Prevalence!S89*BO92</f>
        <v>97.2</v>
      </c>
      <c r="T92" s="195">
        <f>Prevalence!T89*BP92</f>
        <v>95.039999999999992</v>
      </c>
      <c r="U92" s="195">
        <f>Prevalence!U89*BQ92</f>
        <v>221.76</v>
      </c>
      <c r="V92" s="195">
        <f>Prevalence!V89*BR92</f>
        <v>160.23272727272726</v>
      </c>
      <c r="W92" s="195">
        <f>Prevalence!W89*BS92</f>
        <v>1259.3454545454547</v>
      </c>
      <c r="X92" s="195">
        <f>Prevalence!X89*BT92</f>
        <v>666.04909090909098</v>
      </c>
      <c r="Y92" s="195">
        <f>Prevalence!Y89*BU92</f>
        <v>20.781818181818181</v>
      </c>
      <c r="Z92" s="195">
        <f>Prevalence!Z89*BV92</f>
        <v>53.803636363636357</v>
      </c>
      <c r="AA92" s="195">
        <f>Prevalence!AA89*BW92</f>
        <v>44.46</v>
      </c>
      <c r="AB92" s="195">
        <f>Prevalence!AB89*BX92</f>
        <v>893.06181818181824</v>
      </c>
      <c r="AC92" s="195">
        <f>Prevalence!AC89*BY92</f>
        <v>0</v>
      </c>
      <c r="AD92" s="195">
        <f>Prevalence!AD89*BZ92</f>
        <v>288.67090909090905</v>
      </c>
      <c r="AE92" s="195">
        <f>Prevalence!AE89*CA92</f>
        <v>846.03272727272724</v>
      </c>
      <c r="AF92" s="195">
        <f>Prevalence!AF89*CB92</f>
        <v>4886.312727272727</v>
      </c>
      <c r="AG92" s="195">
        <f>Prevalence!AG89*CC92</f>
        <v>257.89090909090908</v>
      </c>
      <c r="AH92" s="195">
        <f>Prevalence!AH89*CD92</f>
        <v>448.62545454545455</v>
      </c>
      <c r="AI92" s="195">
        <f>Prevalence!AI89*CE92</f>
        <v>99.850909090909099</v>
      </c>
      <c r="AJ92" s="195">
        <f>Prevalence!AJ89*CF92</f>
        <v>7.7727272727272725</v>
      </c>
      <c r="AK92" s="195">
        <f>Prevalence!AK89*CG92</f>
        <v>675.9818181818182</v>
      </c>
      <c r="AL92" s="195">
        <f>Prevalence!AL89*CH92</f>
        <v>1424.52</v>
      </c>
      <c r="AM92" s="195">
        <f>Prevalence!AM89*CI92</f>
        <v>0</v>
      </c>
      <c r="AN92" s="195">
        <f>Prevalence!AN89*CJ92</f>
        <v>123.70909090909092</v>
      </c>
      <c r="AO92" s="195">
        <f>Prevalence!AO89*CK92</f>
        <v>787.5</v>
      </c>
      <c r="AP92" s="195">
        <f>Prevalence!AP89*CL92</f>
        <v>45.310909090909092</v>
      </c>
      <c r="AQ92" s="195">
        <f>Prevalence!AQ89*CM92</f>
        <v>0</v>
      </c>
      <c r="AR92" s="195">
        <f>Prevalence!AR89*CN92</f>
        <v>188.7709090909091</v>
      </c>
      <c r="AS92" s="195">
        <f>Prevalence!AS89*CO92</f>
        <v>836.90181818181816</v>
      </c>
      <c r="AT92" s="195">
        <f>Prevalence!AT89*CP92</f>
        <v>81.98181818181817</v>
      </c>
      <c r="AU92" s="195">
        <f>Prevalence!AU89*CQ92</f>
        <v>578.29090909090905</v>
      </c>
      <c r="AV92" s="195">
        <f>Prevalence!AV89*CR92</f>
        <v>278.5745454545455</v>
      </c>
      <c r="AW92">
        <v>91</v>
      </c>
      <c r="AX92">
        <v>41783</v>
      </c>
      <c r="AY92">
        <v>3564</v>
      </c>
      <c r="AZ92">
        <v>213</v>
      </c>
      <c r="BA92">
        <v>408</v>
      </c>
      <c r="BB92">
        <v>2462</v>
      </c>
      <c r="BC92">
        <v>1585</v>
      </c>
      <c r="BD92">
        <v>1708</v>
      </c>
      <c r="BE92">
        <v>18002</v>
      </c>
      <c r="BF92">
        <v>1030</v>
      </c>
      <c r="BG92">
        <v>5197</v>
      </c>
      <c r="BH92">
        <v>4459</v>
      </c>
      <c r="BK92">
        <v>3155</v>
      </c>
      <c r="BM92">
        <v>1456</v>
      </c>
      <c r="BN92">
        <v>227</v>
      </c>
      <c r="BO92">
        <v>330</v>
      </c>
      <c r="BP92">
        <v>242</v>
      </c>
      <c r="BQ92">
        <v>484</v>
      </c>
      <c r="BR92">
        <v>408</v>
      </c>
      <c r="BS92">
        <v>2405</v>
      </c>
      <c r="BT92">
        <v>1313</v>
      </c>
      <c r="BU92">
        <v>127</v>
      </c>
      <c r="BV92">
        <v>137</v>
      </c>
      <c r="BW92">
        <v>247</v>
      </c>
      <c r="BX92">
        <v>3032</v>
      </c>
      <c r="BZ92">
        <v>767</v>
      </c>
      <c r="CA92">
        <v>2462</v>
      </c>
      <c r="CB92">
        <v>12442</v>
      </c>
      <c r="CC92">
        <v>788</v>
      </c>
      <c r="CD92">
        <v>1192</v>
      </c>
      <c r="CE92">
        <v>226</v>
      </c>
      <c r="CF92">
        <v>25</v>
      </c>
      <c r="CG92">
        <v>1530</v>
      </c>
      <c r="CH92">
        <v>3957</v>
      </c>
      <c r="CJ92">
        <v>420</v>
      </c>
      <c r="CK92">
        <v>1925</v>
      </c>
      <c r="CL92">
        <v>213</v>
      </c>
      <c r="CN92">
        <v>721</v>
      </c>
      <c r="CO92">
        <v>2131</v>
      </c>
      <c r="CP92">
        <v>334</v>
      </c>
      <c r="CQ92">
        <v>1178</v>
      </c>
      <c r="CR92">
        <v>1064</v>
      </c>
    </row>
    <row r="93" spans="1:96" x14ac:dyDescent="0.2">
      <c r="A93" s="114" t="s">
        <v>46</v>
      </c>
      <c r="B93" s="195">
        <f>Prevalence!B90*AX93</f>
        <v>13490.64</v>
      </c>
      <c r="C93" s="195">
        <f>Prevalence!C90*AY93</f>
        <v>1286.1818181818182</v>
      </c>
      <c r="D93" s="195">
        <f>Prevalence!D90*AZ93</f>
        <v>39.78</v>
      </c>
      <c r="E93" s="195">
        <f>Prevalence!E90*BA93</f>
        <v>162.98181818181817</v>
      </c>
      <c r="F93" s="195">
        <f>Prevalence!F90*BB93</f>
        <v>761.15454545454543</v>
      </c>
      <c r="G93" s="195">
        <f>Prevalence!G90*BC93</f>
        <v>484.87090909090909</v>
      </c>
      <c r="H93" s="195">
        <f>Prevalence!H90*BD93</f>
        <v>468.03272727272724</v>
      </c>
      <c r="I93" s="195">
        <f>Prevalence!I90*BE93</f>
        <v>5844.96</v>
      </c>
      <c r="J93" s="195">
        <f>Prevalence!J90*BF93</f>
        <v>306.18</v>
      </c>
      <c r="K93" s="195">
        <f>Prevalence!K90*BG93</f>
        <v>1797.5127272727273</v>
      </c>
      <c r="L93" s="195">
        <f>Prevalence!L90*BH93</f>
        <v>1289.6509090909092</v>
      </c>
      <c r="M93" s="195">
        <f>Prevalence!M90*BI93</f>
        <v>0</v>
      </c>
      <c r="N93" s="195">
        <f>Prevalence!N90*BJ93</f>
        <v>0</v>
      </c>
      <c r="O93" s="195">
        <f>Prevalence!O90*BK93</f>
        <v>1012.0418181818181</v>
      </c>
      <c r="P93" s="195">
        <f>Prevalence!P90*BL93</f>
        <v>0</v>
      </c>
      <c r="Q93" s="195">
        <f>Prevalence!Q90*BM93</f>
        <v>402.74181818181819</v>
      </c>
      <c r="R93" s="195">
        <f>Prevalence!R90*BN93</f>
        <v>56.699999999999996</v>
      </c>
      <c r="S93" s="195">
        <f>Prevalence!S90*BO93</f>
        <v>90.1309090909091</v>
      </c>
      <c r="T93" s="195">
        <f>Prevalence!T90*BP93</f>
        <v>75.010909090909081</v>
      </c>
      <c r="U93" s="195">
        <f>Prevalence!U90*BQ93</f>
        <v>207.09818181818179</v>
      </c>
      <c r="V93" s="195">
        <f>Prevalence!V90*BR93</f>
        <v>162.98181818181817</v>
      </c>
      <c r="W93" s="195">
        <f>Prevalence!W90*BS93</f>
        <v>1066.6472727272728</v>
      </c>
      <c r="X93" s="195">
        <f>Prevalence!X90*BT93</f>
        <v>555.97090909090912</v>
      </c>
      <c r="Y93" s="195">
        <f>Prevalence!Y90*BU93</f>
        <v>21.763636363636362</v>
      </c>
      <c r="Z93" s="195">
        <f>Prevalence!Z90*BV93</f>
        <v>60.872727272727268</v>
      </c>
      <c r="AA93" s="195">
        <f>Prevalence!AA90*BW93</f>
        <v>48.78</v>
      </c>
      <c r="AB93" s="195">
        <f>Prevalence!AB90*BX93</f>
        <v>832.97454545454548</v>
      </c>
      <c r="AC93" s="195">
        <f>Prevalence!AC90*BY93</f>
        <v>0</v>
      </c>
      <c r="AD93" s="195">
        <f>Prevalence!AD90*BZ93</f>
        <v>262.70181818181817</v>
      </c>
      <c r="AE93" s="195">
        <f>Prevalence!AE90*CA93</f>
        <v>761.15454545454543</v>
      </c>
      <c r="AF93" s="195">
        <f>Prevalence!AF90*CB93</f>
        <v>4327.8545454545456</v>
      </c>
      <c r="AG93" s="195">
        <f>Prevalence!AG90*CC93</f>
        <v>229.09090909090909</v>
      </c>
      <c r="AH93" s="195">
        <f>Prevalence!AH90*CD93</f>
        <v>402.70909090909089</v>
      </c>
      <c r="AI93" s="195">
        <f>Prevalence!AI90*CE93</f>
        <v>94.107272727272729</v>
      </c>
      <c r="AJ93" s="195">
        <f>Prevalence!AJ90*CF93</f>
        <v>7.7727272727272725</v>
      </c>
      <c r="AK93" s="195">
        <f>Prevalence!AK90*CG93</f>
        <v>661.40181818181816</v>
      </c>
      <c r="AL93" s="195">
        <f>Prevalence!AL90*CH93</f>
        <v>1274.3999999999999</v>
      </c>
      <c r="AM93" s="195">
        <f>Prevalence!AM90*CI93</f>
        <v>0</v>
      </c>
      <c r="AN93" s="195">
        <f>Prevalence!AN90*CJ93</f>
        <v>101.91272727272728</v>
      </c>
      <c r="AO93" s="195">
        <f>Prevalence!AO90*CK93</f>
        <v>739.22727272727275</v>
      </c>
      <c r="AP93" s="195">
        <f>Prevalence!AP90*CL93</f>
        <v>39.78</v>
      </c>
      <c r="AQ93" s="195">
        <f>Prevalence!AQ90*CM93</f>
        <v>0</v>
      </c>
      <c r="AR93" s="195">
        <f>Prevalence!AR90*CN93</f>
        <v>144.2618181818182</v>
      </c>
      <c r="AS93" s="195">
        <f>Prevalence!AS90*CO93</f>
        <v>822.37090909090909</v>
      </c>
      <c r="AT93" s="195">
        <f>Prevalence!AT90*CP93</f>
        <v>64.063636363636363</v>
      </c>
      <c r="AU93" s="195">
        <f>Prevalence!AU90*CQ93</f>
        <v>528.70909090909083</v>
      </c>
      <c r="AV93" s="195">
        <f>Prevalence!AV90*CR93</f>
        <v>249.25090909090912</v>
      </c>
      <c r="AW93">
        <v>92</v>
      </c>
      <c r="AX93">
        <v>37474</v>
      </c>
      <c r="AY93">
        <v>3144</v>
      </c>
      <c r="AZ93">
        <v>187</v>
      </c>
      <c r="BA93">
        <v>415</v>
      </c>
      <c r="BB93">
        <v>2215</v>
      </c>
      <c r="BC93">
        <v>1411</v>
      </c>
      <c r="BD93">
        <v>1362</v>
      </c>
      <c r="BE93">
        <v>16236</v>
      </c>
      <c r="BF93">
        <v>891</v>
      </c>
      <c r="BG93">
        <v>4776</v>
      </c>
      <c r="BH93">
        <v>4148</v>
      </c>
      <c r="BK93">
        <v>2689</v>
      </c>
      <c r="BM93">
        <v>1172</v>
      </c>
      <c r="BN93">
        <v>165</v>
      </c>
      <c r="BO93">
        <v>306</v>
      </c>
      <c r="BP93">
        <v>191</v>
      </c>
      <c r="BQ93">
        <v>452</v>
      </c>
      <c r="BR93">
        <v>415</v>
      </c>
      <c r="BS93">
        <v>2037</v>
      </c>
      <c r="BT93">
        <v>1096</v>
      </c>
      <c r="BU93">
        <v>133</v>
      </c>
      <c r="BV93">
        <v>155</v>
      </c>
      <c r="BW93">
        <v>271</v>
      </c>
      <c r="BX93">
        <v>2828</v>
      </c>
      <c r="BZ93">
        <v>698</v>
      </c>
      <c r="CA93">
        <v>2215</v>
      </c>
      <c r="CB93">
        <v>11020</v>
      </c>
      <c r="CC93">
        <v>700</v>
      </c>
      <c r="CD93">
        <v>1070</v>
      </c>
      <c r="CE93">
        <v>213</v>
      </c>
      <c r="CF93">
        <v>25</v>
      </c>
      <c r="CG93">
        <v>1497</v>
      </c>
      <c r="CH93">
        <v>3540</v>
      </c>
      <c r="CJ93">
        <v>346</v>
      </c>
      <c r="CK93">
        <v>1807</v>
      </c>
      <c r="CL93">
        <v>187</v>
      </c>
      <c r="CN93">
        <v>551</v>
      </c>
      <c r="CO93">
        <v>2094</v>
      </c>
      <c r="CP93">
        <v>261</v>
      </c>
      <c r="CQ93">
        <v>1077</v>
      </c>
      <c r="CR93">
        <v>952</v>
      </c>
    </row>
    <row r="94" spans="1:96" x14ac:dyDescent="0.2">
      <c r="A94" s="114" t="s">
        <v>47</v>
      </c>
      <c r="B94" s="195">
        <f>Prevalence!B91*AX94</f>
        <v>12163.8</v>
      </c>
      <c r="C94" s="195">
        <f>Prevalence!C91*AY94</f>
        <v>1336.909090909091</v>
      </c>
      <c r="D94" s="195">
        <f>Prevalence!D91*AZ94</f>
        <v>42.214545454545458</v>
      </c>
      <c r="E94" s="195">
        <f>Prevalence!E91*BA94</f>
        <v>133.8981818181818</v>
      </c>
      <c r="F94" s="195">
        <f>Prevalence!F91*BB94</f>
        <v>689.9072727272727</v>
      </c>
      <c r="G94" s="195">
        <f>Prevalence!G91*BC94</f>
        <v>496.57363636363635</v>
      </c>
      <c r="H94" s="195">
        <f>Prevalence!H91*BD94</f>
        <v>418.5872727272727</v>
      </c>
      <c r="I94" s="195">
        <f>Prevalence!I91*BE94</f>
        <v>5136.84</v>
      </c>
      <c r="J94" s="195">
        <f>Prevalence!J91*BF94</f>
        <v>281.11363636363637</v>
      </c>
      <c r="K94" s="195">
        <f>Prevalence!K91*BG94</f>
        <v>1730.1227272727274</v>
      </c>
      <c r="L94" s="195">
        <f>Prevalence!L91*BH94</f>
        <v>1053.7918181818181</v>
      </c>
      <c r="M94" s="195">
        <f>Prevalence!M91*BI94</f>
        <v>0</v>
      </c>
      <c r="N94" s="195">
        <f>Prevalence!N91*BJ94</f>
        <v>0</v>
      </c>
      <c r="O94" s="195">
        <f>Prevalence!O91*BK94</f>
        <v>841.82090909090914</v>
      </c>
      <c r="P94" s="195">
        <f>Prevalence!P91*BL94</f>
        <v>0</v>
      </c>
      <c r="Q94" s="195">
        <f>Prevalence!Q91*BM94</f>
        <v>360.91363636363639</v>
      </c>
      <c r="R94" s="195">
        <f>Prevalence!R91*BN94</f>
        <v>48.242727272727272</v>
      </c>
      <c r="S94" s="195">
        <f>Prevalence!S91*BO94</f>
        <v>73.99636363636364</v>
      </c>
      <c r="T94" s="195">
        <f>Prevalence!T91*BP94</f>
        <v>81.665454545454537</v>
      </c>
      <c r="U94" s="195">
        <f>Prevalence!U91*BQ94</f>
        <v>218.60363636363635</v>
      </c>
      <c r="V94" s="195">
        <f>Prevalence!V91*BR94</f>
        <v>133.8981818181818</v>
      </c>
      <c r="W94" s="195">
        <f>Prevalence!W91*BS94</f>
        <v>889.89090909090908</v>
      </c>
      <c r="X94" s="195">
        <f>Prevalence!X91*BT94</f>
        <v>578.82636363636368</v>
      </c>
      <c r="Y94" s="195">
        <f>Prevalence!Y91*BU94</f>
        <v>20.9</v>
      </c>
      <c r="Z94" s="195">
        <f>Prevalence!Z91*BV94</f>
        <v>58.86545454545454</v>
      </c>
      <c r="AA94" s="195">
        <f>Prevalence!AA91*BW94</f>
        <v>43.13</v>
      </c>
      <c r="AB94" s="195">
        <f>Prevalence!AB91*BX94</f>
        <v>634.25454545454545</v>
      </c>
      <c r="AC94" s="195">
        <f>Prevalence!AC91*BY94</f>
        <v>0</v>
      </c>
      <c r="AD94" s="195">
        <f>Prevalence!AD91*BZ94</f>
        <v>263.39181818181817</v>
      </c>
      <c r="AE94" s="195">
        <f>Prevalence!AE91*CA94</f>
        <v>689.9072727272727</v>
      </c>
      <c r="AF94" s="195">
        <f>Prevalence!AF91*CB94</f>
        <v>3734.6399999999994</v>
      </c>
      <c r="AG94" s="195">
        <f>Prevalence!AG91*CC94</f>
        <v>199.67272727272729</v>
      </c>
      <c r="AH94" s="195">
        <f>Prevalence!AH91*CD94</f>
        <v>385.35454545454547</v>
      </c>
      <c r="AI94" s="195">
        <f>Prevalence!AI91*CE94</f>
        <v>80.680909090909097</v>
      </c>
      <c r="AJ94" s="195">
        <f>Prevalence!AJ91*CF94</f>
        <v>8.5327272727272732</v>
      </c>
      <c r="AK94" s="195">
        <f>Prevalence!AK91*CG94</f>
        <v>702.81000000000006</v>
      </c>
      <c r="AL94" s="195">
        <f>Prevalence!AL91*CH94</f>
        <v>1241.8399999999999</v>
      </c>
      <c r="AM94" s="195">
        <f>Prevalence!AM91*CI94</f>
        <v>0</v>
      </c>
      <c r="AN94" s="195">
        <f>Prevalence!AN91*CJ94</f>
        <v>84.256363636363631</v>
      </c>
      <c r="AO94" s="195">
        <f>Prevalence!AO91*CK94</f>
        <v>621.38636363636374</v>
      </c>
      <c r="AP94" s="195">
        <f>Prevalence!AP91*CL94</f>
        <v>42.214545454545458</v>
      </c>
      <c r="AQ94" s="195">
        <f>Prevalence!AQ91*CM94</f>
        <v>0</v>
      </c>
      <c r="AR94" s="195">
        <f>Prevalence!AR91*CN94</f>
        <v>140.39272727272729</v>
      </c>
      <c r="AS94" s="195">
        <f>Prevalence!AS91*CO94</f>
        <v>771.88363636363624</v>
      </c>
      <c r="AT94" s="195">
        <f>Prevalence!AT91*CP94</f>
        <v>65.809090909090912</v>
      </c>
      <c r="AU94" s="195">
        <f>Prevalence!AU91*CQ94</f>
        <v>506.26363636363635</v>
      </c>
      <c r="AV94" s="195">
        <f>Prevalence!AV91*CR94</f>
        <v>236.56727272727272</v>
      </c>
      <c r="AW94">
        <v>93</v>
      </c>
      <c r="AX94">
        <v>32010</v>
      </c>
      <c r="AY94">
        <v>3096</v>
      </c>
      <c r="AZ94">
        <v>188</v>
      </c>
      <c r="BA94">
        <v>323</v>
      </c>
      <c r="BB94">
        <v>1902</v>
      </c>
      <c r="BC94">
        <v>1369</v>
      </c>
      <c r="BD94">
        <v>1154</v>
      </c>
      <c r="BE94">
        <v>13518</v>
      </c>
      <c r="BF94">
        <v>775</v>
      </c>
      <c r="BG94">
        <v>4355</v>
      </c>
      <c r="BH94">
        <v>3211</v>
      </c>
      <c r="BK94">
        <v>2119</v>
      </c>
      <c r="BM94">
        <v>995</v>
      </c>
      <c r="BN94">
        <v>133</v>
      </c>
      <c r="BO94">
        <v>238</v>
      </c>
      <c r="BP94">
        <v>197</v>
      </c>
      <c r="BQ94">
        <v>452</v>
      </c>
      <c r="BR94">
        <v>323</v>
      </c>
      <c r="BS94">
        <v>1610</v>
      </c>
      <c r="BT94">
        <v>1081</v>
      </c>
      <c r="BU94">
        <v>121</v>
      </c>
      <c r="BV94">
        <v>142</v>
      </c>
      <c r="BW94">
        <v>227</v>
      </c>
      <c r="BX94">
        <v>2040</v>
      </c>
      <c r="BZ94">
        <v>663</v>
      </c>
      <c r="CA94">
        <v>1902</v>
      </c>
      <c r="CB94">
        <v>9009</v>
      </c>
      <c r="CC94">
        <v>578</v>
      </c>
      <c r="CD94">
        <v>970</v>
      </c>
      <c r="CE94">
        <v>173</v>
      </c>
      <c r="CF94">
        <v>26</v>
      </c>
      <c r="CG94">
        <v>1507</v>
      </c>
      <c r="CH94">
        <v>3268</v>
      </c>
      <c r="CJ94">
        <v>271</v>
      </c>
      <c r="CK94">
        <v>1439</v>
      </c>
      <c r="CL94">
        <v>188</v>
      </c>
      <c r="CN94">
        <v>508</v>
      </c>
      <c r="CO94">
        <v>1862</v>
      </c>
      <c r="CP94">
        <v>254</v>
      </c>
      <c r="CQ94">
        <v>977</v>
      </c>
      <c r="CR94">
        <v>856</v>
      </c>
    </row>
    <row r="95" spans="1:96" x14ac:dyDescent="0.2">
      <c r="A95" s="114" t="s">
        <v>48</v>
      </c>
      <c r="B95" s="195">
        <f>Prevalence!B92*AX95</f>
        <v>14255.7</v>
      </c>
      <c r="C95" s="195">
        <f>Prevalence!C92*AY95</f>
        <v>1627.9545454545457</v>
      </c>
      <c r="D95" s="195">
        <f>Prevalence!D92*AZ95</f>
        <v>43.337272727272726</v>
      </c>
      <c r="E95" s="195">
        <f>Prevalence!E92*BA95</f>
        <v>159.6</v>
      </c>
      <c r="F95" s="195">
        <f>Prevalence!F92*BB95</f>
        <v>894.12272727272727</v>
      </c>
      <c r="G95" s="195">
        <f>Prevalence!G92*BC95</f>
        <v>558.6</v>
      </c>
      <c r="H95" s="195">
        <f>Prevalence!H92*BD95</f>
        <v>419.31272727272727</v>
      </c>
      <c r="I95" s="195">
        <f>Prevalence!I92*BE95</f>
        <v>6160.18</v>
      </c>
      <c r="J95" s="195">
        <f>Prevalence!J92*BF95</f>
        <v>328.2681818181818</v>
      </c>
      <c r="K95" s="195">
        <f>Prevalence!K92*BG95</f>
        <v>2061.4481818181816</v>
      </c>
      <c r="L95" s="195">
        <f>Prevalence!L92*BH95</f>
        <v>1112.5363636363636</v>
      </c>
      <c r="M95" s="195">
        <f>Prevalence!M92*BI95</f>
        <v>0</v>
      </c>
      <c r="N95" s="195">
        <f>Prevalence!N92*BJ95</f>
        <v>0</v>
      </c>
      <c r="O95" s="195">
        <f>Prevalence!O92*BK95</f>
        <v>918.09727272727275</v>
      </c>
      <c r="P95" s="195">
        <f>Prevalence!P92*BL95</f>
        <v>0</v>
      </c>
      <c r="Q95" s="195">
        <f>Prevalence!Q92*BM95</f>
        <v>354.38454545454545</v>
      </c>
      <c r="R95" s="195">
        <f>Prevalence!R92*BN95</f>
        <v>51.87</v>
      </c>
      <c r="S95" s="195">
        <f>Prevalence!S92*BO95</f>
        <v>84.567272727272723</v>
      </c>
      <c r="T95" s="195">
        <f>Prevalence!T92*BP95</f>
        <v>103.22181818181816</v>
      </c>
      <c r="U95" s="195">
        <f>Prevalence!U92*BQ95</f>
        <v>243.75272727272727</v>
      </c>
      <c r="V95" s="195">
        <f>Prevalence!V92*BR95</f>
        <v>159.6</v>
      </c>
      <c r="W95" s="195">
        <f>Prevalence!W92*BS95</f>
        <v>970.0363636363636</v>
      </c>
      <c r="X95" s="195">
        <f>Prevalence!X92*BT95</f>
        <v>735.71454545454549</v>
      </c>
      <c r="Y95" s="195">
        <f>Prevalence!Y92*BU95</f>
        <v>26.254545454545454</v>
      </c>
      <c r="Z95" s="195">
        <f>Prevalence!Z92*BV95</f>
        <v>59.279999999999994</v>
      </c>
      <c r="AA95" s="195">
        <f>Prevalence!AA92*BW95</f>
        <v>51.68</v>
      </c>
      <c r="AB95" s="195">
        <f>Prevalence!AB92*BX95</f>
        <v>659.74909090909091</v>
      </c>
      <c r="AC95" s="195">
        <f>Prevalence!AC92*BY95</f>
        <v>0</v>
      </c>
      <c r="AD95" s="195">
        <f>Prevalence!AD92*BZ95</f>
        <v>282.46090909090907</v>
      </c>
      <c r="AE95" s="195">
        <f>Prevalence!AE92*CA95</f>
        <v>894.12272727272727</v>
      </c>
      <c r="AF95" s="195">
        <f>Prevalence!AF92*CB95</f>
        <v>4405.7890909090902</v>
      </c>
      <c r="AG95" s="195">
        <f>Prevalence!AG92*CC95</f>
        <v>226.61818181818182</v>
      </c>
      <c r="AH95" s="195">
        <f>Prevalence!AH92*CD95</f>
        <v>529.16727272727269</v>
      </c>
      <c r="AI95" s="195">
        <f>Prevalence!AI92*CE95</f>
        <v>102.6</v>
      </c>
      <c r="AJ95" s="195">
        <f>Prevalence!AJ92*CF95</f>
        <v>11.814545454545454</v>
      </c>
      <c r="AK95" s="195">
        <f>Prevalence!AK92*CG95</f>
        <v>821.26636363636362</v>
      </c>
      <c r="AL95" s="195">
        <f>Prevalence!AL92*CH95</f>
        <v>1495.68</v>
      </c>
      <c r="AM95" s="195">
        <f>Prevalence!AM92*CI95</f>
        <v>0</v>
      </c>
      <c r="AN95" s="195">
        <f>Prevalence!AN92*CJ95</f>
        <v>88.298181818181817</v>
      </c>
      <c r="AO95" s="195">
        <f>Prevalence!AO92*CK95</f>
        <v>796.70454545454561</v>
      </c>
      <c r="AP95" s="195">
        <f>Prevalence!AP92*CL95</f>
        <v>43.337272727272726</v>
      </c>
      <c r="AQ95" s="195">
        <f>Prevalence!AQ92*CM95</f>
        <v>0</v>
      </c>
      <c r="AR95" s="195">
        <f>Prevalence!AR92*CN95</f>
        <v>175.4909090909091</v>
      </c>
      <c r="AS95" s="195">
        <f>Prevalence!AS92*CO95</f>
        <v>858.52363636363623</v>
      </c>
      <c r="AT95" s="195">
        <f>Prevalence!AT92*CP95</f>
        <v>84.204545454545453</v>
      </c>
      <c r="AU95" s="195">
        <f>Prevalence!AU92*CQ95</f>
        <v>603.16363636363633</v>
      </c>
      <c r="AV95" s="195">
        <f>Prevalence!AV92*CR95</f>
        <v>250.10909090909092</v>
      </c>
      <c r="AW95">
        <v>94</v>
      </c>
      <c r="AX95">
        <v>37515</v>
      </c>
      <c r="AY95">
        <v>3770</v>
      </c>
      <c r="AZ95">
        <v>193</v>
      </c>
      <c r="BA95">
        <v>385</v>
      </c>
      <c r="BB95">
        <v>2465</v>
      </c>
      <c r="BC95">
        <v>1540</v>
      </c>
      <c r="BD95">
        <v>1156</v>
      </c>
      <c r="BE95">
        <v>16211</v>
      </c>
      <c r="BF95">
        <v>905</v>
      </c>
      <c r="BG95">
        <v>5189</v>
      </c>
      <c r="BH95">
        <v>3390</v>
      </c>
      <c r="BK95">
        <v>2311</v>
      </c>
      <c r="BM95">
        <v>977</v>
      </c>
      <c r="BN95">
        <v>143</v>
      </c>
      <c r="BO95">
        <v>272</v>
      </c>
      <c r="BP95">
        <v>249</v>
      </c>
      <c r="BQ95">
        <v>504</v>
      </c>
      <c r="BR95">
        <v>385</v>
      </c>
      <c r="BS95">
        <v>1755</v>
      </c>
      <c r="BT95">
        <v>1374</v>
      </c>
      <c r="BU95">
        <v>152</v>
      </c>
      <c r="BV95">
        <v>143</v>
      </c>
      <c r="BW95">
        <v>272</v>
      </c>
      <c r="BX95">
        <v>2122</v>
      </c>
      <c r="BZ95">
        <v>711</v>
      </c>
      <c r="CA95">
        <v>2465</v>
      </c>
      <c r="CB95">
        <v>10628</v>
      </c>
      <c r="CC95">
        <v>656</v>
      </c>
      <c r="CD95">
        <v>1332</v>
      </c>
      <c r="CE95">
        <v>220</v>
      </c>
      <c r="CF95">
        <v>36</v>
      </c>
      <c r="CG95">
        <v>1761</v>
      </c>
      <c r="CH95">
        <v>3936</v>
      </c>
      <c r="CJ95">
        <v>284</v>
      </c>
      <c r="CK95">
        <v>1845</v>
      </c>
      <c r="CL95">
        <v>193</v>
      </c>
      <c r="CN95">
        <v>635</v>
      </c>
      <c r="CO95">
        <v>2071</v>
      </c>
      <c r="CP95">
        <v>325</v>
      </c>
      <c r="CQ95">
        <v>1164</v>
      </c>
      <c r="CR95">
        <v>905</v>
      </c>
    </row>
    <row r="96" spans="1:96" x14ac:dyDescent="0.2">
      <c r="A96" s="114" t="s">
        <v>49</v>
      </c>
      <c r="B96" s="195">
        <f>Prevalence!B93*AX96</f>
        <v>18530.88</v>
      </c>
      <c r="C96" s="195">
        <f>Prevalence!C93*AY96</f>
        <v>2199.2727272727275</v>
      </c>
      <c r="D96" s="195">
        <f>Prevalence!D93*AZ96</f>
        <v>50.203636363636363</v>
      </c>
      <c r="E96" s="195">
        <f>Prevalence!E93*BA96</f>
        <v>226.21090909090907</v>
      </c>
      <c r="F96" s="195">
        <f>Prevalence!F93*BB96</f>
        <v>1156.4509090909091</v>
      </c>
      <c r="G96" s="195">
        <f>Prevalence!G93*BC96</f>
        <v>739.04727272727268</v>
      </c>
      <c r="H96" s="195">
        <f>Prevalence!H93*BD96</f>
        <v>533.32363636363641</v>
      </c>
      <c r="I96" s="195">
        <f>Prevalence!I93*BE96</f>
        <v>8102.4</v>
      </c>
      <c r="J96" s="195">
        <f>Prevalence!J93*BF96</f>
        <v>419.69454545454545</v>
      </c>
      <c r="K96" s="195">
        <f>Prevalence!K93*BG96</f>
        <v>2611.4618181818182</v>
      </c>
      <c r="L96" s="195">
        <f>Prevalence!L93*BH96</f>
        <v>1339.810909090909</v>
      </c>
      <c r="M96" s="195">
        <f>Prevalence!M93*BI96</f>
        <v>0</v>
      </c>
      <c r="N96" s="195">
        <f>Prevalence!N93*BJ96</f>
        <v>0</v>
      </c>
      <c r="O96" s="195">
        <f>Prevalence!O93*BK96</f>
        <v>1220.4218181818183</v>
      </c>
      <c r="P96" s="195">
        <f>Prevalence!P93*BL96</f>
        <v>0</v>
      </c>
      <c r="Q96" s="195">
        <f>Prevalence!Q93*BM96</f>
        <v>439.85454545454547</v>
      </c>
      <c r="R96" s="195">
        <f>Prevalence!R93*BN96</f>
        <v>73.767272727272726</v>
      </c>
      <c r="S96" s="195">
        <f>Prevalence!S93*BO96</f>
        <v>102.89454545454547</v>
      </c>
      <c r="T96" s="195">
        <f>Prevalence!T93*BP96</f>
        <v>123.5781818181818</v>
      </c>
      <c r="U96" s="195">
        <f>Prevalence!U93*BQ96</f>
        <v>318.28363636363633</v>
      </c>
      <c r="V96" s="195">
        <f>Prevalence!V93*BR96</f>
        <v>226.21090909090907</v>
      </c>
      <c r="W96" s="195">
        <f>Prevalence!W93*BS96</f>
        <v>1306.9963636363636</v>
      </c>
      <c r="X96" s="195">
        <f>Prevalence!X93*BT96</f>
        <v>1007.7818181818183</v>
      </c>
      <c r="Y96" s="195">
        <f>Prevalence!Y93*BU96</f>
        <v>36.218181818181819</v>
      </c>
      <c r="Z96" s="195">
        <f>Prevalence!Z93*BV96</f>
        <v>88.494545454545445</v>
      </c>
      <c r="AA96" s="195">
        <f>Prevalence!AA93*BW96</f>
        <v>70.8</v>
      </c>
      <c r="AB96" s="195">
        <f>Prevalence!AB93*BX96</f>
        <v>757.57090909090914</v>
      </c>
      <c r="AC96" s="195">
        <f>Prevalence!AC93*BY96</f>
        <v>0</v>
      </c>
      <c r="AD96" s="195">
        <f>Prevalence!AD93*BZ96</f>
        <v>385.39636363636362</v>
      </c>
      <c r="AE96" s="195">
        <f>Prevalence!AE93*CA96</f>
        <v>1156.4509090909091</v>
      </c>
      <c r="AF96" s="195">
        <f>Prevalence!AF93*CB96</f>
        <v>5822.8363636363629</v>
      </c>
      <c r="AG96" s="195">
        <f>Prevalence!AG93*CC96</f>
        <v>296.72727272727269</v>
      </c>
      <c r="AH96" s="195">
        <f>Prevalence!AH93*CD96</f>
        <v>681.46909090909094</v>
      </c>
      <c r="AI96" s="195">
        <f>Prevalence!AI93*CE96</f>
        <v>112.51636363636364</v>
      </c>
      <c r="AJ96" s="195">
        <f>Prevalence!AJ93*CF96</f>
        <v>17.825454545454544</v>
      </c>
      <c r="AK96" s="195">
        <f>Prevalence!AK93*CG96</f>
        <v>1148.1381818181819</v>
      </c>
      <c r="AL96" s="195">
        <f>Prevalence!AL93*CH96</f>
        <v>1900.32</v>
      </c>
      <c r="AM96" s="195">
        <f>Prevalence!AM93*CI96</f>
        <v>0</v>
      </c>
      <c r="AN96" s="195">
        <f>Prevalence!AN93*CJ96</f>
        <v>117.03272727272729</v>
      </c>
      <c r="AO96" s="195">
        <f>Prevalence!AO93*CK96</f>
        <v>986.18181818181836</v>
      </c>
      <c r="AP96" s="195">
        <f>Prevalence!AP93*CL96</f>
        <v>50.203636363636363</v>
      </c>
      <c r="AQ96" s="195">
        <f>Prevalence!AQ93*CM96</f>
        <v>0</v>
      </c>
      <c r="AR96" s="195">
        <f>Prevalence!AR93*CN96</f>
        <v>207.01090909090908</v>
      </c>
      <c r="AS96" s="195">
        <f>Prevalence!AS93*CO96</f>
        <v>1119.5345454545452</v>
      </c>
      <c r="AT96" s="195">
        <f>Prevalence!AT93*CP96</f>
        <v>106.03636363636362</v>
      </c>
      <c r="AU96" s="195">
        <f>Prevalence!AU93*CQ96</f>
        <v>811.63636363636351</v>
      </c>
      <c r="AV96" s="195">
        <f>Prevalence!AV93*CR96</f>
        <v>329.19272727272727</v>
      </c>
      <c r="AW96">
        <v>95</v>
      </c>
      <c r="AX96">
        <v>38606</v>
      </c>
      <c r="AY96">
        <v>4032</v>
      </c>
      <c r="AZ96">
        <v>177</v>
      </c>
      <c r="BA96">
        <v>432</v>
      </c>
      <c r="BB96">
        <v>2524</v>
      </c>
      <c r="BC96">
        <v>1613</v>
      </c>
      <c r="BD96">
        <v>1164</v>
      </c>
      <c r="BE96">
        <v>16880</v>
      </c>
      <c r="BF96">
        <v>916</v>
      </c>
      <c r="BG96">
        <v>5204</v>
      </c>
      <c r="BH96">
        <v>3232</v>
      </c>
      <c r="BK96">
        <v>2432</v>
      </c>
      <c r="BM96">
        <v>960</v>
      </c>
      <c r="BN96">
        <v>161</v>
      </c>
      <c r="BO96">
        <v>262</v>
      </c>
      <c r="BP96">
        <v>236</v>
      </c>
      <c r="BQ96">
        <v>521</v>
      </c>
      <c r="BR96">
        <v>432</v>
      </c>
      <c r="BS96">
        <v>1872</v>
      </c>
      <c r="BT96">
        <v>1490</v>
      </c>
      <c r="BU96">
        <v>166</v>
      </c>
      <c r="BV96">
        <v>169</v>
      </c>
      <c r="BW96">
        <v>295</v>
      </c>
      <c r="BX96">
        <v>1929</v>
      </c>
      <c r="BZ96">
        <v>768</v>
      </c>
      <c r="CA96">
        <v>2524</v>
      </c>
      <c r="CB96">
        <v>11120</v>
      </c>
      <c r="CC96">
        <v>680</v>
      </c>
      <c r="CD96">
        <v>1358</v>
      </c>
      <c r="CE96">
        <v>191</v>
      </c>
      <c r="CF96">
        <v>43</v>
      </c>
      <c r="CG96">
        <v>1949</v>
      </c>
      <c r="CH96">
        <v>3959</v>
      </c>
      <c r="CJ96">
        <v>298</v>
      </c>
      <c r="CK96">
        <v>1808</v>
      </c>
      <c r="CL96">
        <v>177</v>
      </c>
      <c r="CN96">
        <v>593</v>
      </c>
      <c r="CO96">
        <v>2138</v>
      </c>
      <c r="CP96">
        <v>324</v>
      </c>
      <c r="CQ96">
        <v>1240</v>
      </c>
      <c r="CR96">
        <v>943</v>
      </c>
    </row>
    <row r="97" spans="1:96" x14ac:dyDescent="0.2">
      <c r="A97" s="114" t="s">
        <v>50</v>
      </c>
      <c r="B97" s="195">
        <f>Prevalence!B94*AX97</f>
        <v>17091.36</v>
      </c>
      <c r="C97" s="195">
        <f>Prevalence!C94*AY97</f>
        <v>1995.2727272727275</v>
      </c>
      <c r="D97" s="195">
        <f>Prevalence!D94*AZ97</f>
        <v>47.93454545454545</v>
      </c>
      <c r="E97" s="195">
        <f>Prevalence!E94*BA97</f>
        <v>192.69818181818178</v>
      </c>
      <c r="F97" s="195">
        <f>Prevalence!F94*BB97</f>
        <v>1023.12</v>
      </c>
      <c r="G97" s="195">
        <f>Prevalence!G94*BC97</f>
        <v>681.77454545454543</v>
      </c>
      <c r="H97" s="195">
        <f>Prevalence!H94*BD97</f>
        <v>478.8</v>
      </c>
      <c r="I97" s="195">
        <f>Prevalence!I94*BE97</f>
        <v>7438.5599999999995</v>
      </c>
      <c r="J97" s="195">
        <f>Prevalence!J94*BF97</f>
        <v>403.65818181818184</v>
      </c>
      <c r="K97" s="195">
        <f>Prevalence!K94*BG97</f>
        <v>2415.7527272727275</v>
      </c>
      <c r="L97" s="195">
        <f>Prevalence!L94*BH97</f>
        <v>1275.1418181818183</v>
      </c>
      <c r="M97" s="195">
        <f>Prevalence!M94*BI97</f>
        <v>0</v>
      </c>
      <c r="N97" s="195">
        <f>Prevalence!N94*BJ97</f>
        <v>0</v>
      </c>
      <c r="O97" s="195">
        <f>Prevalence!O94*BK97</f>
        <v>1193.3236363636363</v>
      </c>
      <c r="P97" s="195">
        <f>Prevalence!P94*BL97</f>
        <v>0</v>
      </c>
      <c r="Q97" s="195">
        <f>Prevalence!Q94*BM97</f>
        <v>395.86909090909091</v>
      </c>
      <c r="R97" s="195">
        <f>Prevalence!R94*BN97</f>
        <v>68.269090909090906</v>
      </c>
      <c r="S97" s="195">
        <f>Prevalence!S94*BO97</f>
        <v>113.10545454545455</v>
      </c>
      <c r="T97" s="195">
        <f>Prevalence!T94*BP97</f>
        <v>133.00363636363633</v>
      </c>
      <c r="U97" s="195">
        <f>Prevalence!U94*BQ97</f>
        <v>287.12727272727273</v>
      </c>
      <c r="V97" s="195">
        <f>Prevalence!V94*BR97</f>
        <v>192.69818181818178</v>
      </c>
      <c r="W97" s="195">
        <f>Prevalence!W94*BS97</f>
        <v>1283.2581818181818</v>
      </c>
      <c r="X97" s="195">
        <f>Prevalence!X94*BT97</f>
        <v>859.6581818181819</v>
      </c>
      <c r="Y97" s="195">
        <f>Prevalence!Y94*BU97</f>
        <v>32.727272727272727</v>
      </c>
      <c r="Z97" s="195">
        <f>Prevalence!Z94*BV97</f>
        <v>77.498181818181806</v>
      </c>
      <c r="AA97" s="195">
        <f>Prevalence!AA94*BW97</f>
        <v>60</v>
      </c>
      <c r="AB97" s="195">
        <f>Prevalence!AB94*BX97</f>
        <v>741.46909090909094</v>
      </c>
      <c r="AC97" s="195">
        <f>Prevalence!AC94*BY97</f>
        <v>0</v>
      </c>
      <c r="AD97" s="195">
        <f>Prevalence!AD94*BZ97</f>
        <v>364.82181818181817</v>
      </c>
      <c r="AE97" s="195">
        <f>Prevalence!AE94*CA97</f>
        <v>1023.12</v>
      </c>
      <c r="AF97" s="195">
        <f>Prevalence!AF94*CB97</f>
        <v>5314.9090909090901</v>
      </c>
      <c r="AG97" s="195">
        <f>Prevalence!AG94*CC97</f>
        <v>273.59999999999997</v>
      </c>
      <c r="AH97" s="195">
        <f>Prevalence!AH94*CD97</f>
        <v>647.84727272727275</v>
      </c>
      <c r="AI97" s="195">
        <f>Prevalence!AI94*CE97</f>
        <v>118.40727272727273</v>
      </c>
      <c r="AJ97" s="195">
        <f>Prevalence!AJ94*CF97</f>
        <v>13.265454545454546</v>
      </c>
      <c r="AK97" s="195">
        <f>Prevalence!AK94*CG97</f>
        <v>1049.76</v>
      </c>
      <c r="AL97" s="195">
        <f>Prevalence!AL94*CH97</f>
        <v>1714.56</v>
      </c>
      <c r="AM97" s="195">
        <f>Prevalence!AM94*CI97</f>
        <v>0</v>
      </c>
      <c r="AN97" s="195">
        <f>Prevalence!AN94*CJ97</f>
        <v>98.967272727272729</v>
      </c>
      <c r="AO97" s="195">
        <f>Prevalence!AO94*CK97</f>
        <v>952.90909090909099</v>
      </c>
      <c r="AP97" s="195">
        <f>Prevalence!AP94*CL97</f>
        <v>47.93454545454545</v>
      </c>
      <c r="AQ97" s="195">
        <f>Prevalence!AQ94*CM97</f>
        <v>0</v>
      </c>
      <c r="AR97" s="195">
        <f>Prevalence!AR94*CN97</f>
        <v>211.2</v>
      </c>
      <c r="AS97" s="195">
        <f>Prevalence!AS94*CO97</f>
        <v>1076.0727272727272</v>
      </c>
      <c r="AT97" s="195">
        <f>Prevalence!AT94*CP97</f>
        <v>95.23636363636362</v>
      </c>
      <c r="AU97" s="195">
        <f>Prevalence!AU94*CQ97</f>
        <v>717.38181818181806</v>
      </c>
      <c r="AV97" s="195">
        <f>Prevalence!AV94*CR97</f>
        <v>292.88727272727272</v>
      </c>
      <c r="AW97">
        <v>96</v>
      </c>
      <c r="AX97">
        <v>35607</v>
      </c>
      <c r="AY97">
        <v>3658</v>
      </c>
      <c r="AZ97">
        <v>169</v>
      </c>
      <c r="BA97">
        <v>368</v>
      </c>
      <c r="BB97">
        <v>2233</v>
      </c>
      <c r="BC97">
        <v>1488</v>
      </c>
      <c r="BD97">
        <v>1045</v>
      </c>
      <c r="BE97">
        <v>15497</v>
      </c>
      <c r="BF97">
        <v>881</v>
      </c>
      <c r="BG97">
        <v>4814</v>
      </c>
      <c r="BH97">
        <v>3076</v>
      </c>
      <c r="BK97">
        <v>2378</v>
      </c>
      <c r="BM97">
        <v>864</v>
      </c>
      <c r="BN97">
        <v>149</v>
      </c>
      <c r="BO97">
        <v>288</v>
      </c>
      <c r="BP97">
        <v>254</v>
      </c>
      <c r="BQ97">
        <v>470</v>
      </c>
      <c r="BR97">
        <v>368</v>
      </c>
      <c r="BS97">
        <v>1838</v>
      </c>
      <c r="BT97">
        <v>1271</v>
      </c>
      <c r="BU97">
        <v>150</v>
      </c>
      <c r="BV97">
        <v>148</v>
      </c>
      <c r="BW97">
        <v>250</v>
      </c>
      <c r="BX97">
        <v>1888</v>
      </c>
      <c r="BZ97">
        <v>727</v>
      </c>
      <c r="CA97">
        <v>2233</v>
      </c>
      <c r="CB97">
        <v>10150</v>
      </c>
      <c r="CC97">
        <v>627</v>
      </c>
      <c r="CD97">
        <v>1291</v>
      </c>
      <c r="CE97">
        <v>201</v>
      </c>
      <c r="CF97">
        <v>32</v>
      </c>
      <c r="CG97">
        <v>1782</v>
      </c>
      <c r="CH97">
        <v>3572</v>
      </c>
      <c r="CJ97">
        <v>252</v>
      </c>
      <c r="CK97">
        <v>1747</v>
      </c>
      <c r="CL97">
        <v>169</v>
      </c>
      <c r="CN97">
        <v>605</v>
      </c>
      <c r="CO97">
        <v>2055</v>
      </c>
      <c r="CP97">
        <v>291</v>
      </c>
      <c r="CQ97">
        <v>1096</v>
      </c>
      <c r="CR97">
        <v>839</v>
      </c>
    </row>
    <row r="98" spans="1:96" x14ac:dyDescent="0.2">
      <c r="A98" s="114" t="s">
        <v>51</v>
      </c>
      <c r="B98" s="195">
        <f>Prevalence!B95*AX98</f>
        <v>10492.65</v>
      </c>
      <c r="C98" s="195">
        <f>Prevalence!C95*AY98</f>
        <v>1312.1022727272727</v>
      </c>
      <c r="D98" s="195">
        <f>Prevalence!D95*AZ98</f>
        <v>34.331818181818178</v>
      </c>
      <c r="E98" s="195">
        <f>Prevalence!E95*BA98</f>
        <v>127.14545454545453</v>
      </c>
      <c r="F98" s="195">
        <f>Prevalence!F95*BB98</f>
        <v>636.7772727272727</v>
      </c>
      <c r="G98" s="195">
        <f>Prevalence!G95*BC98</f>
        <v>419.61818181818182</v>
      </c>
      <c r="H98" s="195">
        <f>Prevalence!H95*BD98</f>
        <v>309.36818181818182</v>
      </c>
      <c r="I98" s="195">
        <f>Prevalence!I95*BE98</f>
        <v>4391.0999999999995</v>
      </c>
      <c r="J98" s="195">
        <f>Prevalence!J95*BF98</f>
        <v>264.93409090909091</v>
      </c>
      <c r="K98" s="195">
        <f>Prevalence!K95*BG98</f>
        <v>1567.5545454545452</v>
      </c>
      <c r="L98" s="195">
        <f>Prevalence!L95*BH98</f>
        <v>754.1704545454545</v>
      </c>
      <c r="M98" s="195">
        <f>Prevalence!M95*BI98</f>
        <v>0</v>
      </c>
      <c r="N98" s="195">
        <f>Prevalence!N95*BJ98</f>
        <v>0</v>
      </c>
      <c r="O98" s="195">
        <f>Prevalence!O95*BK98</f>
        <v>722.67045454545439</v>
      </c>
      <c r="P98" s="195">
        <f>Prevalence!P95*BL98</f>
        <v>0</v>
      </c>
      <c r="Q98" s="195">
        <f>Prevalence!Q95*BM98</f>
        <v>256.58181818181822</v>
      </c>
      <c r="R98" s="195">
        <f>Prevalence!R95*BN98</f>
        <v>42.429545454545455</v>
      </c>
      <c r="S98" s="195">
        <f>Prevalence!S95*BO98</f>
        <v>60.709090909090911</v>
      </c>
      <c r="T98" s="195">
        <f>Prevalence!T95*BP98</f>
        <v>82.854545454545445</v>
      </c>
      <c r="U98" s="195">
        <f>Prevalence!U95*BQ98</f>
        <v>186.2</v>
      </c>
      <c r="V98" s="195">
        <f>Prevalence!V95*BR98</f>
        <v>127.14545454545453</v>
      </c>
      <c r="W98" s="195">
        <f>Prevalence!W95*BS98</f>
        <v>773.30909090909086</v>
      </c>
      <c r="X98" s="195">
        <f>Prevalence!X95*BT98</f>
        <v>559.2681818181818</v>
      </c>
      <c r="Y98" s="195">
        <f>Prevalence!Y95*BU98</f>
        <v>21.15909090909091</v>
      </c>
      <c r="Z98" s="195">
        <f>Prevalence!Z95*BV98</f>
        <v>46.199999999999996</v>
      </c>
      <c r="AA98" s="195">
        <f>Prevalence!AA95*BW98</f>
        <v>32.725000000000001</v>
      </c>
      <c r="AB98" s="195">
        <f>Prevalence!AB95*BX98</f>
        <v>423.24545454545455</v>
      </c>
      <c r="AC98" s="195">
        <f>Prevalence!AC95*BY98</f>
        <v>0</v>
      </c>
      <c r="AD98" s="195">
        <f>Prevalence!AD95*BZ98</f>
        <v>207.83636363636361</v>
      </c>
      <c r="AE98" s="195">
        <f>Prevalence!AE95*CA98</f>
        <v>636.7772727272727</v>
      </c>
      <c r="AF98" s="195">
        <f>Prevalence!AF95*CB98</f>
        <v>3064.0909090909086</v>
      </c>
      <c r="AG98" s="195">
        <f>Prevalence!AG95*CC98</f>
        <v>183.27272727272728</v>
      </c>
      <c r="AH98" s="195">
        <f>Prevalence!AH95*CD98</f>
        <v>408.72045454545446</v>
      </c>
      <c r="AI98" s="195">
        <f>Prevalence!AI95*CE98</f>
        <v>69.156818181818181</v>
      </c>
      <c r="AJ98" s="195">
        <f>Prevalence!AJ95*CF98</f>
        <v>9.3704545454545443</v>
      </c>
      <c r="AK98" s="195">
        <f>Prevalence!AK95*CG98</f>
        <v>678.25227272727261</v>
      </c>
      <c r="AL98" s="195">
        <f>Prevalence!AL95*CH98</f>
        <v>1110.55</v>
      </c>
      <c r="AM98" s="195">
        <f>Prevalence!AM95*CI98</f>
        <v>0</v>
      </c>
      <c r="AN98" s="195">
        <f>Prevalence!AN95*CJ98</f>
        <v>69.872727272727275</v>
      </c>
      <c r="AO98" s="195">
        <f>Prevalence!AO95*CK98</f>
        <v>534.54545454545462</v>
      </c>
      <c r="AP98" s="195">
        <f>Prevalence!AP95*CL98</f>
        <v>34.331818181818178</v>
      </c>
      <c r="AQ98" s="195">
        <f>Prevalence!AQ95*CM98</f>
        <v>0</v>
      </c>
      <c r="AR98" s="195">
        <f>Prevalence!AR95*CN98</f>
        <v>149.16363636363636</v>
      </c>
      <c r="AS98" s="195">
        <f>Prevalence!AS95*CO98</f>
        <v>728.12727272727261</v>
      </c>
      <c r="AT98" s="195">
        <f>Prevalence!AT95*CP98</f>
        <v>64.431818181818173</v>
      </c>
      <c r="AU98" s="195">
        <f>Prevalence!AU95*CQ98</f>
        <v>450.54545454545445</v>
      </c>
      <c r="AV98" s="195">
        <f>Prevalence!AV95*CR98</f>
        <v>187.09090909090907</v>
      </c>
      <c r="AW98">
        <v>97</v>
      </c>
      <c r="AX98">
        <v>29979</v>
      </c>
      <c r="AY98">
        <v>3299</v>
      </c>
      <c r="AZ98">
        <v>166</v>
      </c>
      <c r="BA98">
        <v>333</v>
      </c>
      <c r="BB98">
        <v>1906</v>
      </c>
      <c r="BC98">
        <v>1256</v>
      </c>
      <c r="BD98">
        <v>926</v>
      </c>
      <c r="BE98">
        <v>12546</v>
      </c>
      <c r="BF98">
        <v>793</v>
      </c>
      <c r="BG98">
        <v>4284</v>
      </c>
      <c r="BH98">
        <v>2495</v>
      </c>
      <c r="BK98">
        <v>1975</v>
      </c>
      <c r="BM98">
        <v>768</v>
      </c>
      <c r="BN98">
        <v>127</v>
      </c>
      <c r="BO98">
        <v>212</v>
      </c>
      <c r="BP98">
        <v>217</v>
      </c>
      <c r="BQ98">
        <v>418</v>
      </c>
      <c r="BR98">
        <v>333</v>
      </c>
      <c r="BS98">
        <v>1519</v>
      </c>
      <c r="BT98">
        <v>1134</v>
      </c>
      <c r="BU98">
        <v>133</v>
      </c>
      <c r="BV98">
        <v>121</v>
      </c>
      <c r="BW98">
        <v>187</v>
      </c>
      <c r="BX98">
        <v>1478</v>
      </c>
      <c r="BZ98">
        <v>568</v>
      </c>
      <c r="CA98">
        <v>1906</v>
      </c>
      <c r="CB98">
        <v>8025</v>
      </c>
      <c r="CC98">
        <v>576</v>
      </c>
      <c r="CD98">
        <v>1117</v>
      </c>
      <c r="CE98">
        <v>161</v>
      </c>
      <c r="CF98">
        <v>31</v>
      </c>
      <c r="CG98">
        <v>1579</v>
      </c>
      <c r="CH98">
        <v>3173</v>
      </c>
      <c r="CJ98">
        <v>244</v>
      </c>
      <c r="CK98">
        <v>1344</v>
      </c>
      <c r="CL98">
        <v>166</v>
      </c>
      <c r="CN98">
        <v>586</v>
      </c>
      <c r="CO98">
        <v>1907</v>
      </c>
      <c r="CP98">
        <v>270</v>
      </c>
      <c r="CQ98">
        <v>944</v>
      </c>
      <c r="CR98">
        <v>735</v>
      </c>
    </row>
    <row r="99" spans="1:96" x14ac:dyDescent="0.2">
      <c r="A99" s="114" t="s">
        <v>52</v>
      </c>
      <c r="B99" s="195">
        <f>Prevalence!B96*AX99</f>
        <v>9571.4499999999989</v>
      </c>
      <c r="C99" s="195">
        <f>Prevalence!C96*AY99</f>
        <v>1212.2727272727275</v>
      </c>
      <c r="D99" s="195">
        <f>Prevalence!D96*AZ99</f>
        <v>33.090909090909093</v>
      </c>
      <c r="E99" s="195">
        <f>Prevalence!E96*BA99</f>
        <v>110.72727272727272</v>
      </c>
      <c r="F99" s="195">
        <f>Prevalence!F96*BB99</f>
        <v>638.78181818181815</v>
      </c>
      <c r="G99" s="195">
        <f>Prevalence!G96*BC99</f>
        <v>381.8659090909091</v>
      </c>
      <c r="H99" s="195">
        <f>Prevalence!H96*BD99</f>
        <v>258.25227272727273</v>
      </c>
      <c r="I99" s="195">
        <f>Prevalence!I96*BE99</f>
        <v>3861.8999999999996</v>
      </c>
      <c r="J99" s="195">
        <f>Prevalence!J96*BF99</f>
        <v>248.89772727272728</v>
      </c>
      <c r="K99" s="195">
        <f>Prevalence!K96*BG99</f>
        <v>1485.5909090909088</v>
      </c>
      <c r="L99" s="195">
        <f>Prevalence!L96*BH99</f>
        <v>704.2954545454545</v>
      </c>
      <c r="M99" s="195">
        <f>Prevalence!M96*BI99</f>
        <v>0</v>
      </c>
      <c r="N99" s="195">
        <f>Prevalence!N96*BJ99</f>
        <v>0</v>
      </c>
      <c r="O99" s="195">
        <f>Prevalence!O96*BK99</f>
        <v>677.66363636363621</v>
      </c>
      <c r="P99" s="195">
        <f>Prevalence!P96*BL99</f>
        <v>0</v>
      </c>
      <c r="Q99" s="195">
        <f>Prevalence!Q96*BM99</f>
        <v>215.48863636363637</v>
      </c>
      <c r="R99" s="195">
        <f>Prevalence!R96*BN99</f>
        <v>32.740909090909092</v>
      </c>
      <c r="S99" s="195">
        <f>Prevalence!S96*BO99</f>
        <v>53.550000000000004</v>
      </c>
      <c r="T99" s="195">
        <f>Prevalence!T96*BP99</f>
        <v>89.34545454545453</v>
      </c>
      <c r="U99" s="195">
        <f>Prevalence!U96*BQ99</f>
        <v>169.27272727272725</v>
      </c>
      <c r="V99" s="195">
        <f>Prevalence!V96*BR99</f>
        <v>110.72727272727272</v>
      </c>
      <c r="W99" s="195">
        <f>Prevalence!W96*BS99</f>
        <v>738.18181818181813</v>
      </c>
      <c r="X99" s="195">
        <f>Prevalence!X96*BT99</f>
        <v>532.1431818181818</v>
      </c>
      <c r="Y99" s="195">
        <f>Prevalence!Y96*BU99</f>
        <v>14.795454545454545</v>
      </c>
      <c r="Z99" s="195">
        <f>Prevalence!Z96*BV99</f>
        <v>45.054545454545448</v>
      </c>
      <c r="AA99" s="195">
        <f>Prevalence!AA96*BW99</f>
        <v>33.949999999999996</v>
      </c>
      <c r="AB99" s="195">
        <f>Prevalence!AB96*BX99</f>
        <v>386.87727272727273</v>
      </c>
      <c r="AC99" s="195">
        <f>Prevalence!AC96*BY99</f>
        <v>0</v>
      </c>
      <c r="AD99" s="195">
        <f>Prevalence!AD96*BZ99</f>
        <v>202.71363636363634</v>
      </c>
      <c r="AE99" s="195">
        <f>Prevalence!AE96*CA99</f>
        <v>638.78181818181815</v>
      </c>
      <c r="AF99" s="195">
        <f>Prevalence!AF96*CB99</f>
        <v>2647.5272727272722</v>
      </c>
      <c r="AG99" s="195">
        <f>Prevalence!AG96*CC99</f>
        <v>162.59090909090909</v>
      </c>
      <c r="AH99" s="195">
        <f>Prevalence!AH96*CD99</f>
        <v>387.13181818181812</v>
      </c>
      <c r="AI99" s="195">
        <f>Prevalence!AI96*CE99</f>
        <v>66.579545454545453</v>
      </c>
      <c r="AJ99" s="195">
        <f>Prevalence!AJ96*CF99</f>
        <v>9.0681818181818166</v>
      </c>
      <c r="AK99" s="195">
        <f>Prevalence!AK96*CG99</f>
        <v>628.85454545454536</v>
      </c>
      <c r="AL99" s="195">
        <f>Prevalence!AL96*CH99</f>
        <v>1052.45</v>
      </c>
      <c r="AM99" s="195">
        <f>Prevalence!AM96*CI99</f>
        <v>0</v>
      </c>
      <c r="AN99" s="195">
        <f>Prevalence!AN96*CJ99</f>
        <v>61.56818181818182</v>
      </c>
      <c r="AO99" s="195">
        <f>Prevalence!AO96*CK99</f>
        <v>473.69318181818187</v>
      </c>
      <c r="AP99" s="195">
        <f>Prevalence!AP96*CL99</f>
        <v>33.090909090909093</v>
      </c>
      <c r="AQ99" s="195">
        <f>Prevalence!AQ96*CM99</f>
        <v>0</v>
      </c>
      <c r="AR99" s="195">
        <f>Prevalence!AR96*CN99</f>
        <v>128.54545454545453</v>
      </c>
      <c r="AS99" s="195">
        <f>Prevalence!AS96*CO99</f>
        <v>673.5272727272727</v>
      </c>
      <c r="AT99" s="195">
        <f>Prevalence!AT96*CP99</f>
        <v>49.874999999999993</v>
      </c>
      <c r="AU99" s="195">
        <f>Prevalence!AU96*CQ99</f>
        <v>407.11363636363626</v>
      </c>
      <c r="AV99" s="195">
        <f>Prevalence!AV96*CR99</f>
        <v>179.70909090909089</v>
      </c>
      <c r="AW99">
        <v>98</v>
      </c>
      <c r="AX99">
        <v>27347</v>
      </c>
      <c r="AY99">
        <v>3048</v>
      </c>
      <c r="AZ99">
        <v>160</v>
      </c>
      <c r="BA99">
        <v>290</v>
      </c>
      <c r="BB99">
        <v>1912</v>
      </c>
      <c r="BC99">
        <v>1143</v>
      </c>
      <c r="BD99">
        <v>773</v>
      </c>
      <c r="BE99">
        <v>11034</v>
      </c>
      <c r="BF99">
        <v>745</v>
      </c>
      <c r="BG99">
        <v>4060</v>
      </c>
      <c r="BH99">
        <v>2330</v>
      </c>
      <c r="BK99">
        <v>1852</v>
      </c>
      <c r="BM99">
        <v>645</v>
      </c>
      <c r="BN99">
        <v>98</v>
      </c>
      <c r="BO99">
        <v>187</v>
      </c>
      <c r="BP99">
        <v>234</v>
      </c>
      <c r="BQ99">
        <v>380</v>
      </c>
      <c r="BR99">
        <v>290</v>
      </c>
      <c r="BS99">
        <v>1450</v>
      </c>
      <c r="BT99">
        <v>1079</v>
      </c>
      <c r="BU99">
        <v>93</v>
      </c>
      <c r="BV99">
        <v>118</v>
      </c>
      <c r="BW99">
        <v>194</v>
      </c>
      <c r="BX99">
        <v>1351</v>
      </c>
      <c r="BZ99">
        <v>554</v>
      </c>
      <c r="CA99">
        <v>1912</v>
      </c>
      <c r="CB99">
        <v>6934</v>
      </c>
      <c r="CC99">
        <v>511</v>
      </c>
      <c r="CD99">
        <v>1058</v>
      </c>
      <c r="CE99">
        <v>155</v>
      </c>
      <c r="CF99">
        <v>30</v>
      </c>
      <c r="CG99">
        <v>1464</v>
      </c>
      <c r="CH99">
        <v>3007</v>
      </c>
      <c r="CJ99">
        <v>215</v>
      </c>
      <c r="CK99">
        <v>1191</v>
      </c>
      <c r="CL99">
        <v>160</v>
      </c>
      <c r="CN99">
        <v>505</v>
      </c>
      <c r="CO99">
        <v>1764</v>
      </c>
      <c r="CP99">
        <v>209</v>
      </c>
      <c r="CQ99">
        <v>853</v>
      </c>
      <c r="CR99">
        <v>706</v>
      </c>
    </row>
    <row r="100" spans="1:96" x14ac:dyDescent="0.2">
      <c r="A100" s="114" t="s">
        <v>53</v>
      </c>
      <c r="B100" s="195">
        <f>Prevalence!B97*AX100</f>
        <v>5087.88</v>
      </c>
      <c r="C100" s="195">
        <f>Prevalence!C97*AY100</f>
        <v>638.35227272727275</v>
      </c>
      <c r="D100" s="195">
        <f>Prevalence!D97*AZ100</f>
        <v>17.745000000000001</v>
      </c>
      <c r="E100" s="195">
        <f>Prevalence!E97*BA100</f>
        <v>70.559999999999988</v>
      </c>
      <c r="F100" s="195">
        <f>Prevalence!F97*BB100</f>
        <v>340.97318181818184</v>
      </c>
      <c r="G100" s="195">
        <f>Prevalence!G97*BC100</f>
        <v>202.45909090909092</v>
      </c>
      <c r="H100" s="195">
        <f>Prevalence!H97*BD100</f>
        <v>124.68272727272728</v>
      </c>
      <c r="I100" s="195">
        <f>Prevalence!I97*BE100</f>
        <v>2096.4299999999998</v>
      </c>
      <c r="J100" s="195">
        <f>Prevalence!J97*BF100</f>
        <v>128.69181818181818</v>
      </c>
      <c r="K100" s="195">
        <f>Prevalence!K97*BG100</f>
        <v>781.14272727272714</v>
      </c>
      <c r="L100" s="195">
        <f>Prevalence!L97*BH100</f>
        <v>353.65909090909093</v>
      </c>
      <c r="M100" s="195">
        <f>Prevalence!M97*BI100</f>
        <v>0</v>
      </c>
      <c r="N100" s="195">
        <f>Prevalence!N97*BJ100</f>
        <v>0</v>
      </c>
      <c r="O100" s="195">
        <f>Prevalence!O97*BK100</f>
        <v>359.17636363636359</v>
      </c>
      <c r="P100" s="195">
        <f>Prevalence!P97*BL100</f>
        <v>0</v>
      </c>
      <c r="Q100" s="195">
        <f>Prevalence!Q97*BM100</f>
        <v>101.02909090909091</v>
      </c>
      <c r="R100" s="195">
        <f>Prevalence!R97*BN100</f>
        <v>16.236818181818183</v>
      </c>
      <c r="S100" s="195">
        <f>Prevalence!S97*BO100</f>
        <v>35.394545454545451</v>
      </c>
      <c r="T100" s="195">
        <f>Prevalence!T97*BP100</f>
        <v>43.298181818181817</v>
      </c>
      <c r="U100" s="195">
        <f>Prevalence!U97*BQ100</f>
        <v>94.881818181818176</v>
      </c>
      <c r="V100" s="195">
        <f>Prevalence!V97*BR100</f>
        <v>70.559999999999988</v>
      </c>
      <c r="W100" s="195">
        <f>Prevalence!W97*BS100</f>
        <v>385.17818181818183</v>
      </c>
      <c r="X100" s="195">
        <f>Prevalence!X97*BT100</f>
        <v>275.49136363636364</v>
      </c>
      <c r="Y100" s="195">
        <f>Prevalence!Y97*BU100</f>
        <v>7.7318181818181806</v>
      </c>
      <c r="Z100" s="195">
        <f>Prevalence!Z97*BV100</f>
        <v>17.18181818181818</v>
      </c>
      <c r="AA100" s="195">
        <f>Prevalence!AA97*BW100</f>
        <v>15.54</v>
      </c>
      <c r="AB100" s="195">
        <f>Prevalence!AB97*BX100</f>
        <v>192.78</v>
      </c>
      <c r="AC100" s="195">
        <f>Prevalence!AC97*BY100</f>
        <v>0</v>
      </c>
      <c r="AD100" s="195">
        <f>Prevalence!AD97*BZ100</f>
        <v>104.94272727272725</v>
      </c>
      <c r="AE100" s="195">
        <f>Prevalence!AE97*CA100</f>
        <v>340.97318181818184</v>
      </c>
      <c r="AF100" s="195">
        <f>Prevalence!AF97*CB100</f>
        <v>1467.3272727272727</v>
      </c>
      <c r="AG100" s="195">
        <f>Prevalence!AG97*CC100</f>
        <v>86.48181818181817</v>
      </c>
      <c r="AH100" s="195">
        <f>Prevalence!AH97*CD100</f>
        <v>204.39681818181816</v>
      </c>
      <c r="AI100" s="195">
        <f>Prevalence!AI97*CE100</f>
        <v>34.793181818181822</v>
      </c>
      <c r="AJ100" s="195">
        <f>Prevalence!AJ97*CF100</f>
        <v>6.7104545454545459</v>
      </c>
      <c r="AK100" s="195">
        <f>Prevalence!AK97*CG100</f>
        <v>335.30318181818183</v>
      </c>
      <c r="AL100" s="195">
        <f>Prevalence!AL97*CH100</f>
        <v>553.77</v>
      </c>
      <c r="AM100" s="195">
        <f>Prevalence!AM97*CI100</f>
        <v>0</v>
      </c>
      <c r="AN100" s="195">
        <f>Prevalence!AN97*CJ100</f>
        <v>29.037272727272725</v>
      </c>
      <c r="AO100" s="195">
        <f>Prevalence!AO97*CK100</f>
        <v>257.25</v>
      </c>
      <c r="AP100" s="195">
        <f>Prevalence!AP97*CL100</f>
        <v>17.745000000000001</v>
      </c>
      <c r="AQ100" s="195">
        <f>Prevalence!AQ97*CM100</f>
        <v>0</v>
      </c>
      <c r="AR100" s="195">
        <f>Prevalence!AR97*CN100</f>
        <v>67.658181818181816</v>
      </c>
      <c r="AS100" s="195">
        <f>Prevalence!AS97*CO100</f>
        <v>356.92363636363632</v>
      </c>
      <c r="AT100" s="195">
        <f>Prevalence!AT97*CP100</f>
        <v>25.343181818181815</v>
      </c>
      <c r="AU100" s="195">
        <f>Prevalence!AU97*CQ100</f>
        <v>201.31363636363633</v>
      </c>
      <c r="AV100" s="195">
        <f>Prevalence!AV97*CR100</f>
        <v>94.38545454545455</v>
      </c>
      <c r="AW100">
        <v>99</v>
      </c>
      <c r="AX100">
        <v>24228</v>
      </c>
      <c r="AY100">
        <v>2675</v>
      </c>
      <c r="AZ100">
        <v>143</v>
      </c>
      <c r="BA100">
        <v>308</v>
      </c>
      <c r="BB100">
        <v>1701</v>
      </c>
      <c r="BC100">
        <v>1010</v>
      </c>
      <c r="BD100">
        <v>622</v>
      </c>
      <c r="BE100">
        <v>9983</v>
      </c>
      <c r="BF100">
        <v>642</v>
      </c>
      <c r="BG100">
        <v>3558</v>
      </c>
      <c r="BH100">
        <v>1950</v>
      </c>
      <c r="BK100">
        <v>1636</v>
      </c>
      <c r="BM100">
        <v>504</v>
      </c>
      <c r="BN100">
        <v>81</v>
      </c>
      <c r="BO100">
        <v>206</v>
      </c>
      <c r="BP100">
        <v>189</v>
      </c>
      <c r="BQ100">
        <v>355</v>
      </c>
      <c r="BR100">
        <v>308</v>
      </c>
      <c r="BS100">
        <v>1261</v>
      </c>
      <c r="BT100">
        <v>931</v>
      </c>
      <c r="BU100">
        <v>81</v>
      </c>
      <c r="BV100">
        <v>75</v>
      </c>
      <c r="BW100">
        <v>148</v>
      </c>
      <c r="BX100">
        <v>1122</v>
      </c>
      <c r="BZ100">
        <v>478</v>
      </c>
      <c r="CA100">
        <v>1701</v>
      </c>
      <c r="CB100">
        <v>6405</v>
      </c>
      <c r="CC100">
        <v>453</v>
      </c>
      <c r="CD100">
        <v>931</v>
      </c>
      <c r="CE100">
        <v>135</v>
      </c>
      <c r="CF100">
        <v>37</v>
      </c>
      <c r="CG100">
        <v>1301</v>
      </c>
      <c r="CH100">
        <v>2637</v>
      </c>
      <c r="CJ100">
        <v>169</v>
      </c>
      <c r="CK100">
        <v>1078</v>
      </c>
      <c r="CL100">
        <v>143</v>
      </c>
      <c r="CN100">
        <v>443</v>
      </c>
      <c r="CO100">
        <v>1558</v>
      </c>
      <c r="CP100">
        <v>177</v>
      </c>
      <c r="CQ100">
        <v>703</v>
      </c>
      <c r="CR100">
        <v>618</v>
      </c>
    </row>
    <row r="101" spans="1:96" x14ac:dyDescent="0.2">
      <c r="A101" s="114" t="s">
        <v>54</v>
      </c>
      <c r="B101" s="195">
        <f>Prevalence!B98*AX101</f>
        <v>4555.1099999999997</v>
      </c>
      <c r="C101" s="195">
        <f>Prevalence!C98*AY101</f>
        <v>584.89772727272725</v>
      </c>
      <c r="D101" s="195">
        <f>Prevalence!D98*AZ101</f>
        <v>14.518636363636364</v>
      </c>
      <c r="E101" s="195">
        <f>Prevalence!E98*BA101</f>
        <v>56.585454545454539</v>
      </c>
      <c r="F101" s="195">
        <f>Prevalence!F98*BB101</f>
        <v>278.03045454545457</v>
      </c>
      <c r="G101" s="195">
        <f>Prevalence!G98*BC101</f>
        <v>182.01272727272729</v>
      </c>
      <c r="H101" s="195">
        <f>Prevalence!H98*BD101</f>
        <v>106.84227272727273</v>
      </c>
      <c r="I101" s="195">
        <f>Prevalence!I98*BE101</f>
        <v>1988.6999999999998</v>
      </c>
      <c r="J101" s="195">
        <f>Prevalence!J98*BF101</f>
        <v>109.04727272727274</v>
      </c>
      <c r="K101" s="195">
        <f>Prevalence!K98*BG101</f>
        <v>670.49181818181808</v>
      </c>
      <c r="L101" s="195">
        <f>Prevalence!L98*BH101</f>
        <v>292.35818181818183</v>
      </c>
      <c r="M101" s="195">
        <f>Prevalence!M98*BI101</f>
        <v>0</v>
      </c>
      <c r="N101" s="195">
        <f>Prevalence!N98*BJ101</f>
        <v>0</v>
      </c>
      <c r="O101" s="195">
        <f>Prevalence!O98*BK101</f>
        <v>300.33818181818179</v>
      </c>
      <c r="P101" s="195">
        <f>Prevalence!P98*BL101</f>
        <v>0</v>
      </c>
      <c r="Q101" s="195">
        <f>Prevalence!Q98*BM101</f>
        <v>87.598636363636373</v>
      </c>
      <c r="R101" s="195">
        <f>Prevalence!R98*BN101</f>
        <v>11.826818181818183</v>
      </c>
      <c r="S101" s="195">
        <f>Prevalence!S98*BO101</f>
        <v>28.349999999999998</v>
      </c>
      <c r="T101" s="195">
        <f>Prevalence!T98*BP101</f>
        <v>38.029090909090904</v>
      </c>
      <c r="U101" s="195">
        <f>Prevalence!U98*BQ101</f>
        <v>68.421818181818182</v>
      </c>
      <c r="V101" s="195">
        <f>Prevalence!V98*BR101</f>
        <v>56.585454545454539</v>
      </c>
      <c r="W101" s="195">
        <f>Prevalence!W98*BS101</f>
        <v>324.69818181818187</v>
      </c>
      <c r="X101" s="195">
        <f>Prevalence!X98*BT101</f>
        <v>240.27818181818182</v>
      </c>
      <c r="Y101" s="195">
        <f>Prevalence!Y98*BU101</f>
        <v>7.0636363636363626</v>
      </c>
      <c r="Z101" s="195">
        <f>Prevalence!Z98*BV101</f>
        <v>13.745454545454544</v>
      </c>
      <c r="AA101" s="195">
        <f>Prevalence!AA98*BW101</f>
        <v>14.91</v>
      </c>
      <c r="AB101" s="195">
        <f>Prevalence!AB98*BX101</f>
        <v>158.93181818181819</v>
      </c>
      <c r="AC101" s="195">
        <f>Prevalence!AC98*BY101</f>
        <v>0</v>
      </c>
      <c r="AD101" s="195">
        <f>Prevalence!AD98*BZ101</f>
        <v>108.23590909090908</v>
      </c>
      <c r="AE101" s="195">
        <f>Prevalence!AE98*CA101</f>
        <v>278.03045454545457</v>
      </c>
      <c r="AF101" s="195">
        <f>Prevalence!AF98*CB101</f>
        <v>1403.4109090909089</v>
      </c>
      <c r="AG101" s="195">
        <f>Prevalence!AG98*CC101</f>
        <v>72.163636363636357</v>
      </c>
      <c r="AH101" s="195">
        <f>Prevalence!AH98*CD101</f>
        <v>183.75954545454542</v>
      </c>
      <c r="AI101" s="195">
        <f>Prevalence!AI98*CE101</f>
        <v>30.411818181818184</v>
      </c>
      <c r="AJ101" s="195">
        <f>Prevalence!AJ98*CF101</f>
        <v>6.7104545454545459</v>
      </c>
      <c r="AK101" s="195">
        <f>Prevalence!AK98*CG101</f>
        <v>312.10772727272729</v>
      </c>
      <c r="AL101" s="195">
        <f>Prevalence!AL98*CH101</f>
        <v>481.95</v>
      </c>
      <c r="AM101" s="195">
        <f>Prevalence!AM98*CI101</f>
        <v>0</v>
      </c>
      <c r="AN101" s="195">
        <f>Prevalence!AN98*CJ101</f>
        <v>24.054545454545455</v>
      </c>
      <c r="AO101" s="195">
        <f>Prevalence!AO98*CK101</f>
        <v>266.31818181818181</v>
      </c>
      <c r="AP101" s="195">
        <f>Prevalence!AP98*CL101</f>
        <v>14.518636363636364</v>
      </c>
      <c r="AQ101" s="195">
        <f>Prevalence!AQ98*CM101</f>
        <v>0</v>
      </c>
      <c r="AR101" s="195">
        <f>Prevalence!AR98*CN101</f>
        <v>65.367272727272734</v>
      </c>
      <c r="AS101" s="195">
        <f>Prevalence!AS98*CO101</f>
        <v>307.66909090909087</v>
      </c>
      <c r="AT101" s="195">
        <f>Prevalence!AT98*CP101</f>
        <v>22.765909090909087</v>
      </c>
      <c r="AU101" s="195">
        <f>Prevalence!AU98*CQ101</f>
        <v>169.24090909090907</v>
      </c>
      <c r="AV101" s="195">
        <f>Prevalence!AV98*CR101</f>
        <v>77.738181818181829</v>
      </c>
      <c r="AW101">
        <v>100</v>
      </c>
      <c r="AX101">
        <v>21691</v>
      </c>
      <c r="AY101">
        <v>2451</v>
      </c>
      <c r="AZ101">
        <v>117</v>
      </c>
      <c r="BA101">
        <v>247</v>
      </c>
      <c r="BB101">
        <v>1387</v>
      </c>
      <c r="BC101">
        <v>908</v>
      </c>
      <c r="BD101">
        <v>533</v>
      </c>
      <c r="BE101">
        <v>9470</v>
      </c>
      <c r="BF101">
        <v>544</v>
      </c>
      <c r="BG101">
        <v>3054</v>
      </c>
      <c r="BH101">
        <v>1612</v>
      </c>
      <c r="BK101">
        <v>1368</v>
      </c>
      <c r="BM101">
        <v>437</v>
      </c>
      <c r="BN101">
        <v>59</v>
      </c>
      <c r="BO101">
        <v>165</v>
      </c>
      <c r="BP101">
        <v>166</v>
      </c>
      <c r="BQ101">
        <v>256</v>
      </c>
      <c r="BR101">
        <v>247</v>
      </c>
      <c r="BS101">
        <v>1063</v>
      </c>
      <c r="BT101">
        <v>812</v>
      </c>
      <c r="BU101">
        <v>74</v>
      </c>
      <c r="BV101">
        <v>60</v>
      </c>
      <c r="BW101">
        <v>142</v>
      </c>
      <c r="BX101">
        <v>925</v>
      </c>
      <c r="BZ101">
        <v>493</v>
      </c>
      <c r="CA101">
        <v>1387</v>
      </c>
      <c r="CB101">
        <v>6126</v>
      </c>
      <c r="CC101">
        <v>378</v>
      </c>
      <c r="CD101">
        <v>837</v>
      </c>
      <c r="CE101">
        <v>118</v>
      </c>
      <c r="CF101">
        <v>37</v>
      </c>
      <c r="CG101">
        <v>1211</v>
      </c>
      <c r="CH101">
        <v>2295</v>
      </c>
      <c r="CJ101">
        <v>140</v>
      </c>
      <c r="CK101">
        <v>1116</v>
      </c>
      <c r="CL101">
        <v>117</v>
      </c>
      <c r="CN101">
        <v>428</v>
      </c>
      <c r="CO101">
        <v>1343</v>
      </c>
      <c r="CP101">
        <v>159</v>
      </c>
      <c r="CQ101">
        <v>591</v>
      </c>
      <c r="CR101">
        <v>509</v>
      </c>
    </row>
    <row r="102" spans="1:96" x14ac:dyDescent="0.2">
      <c r="A102" s="114" t="s">
        <v>55</v>
      </c>
      <c r="B102" s="195">
        <f>Prevalence!B99*AX102</f>
        <v>2674.42</v>
      </c>
      <c r="C102" s="195">
        <f>Prevalence!C99*AY102</f>
        <v>316.59090909090912</v>
      </c>
      <c r="D102" s="195">
        <f>Prevalence!D99*AZ102</f>
        <v>7.0318181818181822</v>
      </c>
      <c r="E102" s="195">
        <f>Prevalence!E99*BA102</f>
        <v>29.934545454545457</v>
      </c>
      <c r="F102" s="195">
        <f>Prevalence!F99*BB102</f>
        <v>158.35909090909095</v>
      </c>
      <c r="G102" s="195">
        <f>Prevalence!G99*BC102</f>
        <v>107.84454545454548</v>
      </c>
      <c r="H102" s="195">
        <f>Prevalence!H99*BD102</f>
        <v>68.822727272727292</v>
      </c>
      <c r="I102" s="195">
        <f>Prevalence!I99*BE102</f>
        <v>1212.1200000000001</v>
      </c>
      <c r="J102" s="195">
        <f>Prevalence!J99*BF102</f>
        <v>58.399090909090923</v>
      </c>
      <c r="K102" s="195">
        <f>Prevalence!K99*BG102</f>
        <v>378.64272727272726</v>
      </c>
      <c r="L102" s="195">
        <f>Prevalence!L99*BH102</f>
        <v>173.74636363636367</v>
      </c>
      <c r="M102" s="195">
        <f>Prevalence!M99*BI102</f>
        <v>0</v>
      </c>
      <c r="N102" s="195">
        <f>Prevalence!N99*BJ102</f>
        <v>0</v>
      </c>
      <c r="O102" s="195">
        <f>Prevalence!O99*BK102</f>
        <v>176.51454545454544</v>
      </c>
      <c r="P102" s="195">
        <f>Prevalence!P99*BL102</f>
        <v>0</v>
      </c>
      <c r="Q102" s="195">
        <f>Prevalence!Q99*BM102</f>
        <v>55.191818181818192</v>
      </c>
      <c r="R102" s="195">
        <f>Prevalence!R99*BN102</f>
        <v>9.48818181818182</v>
      </c>
      <c r="S102" s="195">
        <f>Prevalence!S99*BO102</f>
        <v>15.120000000000003</v>
      </c>
      <c r="T102" s="195">
        <f>Prevalence!T99*BP102</f>
        <v>18.632727272727273</v>
      </c>
      <c r="U102" s="195">
        <f>Prevalence!U99*BQ102</f>
        <v>35.992727272727272</v>
      </c>
      <c r="V102" s="195">
        <f>Prevalence!V99*BR102</f>
        <v>29.934545454545457</v>
      </c>
      <c r="W102" s="195">
        <f>Prevalence!W99*BS102</f>
        <v>191.62181818181821</v>
      </c>
      <c r="X102" s="195">
        <f>Prevalence!X99*BT102</f>
        <v>144.40363636363637</v>
      </c>
      <c r="Y102" s="195">
        <f>Prevalence!Y99*BU102</f>
        <v>3.3090909090909095</v>
      </c>
      <c r="Z102" s="195">
        <f>Prevalence!Z99*BV102</f>
        <v>7.4836363636363643</v>
      </c>
      <c r="AA102" s="195">
        <f>Prevalence!AA99*BW102</f>
        <v>8.2600000000000016</v>
      </c>
      <c r="AB102" s="195">
        <f>Prevalence!AB99*BX102</f>
        <v>97.02000000000001</v>
      </c>
      <c r="AC102" s="195">
        <f>Prevalence!AC99*BY102</f>
        <v>0</v>
      </c>
      <c r="AD102" s="195">
        <f>Prevalence!AD99*BZ102</f>
        <v>66.156363636363636</v>
      </c>
      <c r="AE102" s="195">
        <f>Prevalence!AE99*CA102</f>
        <v>158.35909090909095</v>
      </c>
      <c r="AF102" s="195">
        <f>Prevalence!AF99*CB102</f>
        <v>854.66181818181826</v>
      </c>
      <c r="AG102" s="195">
        <f>Prevalence!AG99*CC102</f>
        <v>40.090909090909093</v>
      </c>
      <c r="AH102" s="195">
        <f>Prevalence!AH99*CD102</f>
        <v>117.23727272727272</v>
      </c>
      <c r="AI102" s="195">
        <f>Prevalence!AI99*CE102</f>
        <v>15.80727272727273</v>
      </c>
      <c r="AJ102" s="195">
        <f>Prevalence!AJ99*CF102</f>
        <v>3.7481818181818185</v>
      </c>
      <c r="AK102" s="195">
        <f>Prevalence!AK99*CG102</f>
        <v>158.58818181818185</v>
      </c>
      <c r="AL102" s="195">
        <f>Prevalence!AL99*CH102</f>
        <v>275.66000000000003</v>
      </c>
      <c r="AM102" s="195">
        <f>Prevalence!AM99*CI102</f>
        <v>0</v>
      </c>
      <c r="AN102" s="195">
        <f>Prevalence!AN99*CJ102</f>
        <v>15.234545454545456</v>
      </c>
      <c r="AO102" s="195">
        <f>Prevalence!AO99*CK102</f>
        <v>165.93181818181822</v>
      </c>
      <c r="AP102" s="195">
        <f>Prevalence!AP99*CL102</f>
        <v>7.0318181818181822</v>
      </c>
      <c r="AQ102" s="195">
        <f>Prevalence!AQ99*CM102</f>
        <v>0</v>
      </c>
      <c r="AR102" s="195">
        <f>Prevalence!AR99*CN102</f>
        <v>34.109090909090916</v>
      </c>
      <c r="AS102" s="195">
        <f>Prevalence!AS99*CO102</f>
        <v>171.97090909090912</v>
      </c>
      <c r="AT102" s="195">
        <f>Prevalence!AT99*CP102</f>
        <v>14.604545454545455</v>
      </c>
      <c r="AU102" s="195">
        <f>Prevalence!AU99*CQ102</f>
        <v>103.09090909090909</v>
      </c>
      <c r="AV102" s="195">
        <f>Prevalence!AV99*CR102</f>
        <v>45.716363636363646</v>
      </c>
      <c r="AW102">
        <v>101</v>
      </c>
      <c r="AX102">
        <v>19103</v>
      </c>
      <c r="AY102">
        <v>1990</v>
      </c>
      <c r="AZ102">
        <v>85</v>
      </c>
      <c r="BA102">
        <v>196</v>
      </c>
      <c r="BB102">
        <v>1185</v>
      </c>
      <c r="BC102">
        <v>807</v>
      </c>
      <c r="BD102">
        <v>515</v>
      </c>
      <c r="BE102">
        <v>8658</v>
      </c>
      <c r="BF102">
        <v>437</v>
      </c>
      <c r="BG102">
        <v>2587</v>
      </c>
      <c r="BH102">
        <v>1437</v>
      </c>
      <c r="BK102">
        <v>1206</v>
      </c>
      <c r="BM102">
        <v>413</v>
      </c>
      <c r="BN102">
        <v>71</v>
      </c>
      <c r="BO102">
        <v>132</v>
      </c>
      <c r="BP102">
        <v>122</v>
      </c>
      <c r="BQ102">
        <v>202</v>
      </c>
      <c r="BR102">
        <v>196</v>
      </c>
      <c r="BS102">
        <v>941</v>
      </c>
      <c r="BT102">
        <v>732</v>
      </c>
      <c r="BU102">
        <v>52</v>
      </c>
      <c r="BV102">
        <v>49</v>
      </c>
      <c r="BW102">
        <v>118</v>
      </c>
      <c r="BX102">
        <v>847</v>
      </c>
      <c r="BZ102">
        <v>452</v>
      </c>
      <c r="CA102">
        <v>1185</v>
      </c>
      <c r="CB102">
        <v>5596</v>
      </c>
      <c r="CC102">
        <v>315</v>
      </c>
      <c r="CD102">
        <v>801</v>
      </c>
      <c r="CE102">
        <v>92</v>
      </c>
      <c r="CF102">
        <v>31</v>
      </c>
      <c r="CG102">
        <v>923</v>
      </c>
      <c r="CH102">
        <v>1969</v>
      </c>
      <c r="CJ102">
        <v>133</v>
      </c>
      <c r="CK102">
        <v>1043</v>
      </c>
      <c r="CL102">
        <v>85</v>
      </c>
      <c r="CN102">
        <v>335</v>
      </c>
      <c r="CO102">
        <v>1126</v>
      </c>
      <c r="CP102">
        <v>153</v>
      </c>
      <c r="CQ102">
        <v>540</v>
      </c>
      <c r="CR102">
        <v>449</v>
      </c>
    </row>
    <row r="103" spans="1:96" x14ac:dyDescent="0.2">
      <c r="A103" s="114" t="s">
        <v>56</v>
      </c>
      <c r="B103" s="195">
        <f>Prevalence!B100*AX103</f>
        <v>1986.1800000000003</v>
      </c>
      <c r="C103" s="195">
        <f>Prevalence!C100*AY103</f>
        <v>234.65909090909093</v>
      </c>
      <c r="D103" s="195">
        <f>Prevalence!D100*AZ103</f>
        <v>5.790909090909091</v>
      </c>
      <c r="E103" s="195">
        <f>Prevalence!E100*BA103</f>
        <v>23.97818181818182</v>
      </c>
      <c r="F103" s="195">
        <f>Prevalence!F100*BB103</f>
        <v>122.41090909090912</v>
      </c>
      <c r="G103" s="195">
        <f>Prevalence!G100*BC103</f>
        <v>75.771818181818205</v>
      </c>
      <c r="H103" s="195">
        <f>Prevalence!H100*BD103</f>
        <v>51.984545454545469</v>
      </c>
      <c r="I103" s="195">
        <f>Prevalence!I100*BE103</f>
        <v>894.74000000000012</v>
      </c>
      <c r="J103" s="195">
        <f>Prevalence!J100*BF103</f>
        <v>49.579090909090922</v>
      </c>
      <c r="K103" s="195">
        <f>Prevalence!K100*BG103</f>
        <v>263.89363636363635</v>
      </c>
      <c r="L103" s="195">
        <f>Prevalence!L100*BH103</f>
        <v>128.28454545454548</v>
      </c>
      <c r="M103" s="195">
        <f>Prevalence!M100*BI103</f>
        <v>0</v>
      </c>
      <c r="N103" s="195">
        <f>Prevalence!N100*BJ103</f>
        <v>0</v>
      </c>
      <c r="O103" s="195">
        <f>Prevalence!O100*BK103</f>
        <v>144.4609090909091</v>
      </c>
      <c r="P103" s="195">
        <f>Prevalence!P100*BL103</f>
        <v>0</v>
      </c>
      <c r="Q103" s="195">
        <f>Prevalence!Q100*BM103</f>
        <v>43.966363636363646</v>
      </c>
      <c r="R103" s="195">
        <f>Prevalence!R100*BN103</f>
        <v>6.4145454545454559</v>
      </c>
      <c r="S103" s="195">
        <f>Prevalence!S100*BO103</f>
        <v>13.745454545454548</v>
      </c>
      <c r="T103" s="195">
        <f>Prevalence!T100*BP103</f>
        <v>20.465454545454548</v>
      </c>
      <c r="U103" s="195">
        <f>Prevalence!U100*BQ103</f>
        <v>26.72727272727273</v>
      </c>
      <c r="V103" s="195">
        <f>Prevalence!V100*BR103</f>
        <v>23.97818181818182</v>
      </c>
      <c r="W103" s="195">
        <f>Prevalence!W100*BS103</f>
        <v>155.78181818181821</v>
      </c>
      <c r="X103" s="195">
        <f>Prevalence!X100*BT103</f>
        <v>109.48636363636365</v>
      </c>
      <c r="Y103" s="195">
        <f>Prevalence!Y100*BU103</f>
        <v>2.4181818181818184</v>
      </c>
      <c r="Z103" s="195">
        <f>Prevalence!Z100*BV103</f>
        <v>6.2618181818181826</v>
      </c>
      <c r="AA103" s="195">
        <f>Prevalence!AA100*BW103</f>
        <v>5.1800000000000006</v>
      </c>
      <c r="AB103" s="195">
        <f>Prevalence!AB100*BX103</f>
        <v>74.34</v>
      </c>
      <c r="AC103" s="195">
        <f>Prevalence!AC100*BY103</f>
        <v>0</v>
      </c>
      <c r="AD103" s="195">
        <f>Prevalence!AD100*BZ103</f>
        <v>46.982727272727274</v>
      </c>
      <c r="AE103" s="195">
        <f>Prevalence!AE100*CA103</f>
        <v>122.41090909090912</v>
      </c>
      <c r="AF103" s="195">
        <f>Prevalence!AF100*CB103</f>
        <v>639.62181818181818</v>
      </c>
      <c r="AG103" s="195">
        <f>Prevalence!AG100*CC103</f>
        <v>30.163636363636368</v>
      </c>
      <c r="AH103" s="195">
        <f>Prevalence!AH100*CD103</f>
        <v>83.13454545454546</v>
      </c>
      <c r="AI103" s="195">
        <f>Prevalence!AI100*CE103</f>
        <v>14.776363636363639</v>
      </c>
      <c r="AJ103" s="195">
        <f>Prevalence!AJ100*CF103</f>
        <v>1.4509090909090911</v>
      </c>
      <c r="AK103" s="195">
        <f>Prevalence!AK100*CG103</f>
        <v>112.88454545454547</v>
      </c>
      <c r="AL103" s="195">
        <f>Prevalence!AL100*CH103</f>
        <v>194.18</v>
      </c>
      <c r="AM103" s="195">
        <f>Prevalence!AM100*CI103</f>
        <v>0</v>
      </c>
      <c r="AN103" s="195">
        <f>Prevalence!AN100*CJ103</f>
        <v>11.683636363636365</v>
      </c>
      <c r="AO103" s="195">
        <f>Prevalence!AO100*CK103</f>
        <v>118.36363636363639</v>
      </c>
      <c r="AP103" s="195">
        <f>Prevalence!AP100*CL103</f>
        <v>5.790909090909091</v>
      </c>
      <c r="AQ103" s="195">
        <f>Prevalence!AQ100*CM103</f>
        <v>0</v>
      </c>
      <c r="AR103" s="195">
        <f>Prevalence!AR100*CN103</f>
        <v>26.778181818181821</v>
      </c>
      <c r="AS103" s="195">
        <f>Prevalence!AS100*CO103</f>
        <v>120.19636363636364</v>
      </c>
      <c r="AT103" s="195">
        <f>Prevalence!AT100*CP103</f>
        <v>9.163636363636364</v>
      </c>
      <c r="AU103" s="195">
        <f>Prevalence!AU100*CQ103</f>
        <v>77.890909090909091</v>
      </c>
      <c r="AV103" s="195">
        <f>Prevalence!AV100*CR103</f>
        <v>29.018181818181823</v>
      </c>
      <c r="AW103">
        <v>102</v>
      </c>
      <c r="AX103">
        <v>14187</v>
      </c>
      <c r="AY103">
        <v>1475</v>
      </c>
      <c r="AZ103">
        <v>70</v>
      </c>
      <c r="BA103">
        <v>157</v>
      </c>
      <c r="BB103">
        <v>916</v>
      </c>
      <c r="BC103">
        <v>567</v>
      </c>
      <c r="BD103">
        <v>389</v>
      </c>
      <c r="BE103">
        <v>6391</v>
      </c>
      <c r="BF103">
        <v>371</v>
      </c>
      <c r="BG103">
        <v>1803</v>
      </c>
      <c r="BH103">
        <v>1061</v>
      </c>
      <c r="BK103">
        <v>987</v>
      </c>
      <c r="BM103">
        <v>329</v>
      </c>
      <c r="BN103">
        <v>48</v>
      </c>
      <c r="BO103">
        <v>120</v>
      </c>
      <c r="BP103">
        <v>134</v>
      </c>
      <c r="BQ103">
        <v>150</v>
      </c>
      <c r="BR103">
        <v>157</v>
      </c>
      <c r="BS103">
        <v>765</v>
      </c>
      <c r="BT103">
        <v>555</v>
      </c>
      <c r="BU103">
        <v>38</v>
      </c>
      <c r="BV103">
        <v>41</v>
      </c>
      <c r="BW103">
        <v>74</v>
      </c>
      <c r="BX103">
        <v>649</v>
      </c>
      <c r="BZ103">
        <v>321</v>
      </c>
      <c r="CA103">
        <v>916</v>
      </c>
      <c r="CB103">
        <v>4188</v>
      </c>
      <c r="CC103">
        <v>237</v>
      </c>
      <c r="CD103">
        <v>568</v>
      </c>
      <c r="CE103">
        <v>86</v>
      </c>
      <c r="CF103">
        <v>12</v>
      </c>
      <c r="CG103">
        <v>657</v>
      </c>
      <c r="CH103">
        <v>1387</v>
      </c>
      <c r="CJ103">
        <v>102</v>
      </c>
      <c r="CK103">
        <v>744</v>
      </c>
      <c r="CL103">
        <v>70</v>
      </c>
      <c r="CN103">
        <v>263</v>
      </c>
      <c r="CO103">
        <v>787</v>
      </c>
      <c r="CP103">
        <v>96</v>
      </c>
      <c r="CQ103">
        <v>408</v>
      </c>
      <c r="CR103">
        <v>285</v>
      </c>
    </row>
    <row r="104" spans="1:96" x14ac:dyDescent="0.2">
      <c r="A104" s="114" t="s">
        <v>210</v>
      </c>
      <c r="B104" s="195">
        <f>Prevalence!B101*AX104</f>
        <v>1112.1600000000001</v>
      </c>
      <c r="C104" s="195">
        <f>Prevalence!C101*AY104</f>
        <v>127.11363636363639</v>
      </c>
      <c r="D104" s="195">
        <f>Prevalence!D101*AZ104</f>
        <v>2.3990909090909094</v>
      </c>
      <c r="E104" s="195">
        <f>Prevalence!E101*BA104</f>
        <v>12.218181818181819</v>
      </c>
      <c r="F104" s="195">
        <f>Prevalence!F101*BB104</f>
        <v>77.375454545454559</v>
      </c>
      <c r="G104" s="195">
        <f>Prevalence!G101*BC104</f>
        <v>41.026363636363648</v>
      </c>
      <c r="H104" s="195">
        <f>Prevalence!H101*BD104</f>
        <v>29.13272727272728</v>
      </c>
      <c r="I104" s="195">
        <f>Prevalence!I101*BE104</f>
        <v>501.34000000000003</v>
      </c>
      <c r="J104" s="195">
        <f>Prevalence!J101*BF104</f>
        <v>30.870000000000008</v>
      </c>
      <c r="K104" s="195">
        <f>Prevalence!K101*BG104</f>
        <v>140.07</v>
      </c>
      <c r="L104" s="195">
        <f>Prevalence!L101*BH104</f>
        <v>70.490000000000009</v>
      </c>
      <c r="M104" s="195">
        <f>Prevalence!M101*BI104</f>
        <v>0</v>
      </c>
      <c r="N104" s="195">
        <f>Prevalence!N101*BJ104</f>
        <v>0</v>
      </c>
      <c r="O104" s="195">
        <f>Prevalence!O101*BK104</f>
        <v>84.890909090909091</v>
      </c>
      <c r="P104" s="195">
        <f>Prevalence!P101*BL104</f>
        <v>0</v>
      </c>
      <c r="Q104" s="195">
        <f>Prevalence!Q101*BM104</f>
        <v>23.787272727272732</v>
      </c>
      <c r="R104" s="195">
        <f>Prevalence!R101*BN104</f>
        <v>4.1427272727272735</v>
      </c>
      <c r="S104" s="195">
        <f>Prevalence!S101*BO104</f>
        <v>7.1018181818181825</v>
      </c>
      <c r="T104" s="195">
        <f>Prevalence!T101*BP104</f>
        <v>11.912727272727274</v>
      </c>
      <c r="U104" s="195">
        <f>Prevalence!U101*BQ104</f>
        <v>16.927272727272729</v>
      </c>
      <c r="V104" s="195">
        <f>Prevalence!V101*BR104</f>
        <v>12.218181818181819</v>
      </c>
      <c r="W104" s="195">
        <f>Prevalence!W101*BS104</f>
        <v>95.709090909090932</v>
      </c>
      <c r="X104" s="195">
        <f>Prevalence!X101*BT104</f>
        <v>56.222727272727276</v>
      </c>
      <c r="Y104" s="195">
        <f>Prevalence!Y101*BU104</f>
        <v>1.5909090909090911</v>
      </c>
      <c r="Z104" s="195">
        <f>Prevalence!Z101*BV104</f>
        <v>2.290909090909091</v>
      </c>
      <c r="AA104" s="195">
        <f>Prevalence!AA101*BW104</f>
        <v>3.0100000000000002</v>
      </c>
      <c r="AB104" s="195">
        <f>Prevalence!AB101*BX104</f>
        <v>39.06</v>
      </c>
      <c r="AC104" s="195">
        <f>Prevalence!AC101*BY104</f>
        <v>0</v>
      </c>
      <c r="AD104" s="195">
        <f>Prevalence!AD101*BZ104</f>
        <v>25.174545454545456</v>
      </c>
      <c r="AE104" s="195">
        <f>Prevalence!AE101*CA104</f>
        <v>77.375454545454559</v>
      </c>
      <c r="AF104" s="195">
        <f>Prevalence!AF101*CB104</f>
        <v>347.76000000000005</v>
      </c>
      <c r="AG104" s="195">
        <f>Prevalence!AG101*CC104</f>
        <v>19.472727272727276</v>
      </c>
      <c r="AH104" s="195">
        <f>Prevalence!AH101*CD104</f>
        <v>45.372727272727275</v>
      </c>
      <c r="AI104" s="195">
        <f>Prevalence!AI101*CE104</f>
        <v>11.340000000000002</v>
      </c>
      <c r="AJ104" s="195">
        <f>Prevalence!AJ101*CF104</f>
        <v>1.0881818181818184</v>
      </c>
      <c r="AK104" s="195">
        <f>Prevalence!AK101*CG104</f>
        <v>60.308181818181829</v>
      </c>
      <c r="AL104" s="195">
        <f>Prevalence!AL101*CH104</f>
        <v>105.00000000000001</v>
      </c>
      <c r="AM104" s="195">
        <f>Prevalence!AM101*CI104</f>
        <v>0</v>
      </c>
      <c r="AN104" s="195">
        <f>Prevalence!AN101*CJ104</f>
        <v>5.4981818181818189</v>
      </c>
      <c r="AO104" s="195">
        <f>Prevalence!AO101*CK104</f>
        <v>70.795454545454561</v>
      </c>
      <c r="AP104" s="195">
        <f>Prevalence!AP101*CL104</f>
        <v>2.3990909090909094</v>
      </c>
      <c r="AQ104" s="195">
        <f>Prevalence!AQ101*CM104</f>
        <v>0</v>
      </c>
      <c r="AR104" s="195">
        <f>Prevalence!AR101*CN104</f>
        <v>16.596363636363638</v>
      </c>
      <c r="AS104" s="195">
        <f>Prevalence!AS101*CO104</f>
        <v>62.007272727272735</v>
      </c>
      <c r="AT104" s="195">
        <f>Prevalence!AT101*CP104</f>
        <v>3.8181818181818183</v>
      </c>
      <c r="AU104" s="195">
        <f>Prevalence!AU101*CQ104</f>
        <v>53.836363636363636</v>
      </c>
      <c r="AV104" s="195">
        <f>Prevalence!AV101*CR104</f>
        <v>16.392727272727274</v>
      </c>
      <c r="AW104">
        <v>103</v>
      </c>
      <c r="AX104">
        <v>7944</v>
      </c>
      <c r="AY104">
        <v>799</v>
      </c>
      <c r="AZ104">
        <v>29</v>
      </c>
      <c r="BA104">
        <v>80</v>
      </c>
      <c r="BB104">
        <v>579</v>
      </c>
      <c r="BC104">
        <v>307</v>
      </c>
      <c r="BD104">
        <v>218</v>
      </c>
      <c r="BE104">
        <v>3581</v>
      </c>
      <c r="BF104">
        <v>231</v>
      </c>
      <c r="BG104">
        <v>957</v>
      </c>
      <c r="BH104">
        <v>583</v>
      </c>
      <c r="BK104">
        <v>580</v>
      </c>
      <c r="BM104">
        <v>178</v>
      </c>
      <c r="BN104">
        <v>31</v>
      </c>
      <c r="BO104">
        <v>62</v>
      </c>
      <c r="BP104">
        <v>78</v>
      </c>
      <c r="BQ104">
        <v>95</v>
      </c>
      <c r="BR104">
        <v>80</v>
      </c>
      <c r="BS104">
        <v>470</v>
      </c>
      <c r="BT104">
        <v>285</v>
      </c>
      <c r="BU104">
        <v>25</v>
      </c>
      <c r="BV104">
        <v>15</v>
      </c>
      <c r="BW104">
        <v>43</v>
      </c>
      <c r="BX104">
        <v>341</v>
      </c>
      <c r="BZ104">
        <v>172</v>
      </c>
      <c r="CA104">
        <v>579</v>
      </c>
      <c r="CB104">
        <v>2277</v>
      </c>
      <c r="CC104">
        <v>153</v>
      </c>
      <c r="CD104">
        <v>310</v>
      </c>
      <c r="CE104">
        <v>66</v>
      </c>
      <c r="CF104">
        <v>9</v>
      </c>
      <c r="CG104">
        <v>351</v>
      </c>
      <c r="CH104">
        <v>750</v>
      </c>
      <c r="CJ104">
        <v>48</v>
      </c>
      <c r="CK104">
        <v>445</v>
      </c>
      <c r="CL104">
        <v>29</v>
      </c>
      <c r="CN104">
        <v>163</v>
      </c>
      <c r="CO104">
        <v>406</v>
      </c>
      <c r="CP104">
        <v>40</v>
      </c>
      <c r="CQ104">
        <v>282</v>
      </c>
      <c r="CR104">
        <v>161</v>
      </c>
    </row>
    <row r="105" spans="1:96" ht="13.5" thickBot="1" x14ac:dyDescent="0.25">
      <c r="A105" s="114" t="s">
        <v>211</v>
      </c>
      <c r="B105" s="195">
        <f>Prevalence!B102*AX105</f>
        <v>623.00000000000011</v>
      </c>
      <c r="C105" s="195">
        <f>Prevalence!C102*AY105</f>
        <v>80.181818181818201</v>
      </c>
      <c r="D105" s="195">
        <f>Prevalence!D102*AZ105</f>
        <v>1.1581818181818182</v>
      </c>
      <c r="E105" s="195">
        <f>Prevalence!E102*BA105</f>
        <v>4.123636363636364</v>
      </c>
      <c r="F105" s="195">
        <f>Prevalence!F102*BB105</f>
        <v>39.957272727272738</v>
      </c>
      <c r="G105" s="195">
        <f>Prevalence!G102*BC105</f>
        <v>22.851818181818185</v>
      </c>
      <c r="H105" s="195">
        <f>Prevalence!H102*BD105</f>
        <v>14.031818181818185</v>
      </c>
      <c r="I105" s="195">
        <f>Prevalence!I102*BE105</f>
        <v>300.16000000000003</v>
      </c>
      <c r="J105" s="195">
        <f>Prevalence!J102*BF105</f>
        <v>14.700000000000003</v>
      </c>
      <c r="K105" s="195">
        <f>Prevalence!K102*BG105</f>
        <v>69.522727272727266</v>
      </c>
      <c r="L105" s="195">
        <f>Prevalence!L102*BH105</f>
        <v>40.141818181818188</v>
      </c>
      <c r="M105" s="195">
        <f>Prevalence!M102*BI105</f>
        <v>0</v>
      </c>
      <c r="N105" s="195">
        <f>Prevalence!N102*BJ105</f>
        <v>0</v>
      </c>
      <c r="O105" s="195">
        <f>Prevalence!O102*BK105</f>
        <v>39.371818181818185</v>
      </c>
      <c r="P105" s="195">
        <f>Prevalence!P102*BL105</f>
        <v>0</v>
      </c>
      <c r="Q105" s="195">
        <f>Prevalence!Q102*BM105</f>
        <v>12.428181818181821</v>
      </c>
      <c r="R105" s="195">
        <f>Prevalence!R102*BN105</f>
        <v>1.3363636363636366</v>
      </c>
      <c r="S105" s="195">
        <f>Prevalence!S102*BO105</f>
        <v>2.9781818181818185</v>
      </c>
      <c r="T105" s="195">
        <f>Prevalence!T102*BP105</f>
        <v>5.8036363636363637</v>
      </c>
      <c r="U105" s="195">
        <f>Prevalence!U102*BQ105</f>
        <v>8.374545454545455</v>
      </c>
      <c r="V105" s="195">
        <f>Prevalence!V102*BR105</f>
        <v>4.123636363636364</v>
      </c>
      <c r="W105" s="195">
        <f>Prevalence!W102*BS105</f>
        <v>41.338181818181823</v>
      </c>
      <c r="X105" s="195">
        <f>Prevalence!X102*BT105</f>
        <v>37.087272727272733</v>
      </c>
      <c r="Y105" s="195">
        <f>Prevalence!Y102*BU105</f>
        <v>1.081818181818182</v>
      </c>
      <c r="Z105" s="195">
        <f>Prevalence!Z102*BV105</f>
        <v>1.5272727272727273</v>
      </c>
      <c r="AA105" s="195">
        <f>Prevalence!AA102*BW105</f>
        <v>1.7500000000000002</v>
      </c>
      <c r="AB105" s="195">
        <f>Prevalence!AB102*BX105</f>
        <v>20.961818181818185</v>
      </c>
      <c r="AC105" s="195">
        <f>Prevalence!AC102*BY105</f>
        <v>0</v>
      </c>
      <c r="AD105" s="195">
        <f>Prevalence!AD102*BZ105</f>
        <v>13.319090909090908</v>
      </c>
      <c r="AE105" s="195">
        <f>Prevalence!AE102*CA105</f>
        <v>39.957272727272738</v>
      </c>
      <c r="AF105" s="195">
        <f>Prevalence!AF102*CB105</f>
        <v>213.20727272727274</v>
      </c>
      <c r="AG105" s="195">
        <f>Prevalence!AG102*CC105</f>
        <v>9.163636363636364</v>
      </c>
      <c r="AH105" s="195">
        <f>Prevalence!AH102*CD105</f>
        <v>24.442727272727272</v>
      </c>
      <c r="AI105" s="195">
        <f>Prevalence!AI102*CE105</f>
        <v>4.8109090909090915</v>
      </c>
      <c r="AJ105" s="195">
        <f>Prevalence!AJ102*CF105</f>
        <v>0.24181818181818185</v>
      </c>
      <c r="AK105" s="195">
        <f>Prevalence!AK102*CG105</f>
        <v>38.31545454545455</v>
      </c>
      <c r="AL105" s="195">
        <f>Prevalence!AL102*CH105</f>
        <v>48.720000000000006</v>
      </c>
      <c r="AM105" s="195">
        <f>Prevalence!AM102*CI105</f>
        <v>0</v>
      </c>
      <c r="AN105" s="195">
        <f>Prevalence!AN102*CJ105</f>
        <v>4.581818181818182</v>
      </c>
      <c r="AO105" s="195">
        <f>Prevalence!AO102*CK105</f>
        <v>42.159090909090914</v>
      </c>
      <c r="AP105" s="195">
        <f>Prevalence!AP102*CL105</f>
        <v>1.1581818181818182</v>
      </c>
      <c r="AQ105" s="195">
        <f>Prevalence!AQ102*CM105</f>
        <v>0</v>
      </c>
      <c r="AR105" s="195">
        <f>Prevalence!AR102*CN105</f>
        <v>9.4690909090909106</v>
      </c>
      <c r="AS105" s="195">
        <f>Prevalence!AS102*CO105</f>
        <v>37.418181818181822</v>
      </c>
      <c r="AT105" s="195">
        <f>Prevalence!AT102*CP105</f>
        <v>3.1500000000000004</v>
      </c>
      <c r="AU105" s="195">
        <f>Prevalence!AU102*CQ105</f>
        <v>29.781818181818181</v>
      </c>
      <c r="AV105" s="195">
        <f>Prevalence!AV102*CR105</f>
        <v>11.301818181818184</v>
      </c>
      <c r="AW105">
        <v>104</v>
      </c>
      <c r="AX105">
        <v>4450</v>
      </c>
      <c r="AY105">
        <v>504</v>
      </c>
      <c r="AZ105">
        <v>14</v>
      </c>
      <c r="BA105">
        <v>27</v>
      </c>
      <c r="BB105">
        <v>299</v>
      </c>
      <c r="BC105">
        <v>171</v>
      </c>
      <c r="BD105">
        <v>105</v>
      </c>
      <c r="BE105">
        <v>2144</v>
      </c>
      <c r="BF105">
        <v>110</v>
      </c>
      <c r="BG105">
        <v>475</v>
      </c>
      <c r="BH105">
        <v>332</v>
      </c>
      <c r="BK105">
        <v>269</v>
      </c>
      <c r="BM105">
        <v>93</v>
      </c>
      <c r="BN105">
        <v>10</v>
      </c>
      <c r="BO105">
        <v>26</v>
      </c>
      <c r="BP105">
        <v>38</v>
      </c>
      <c r="BQ105">
        <v>47</v>
      </c>
      <c r="BR105">
        <v>27</v>
      </c>
      <c r="BS105">
        <v>203</v>
      </c>
      <c r="BT105">
        <v>188</v>
      </c>
      <c r="BU105">
        <v>17</v>
      </c>
      <c r="BV105">
        <v>10</v>
      </c>
      <c r="BW105">
        <v>25</v>
      </c>
      <c r="BX105">
        <v>183</v>
      </c>
      <c r="BZ105">
        <v>91</v>
      </c>
      <c r="CA105">
        <v>299</v>
      </c>
      <c r="CB105">
        <v>1396</v>
      </c>
      <c r="CC105">
        <v>72</v>
      </c>
      <c r="CD105">
        <v>167</v>
      </c>
      <c r="CE105">
        <v>28</v>
      </c>
      <c r="CF105">
        <v>2</v>
      </c>
      <c r="CG105">
        <v>223</v>
      </c>
      <c r="CH105">
        <v>348</v>
      </c>
      <c r="CJ105">
        <v>40</v>
      </c>
      <c r="CK105">
        <v>265</v>
      </c>
      <c r="CL105">
        <v>14</v>
      </c>
      <c r="CN105">
        <v>93</v>
      </c>
      <c r="CO105">
        <v>245</v>
      </c>
      <c r="CP105">
        <v>33</v>
      </c>
      <c r="CQ105">
        <v>156</v>
      </c>
      <c r="CR105">
        <v>111</v>
      </c>
    </row>
    <row r="106" spans="1:96" ht="13.5" thickBot="1" x14ac:dyDescent="0.25">
      <c r="A106" s="104" t="s">
        <v>59</v>
      </c>
      <c r="AW106">
        <v>105</v>
      </c>
    </row>
    <row r="107" spans="1:96" x14ac:dyDescent="0.2">
      <c r="A107" s="114" t="s">
        <v>20</v>
      </c>
      <c r="AW107">
        <v>106</v>
      </c>
    </row>
    <row r="108" spans="1:96" x14ac:dyDescent="0.2">
      <c r="A108" s="114" t="s">
        <v>21</v>
      </c>
      <c r="AW108">
        <v>107</v>
      </c>
    </row>
    <row r="109" spans="1:96" x14ac:dyDescent="0.2">
      <c r="A109" s="114" t="s">
        <v>22</v>
      </c>
      <c r="AW109">
        <v>108</v>
      </c>
    </row>
    <row r="110" spans="1:96" x14ac:dyDescent="0.2">
      <c r="A110" s="114" t="s">
        <v>23</v>
      </c>
      <c r="AW110">
        <v>109</v>
      </c>
    </row>
    <row r="111" spans="1:96" x14ac:dyDescent="0.2">
      <c r="A111" s="114" t="s">
        <v>221</v>
      </c>
      <c r="B111" s="195">
        <f>Prevalence!B108*AX111</f>
        <v>6504.16</v>
      </c>
      <c r="C111" s="195">
        <f>Prevalence!C108*AY111</f>
        <v>810.70166666666671</v>
      </c>
      <c r="D111" s="195">
        <f>Prevalence!D108*AZ111</f>
        <v>73.233333333333334</v>
      </c>
      <c r="E111" s="195">
        <f>Prevalence!E108*BA111</f>
        <v>216.39583333333337</v>
      </c>
      <c r="F111" s="195">
        <f>Prevalence!F108*BB111</f>
        <v>457.08000000000004</v>
      </c>
      <c r="G111" s="195">
        <f>Prevalence!G108*BC111</f>
        <v>295.18666666666667</v>
      </c>
      <c r="H111" s="195">
        <f>Prevalence!H108*BD111</f>
        <v>423.62666666666667</v>
      </c>
      <c r="I111" s="195">
        <f>Prevalence!I108*BE111</f>
        <v>1548.4949999999999</v>
      </c>
      <c r="J111" s="195">
        <f>Prevalence!J108*BF111</f>
        <v>316.45249999999999</v>
      </c>
      <c r="K111" s="195">
        <f>Prevalence!K108*BG111</f>
        <v>1010.36</v>
      </c>
      <c r="L111" s="195">
        <f>Prevalence!L108*BH111</f>
        <v>871.32500000000005</v>
      </c>
      <c r="M111" s="195">
        <f>Prevalence!M108*BI111</f>
        <v>34.774999999999999</v>
      </c>
      <c r="N111" s="195">
        <f>Prevalence!N108*BJ111</f>
        <v>6.1966666666666672</v>
      </c>
      <c r="O111" s="195">
        <f>Prevalence!O108*BK111</f>
        <v>499.95833333333337</v>
      </c>
      <c r="P111" s="195">
        <f>Prevalence!P108*BL111</f>
        <v>64.144166666666678</v>
      </c>
      <c r="Q111" s="195">
        <f>Prevalence!Q108*BM111</f>
        <v>252.68750000000003</v>
      </c>
      <c r="R111" s="195">
        <f>Prevalence!R108*BN111</f>
        <v>104.71499999999999</v>
      </c>
      <c r="S111" s="195">
        <f>Prevalence!S108*BO111</f>
        <v>161.85</v>
      </c>
      <c r="T111" s="195">
        <f>Prevalence!T108*BP111</f>
        <v>101.11833333333334</v>
      </c>
      <c r="U111" s="195">
        <f>Prevalence!U108*BQ111</f>
        <v>39.346666666666671</v>
      </c>
      <c r="V111" s="195">
        <f>Prevalence!V108*BR111</f>
        <v>216.39583333333337</v>
      </c>
      <c r="W111" s="195">
        <f>Prevalence!W108*BS111</f>
        <v>233.48000000000002</v>
      </c>
      <c r="X111" s="195">
        <f>Prevalence!X108*BT111</f>
        <v>328.185</v>
      </c>
      <c r="Y111" s="195">
        <f>Prevalence!Y108*BU111</f>
        <v>41.166666666666671</v>
      </c>
      <c r="Z111" s="195">
        <f>Prevalence!Z108*BV111</f>
        <v>99.623333333333335</v>
      </c>
      <c r="AA111" s="195">
        <f>Prevalence!AA108*BW111</f>
        <v>39.325000000000003</v>
      </c>
      <c r="AB111" s="195">
        <f>Prevalence!AB108*BX111</f>
        <v>276.315</v>
      </c>
      <c r="AC111" s="195">
        <f>Prevalence!AC108*BY111</f>
        <v>64.144166666666678</v>
      </c>
      <c r="AD111" s="195">
        <f>Prevalence!AD108*BZ111</f>
        <v>160.61500000000001</v>
      </c>
      <c r="AE111" s="195">
        <f>Prevalence!AE108*CA111</f>
        <v>457.08000000000004</v>
      </c>
      <c r="AF111" s="195">
        <f>Prevalence!AF108*CB111</f>
        <v>900.36916666666673</v>
      </c>
      <c r="AG111" s="195">
        <f>Prevalence!AG108*CC111</f>
        <v>201.24</v>
      </c>
      <c r="AH111" s="195">
        <f>Prevalence!AH108*CD111</f>
        <v>96.882500000000007</v>
      </c>
      <c r="AI111" s="195">
        <f>Prevalence!AI108*CE111</f>
        <v>179.57333333333335</v>
      </c>
      <c r="AJ111" s="195">
        <f>Prevalence!AJ108*CF111</f>
        <v>62.302499999999995</v>
      </c>
      <c r="AK111" s="195">
        <f>Prevalence!AK108*CG111</f>
        <v>340.03666666666669</v>
      </c>
      <c r="AL111" s="195">
        <f>Prevalence!AL108*CH111</f>
        <v>657.85416666666674</v>
      </c>
      <c r="AM111" s="195">
        <f>Prevalence!AM108*CI111</f>
        <v>34.774999999999999</v>
      </c>
      <c r="AN111" s="195">
        <f>Prevalence!AN108*CJ111</f>
        <v>102.64583333333334</v>
      </c>
      <c r="AO111" s="195">
        <f>Prevalence!AO108*CK111</f>
        <v>216.14666666666665</v>
      </c>
      <c r="AP111" s="195">
        <f>Prevalence!AP108*CL111</f>
        <v>73.233333333333334</v>
      </c>
      <c r="AQ111" s="195">
        <f>Prevalence!AQ108*CM111</f>
        <v>6.1966666666666672</v>
      </c>
      <c r="AR111" s="195">
        <f>Prevalence!AR108*CN111</f>
        <v>143.46583333333334</v>
      </c>
      <c r="AS111" s="195">
        <f>Prevalence!AS108*CO111</f>
        <v>446.42</v>
      </c>
      <c r="AT111" s="195">
        <f>Prevalence!AT108*CP111</f>
        <v>90.350000000000009</v>
      </c>
      <c r="AU111" s="195">
        <f>Prevalence!AU108*CQ111</f>
        <v>234.69333333333333</v>
      </c>
      <c r="AV111" s="195">
        <f>Prevalence!AV108*CR111</f>
        <v>420.0408333333333</v>
      </c>
      <c r="AW111">
        <v>110</v>
      </c>
      <c r="AX111">
        <v>25016</v>
      </c>
      <c r="AY111">
        <v>2414</v>
      </c>
      <c r="AZ111">
        <v>338</v>
      </c>
      <c r="BA111">
        <v>799</v>
      </c>
      <c r="BB111">
        <v>1758</v>
      </c>
      <c r="BC111">
        <v>1703</v>
      </c>
      <c r="BD111">
        <v>1504</v>
      </c>
      <c r="BE111">
        <v>5294</v>
      </c>
      <c r="BF111">
        <v>1391</v>
      </c>
      <c r="BG111">
        <v>3886</v>
      </c>
      <c r="BH111">
        <v>3830</v>
      </c>
      <c r="BI111">
        <v>107</v>
      </c>
      <c r="BJ111">
        <v>26</v>
      </c>
      <c r="BK111">
        <v>1775</v>
      </c>
      <c r="BL111">
        <v>191</v>
      </c>
      <c r="BM111">
        <v>933</v>
      </c>
      <c r="BN111">
        <v>358</v>
      </c>
      <c r="BO111">
        <v>498</v>
      </c>
      <c r="BP111">
        <v>359</v>
      </c>
      <c r="BQ111">
        <v>227</v>
      </c>
      <c r="BR111">
        <v>799</v>
      </c>
      <c r="BS111">
        <v>898</v>
      </c>
      <c r="BT111">
        <v>891</v>
      </c>
      <c r="BU111">
        <v>475</v>
      </c>
      <c r="BV111">
        <v>484</v>
      </c>
      <c r="BW111">
        <v>242</v>
      </c>
      <c r="BX111">
        <v>1417</v>
      </c>
      <c r="BY111">
        <v>191</v>
      </c>
      <c r="BZ111">
        <v>1059</v>
      </c>
      <c r="CA111">
        <v>1758</v>
      </c>
      <c r="CB111">
        <v>2681</v>
      </c>
      <c r="CC111">
        <v>1032</v>
      </c>
      <c r="CD111">
        <v>271</v>
      </c>
      <c r="CE111">
        <v>592</v>
      </c>
      <c r="CF111">
        <v>213</v>
      </c>
      <c r="CG111">
        <v>826</v>
      </c>
      <c r="CH111">
        <v>2429</v>
      </c>
      <c r="CI111">
        <v>107</v>
      </c>
      <c r="CJ111">
        <v>379</v>
      </c>
      <c r="CK111">
        <v>688</v>
      </c>
      <c r="CL111">
        <v>338</v>
      </c>
      <c r="CM111">
        <v>26</v>
      </c>
      <c r="CN111">
        <v>697</v>
      </c>
      <c r="CO111">
        <v>1717</v>
      </c>
      <c r="CP111">
        <v>417</v>
      </c>
      <c r="CQ111">
        <v>677</v>
      </c>
      <c r="CR111">
        <v>1337</v>
      </c>
    </row>
    <row r="112" spans="1:96" x14ac:dyDescent="0.2">
      <c r="A112" s="114" t="s">
        <v>25</v>
      </c>
      <c r="B112" s="195">
        <f>Prevalence!B109*AX112</f>
        <v>9871.42</v>
      </c>
      <c r="C112" s="195">
        <f>Prevalence!C109*AY112</f>
        <v>954.77416666666682</v>
      </c>
      <c r="D112" s="195">
        <f>Prevalence!D109*AZ112</f>
        <v>104</v>
      </c>
      <c r="E112" s="195">
        <f>Prevalence!E109*BA112</f>
        <v>234.00000000000003</v>
      </c>
      <c r="F112" s="195">
        <f>Prevalence!F109*BB112</f>
        <v>611</v>
      </c>
      <c r="G112" s="195">
        <f>Prevalence!G109*BC112</f>
        <v>398.1466666666667</v>
      </c>
      <c r="H112" s="195">
        <f>Prevalence!H109*BD112</f>
        <v>869.22333333333336</v>
      </c>
      <c r="I112" s="195">
        <f>Prevalence!I109*BE112</f>
        <v>2699.4824999999996</v>
      </c>
      <c r="J112" s="195">
        <f>Prevalence!J109*BF112</f>
        <v>376.96750000000003</v>
      </c>
      <c r="K112" s="195">
        <f>Prevalence!K109*BG112</f>
        <v>1265.42</v>
      </c>
      <c r="L112" s="195">
        <f>Prevalence!L109*BH112</f>
        <v>1424.605</v>
      </c>
      <c r="M112" s="195">
        <f>Prevalence!M109*BI112</f>
        <v>47.774999999999999</v>
      </c>
      <c r="N112" s="195">
        <f>Prevalence!N109*BJ112</f>
        <v>7.15</v>
      </c>
      <c r="O112" s="195">
        <f>Prevalence!O109*BK112</f>
        <v>1014.2816666666668</v>
      </c>
      <c r="P112" s="195">
        <f>Prevalence!P109*BL112</f>
        <v>85.301666666666677</v>
      </c>
      <c r="Q112" s="195">
        <f>Prevalence!Q109*BM112</f>
        <v>606.12500000000011</v>
      </c>
      <c r="R112" s="195">
        <f>Prevalence!R109*BN112</f>
        <v>159.41249999999999</v>
      </c>
      <c r="S112" s="195">
        <f>Prevalence!S109*BO112</f>
        <v>204.1</v>
      </c>
      <c r="T112" s="195">
        <f>Prevalence!T109*BP112</f>
        <v>116.04666666666667</v>
      </c>
      <c r="U112" s="195">
        <f>Prevalence!U109*BQ112</f>
        <v>39.866666666666667</v>
      </c>
      <c r="V112" s="195">
        <f>Prevalence!V109*BR112</f>
        <v>234.00000000000003</v>
      </c>
      <c r="W112" s="195">
        <f>Prevalence!W109*BS112</f>
        <v>564.46</v>
      </c>
      <c r="X112" s="195">
        <f>Prevalence!X109*BT112</f>
        <v>398.16833333333335</v>
      </c>
      <c r="Y112" s="195">
        <f>Prevalence!Y109*BU112</f>
        <v>51.56666666666667</v>
      </c>
      <c r="Z112" s="195">
        <f>Prevalence!Z109*BV112</f>
        <v>115.47250000000001</v>
      </c>
      <c r="AA112" s="195">
        <f>Prevalence!AA109*BW112</f>
        <v>41.4375</v>
      </c>
      <c r="AB112" s="195">
        <f>Prevalence!AB109*BX112</f>
        <v>658.125</v>
      </c>
      <c r="AC112" s="195">
        <f>Prevalence!AC109*BY112</f>
        <v>85.301666666666677</v>
      </c>
      <c r="AD112" s="195">
        <f>Prevalence!AD109*BZ112</f>
        <v>185.64000000000001</v>
      </c>
      <c r="AE112" s="195">
        <f>Prevalence!AE109*CA112</f>
        <v>611</v>
      </c>
      <c r="AF112" s="195">
        <f>Prevalence!AF109*CB112</f>
        <v>1937.0866666666668</v>
      </c>
      <c r="AG112" s="195">
        <f>Prevalence!AG109*CC112</f>
        <v>242.77500000000001</v>
      </c>
      <c r="AH112" s="195">
        <f>Prevalence!AH109*CD112</f>
        <v>156.58500000000001</v>
      </c>
      <c r="AI112" s="195">
        <f>Prevalence!AI109*CE112</f>
        <v>225.37666666666667</v>
      </c>
      <c r="AJ112" s="195">
        <f>Prevalence!AJ109*CF112</f>
        <v>88.627499999999998</v>
      </c>
      <c r="AK112" s="195">
        <f>Prevalence!AK109*CG112</f>
        <v>375.44</v>
      </c>
      <c r="AL112" s="195">
        <f>Prevalence!AL109*CH112</f>
        <v>823.33333333333348</v>
      </c>
      <c r="AM112" s="195">
        <f>Prevalence!AM109*CI112</f>
        <v>47.774999999999999</v>
      </c>
      <c r="AN112" s="195">
        <f>Prevalence!AN109*CJ112</f>
        <v>217.20833333333337</v>
      </c>
      <c r="AO112" s="195">
        <f>Prevalence!AO109*CK112</f>
        <v>290.91833333333329</v>
      </c>
      <c r="AP112" s="195">
        <f>Prevalence!AP109*CL112</f>
        <v>104</v>
      </c>
      <c r="AQ112" s="195">
        <f>Prevalence!AQ109*CM112</f>
        <v>7.15</v>
      </c>
      <c r="AR112" s="195">
        <f>Prevalence!AR109*CN112</f>
        <v>174.95833333333334</v>
      </c>
      <c r="AS112" s="195">
        <f>Prevalence!AS109*CO112</f>
        <v>567.58000000000004</v>
      </c>
      <c r="AT112" s="195">
        <f>Prevalence!AT109*CP112</f>
        <v>182.65</v>
      </c>
      <c r="AU112" s="195">
        <f>Prevalence!AU109*CQ112</f>
        <v>308.88</v>
      </c>
      <c r="AV112" s="195">
        <f>Prevalence!AV109*CR112</f>
        <v>497.32583333333332</v>
      </c>
      <c r="AW112">
        <v>111</v>
      </c>
      <c r="AX112">
        <v>37967</v>
      </c>
      <c r="AY112">
        <v>2843</v>
      </c>
      <c r="AZ112">
        <v>480</v>
      </c>
      <c r="BA112">
        <v>864</v>
      </c>
      <c r="BB112">
        <v>2350</v>
      </c>
      <c r="BC112">
        <v>2297</v>
      </c>
      <c r="BD112">
        <v>3086</v>
      </c>
      <c r="BE112">
        <v>9229</v>
      </c>
      <c r="BF112">
        <v>1657</v>
      </c>
      <c r="BG112">
        <v>4867</v>
      </c>
      <c r="BH112">
        <v>6262</v>
      </c>
      <c r="BI112">
        <v>147</v>
      </c>
      <c r="BJ112">
        <v>30</v>
      </c>
      <c r="BK112">
        <v>3601</v>
      </c>
      <c r="BL112">
        <v>254</v>
      </c>
      <c r="BM112">
        <v>2238</v>
      </c>
      <c r="BN112">
        <v>545</v>
      </c>
      <c r="BO112">
        <v>628</v>
      </c>
      <c r="BP112">
        <v>412</v>
      </c>
      <c r="BQ112">
        <v>230</v>
      </c>
      <c r="BR112">
        <v>864</v>
      </c>
      <c r="BS112">
        <v>2171</v>
      </c>
      <c r="BT112">
        <v>1081</v>
      </c>
      <c r="BU112">
        <v>595</v>
      </c>
      <c r="BV112">
        <v>561</v>
      </c>
      <c r="BW112">
        <v>255</v>
      </c>
      <c r="BX112">
        <v>3375</v>
      </c>
      <c r="BY112">
        <v>254</v>
      </c>
      <c r="BZ112">
        <v>1224</v>
      </c>
      <c r="CA112">
        <v>2350</v>
      </c>
      <c r="CB112">
        <v>5768</v>
      </c>
      <c r="CC112">
        <v>1245</v>
      </c>
      <c r="CD112">
        <v>438</v>
      </c>
      <c r="CE112">
        <v>743</v>
      </c>
      <c r="CF112">
        <v>303</v>
      </c>
      <c r="CG112">
        <v>912</v>
      </c>
      <c r="CH112">
        <v>3040</v>
      </c>
      <c r="CI112">
        <v>147</v>
      </c>
      <c r="CJ112">
        <v>802</v>
      </c>
      <c r="CK112">
        <v>926</v>
      </c>
      <c r="CL112">
        <v>480</v>
      </c>
      <c r="CM112">
        <v>30</v>
      </c>
      <c r="CN112">
        <v>850</v>
      </c>
      <c r="CO112">
        <v>2183</v>
      </c>
      <c r="CP112">
        <v>843</v>
      </c>
      <c r="CQ112">
        <v>891</v>
      </c>
      <c r="CR112">
        <v>1583</v>
      </c>
    </row>
    <row r="113" spans="1:96" x14ac:dyDescent="0.2">
      <c r="A113" s="114" t="s">
        <v>26</v>
      </c>
      <c r="B113" s="195">
        <f>Prevalence!B110*AX113</f>
        <v>11305.199999999999</v>
      </c>
      <c r="C113" s="195">
        <f>Prevalence!C110*AY113</f>
        <v>1103.2125000000001</v>
      </c>
      <c r="D113" s="195">
        <f>Prevalence!D110*AZ113</f>
        <v>107</v>
      </c>
      <c r="E113" s="195">
        <f>Prevalence!E110*BA113</f>
        <v>263.125</v>
      </c>
      <c r="F113" s="195">
        <f>Prevalence!F110*BB113</f>
        <v>665.69999999999993</v>
      </c>
      <c r="G113" s="195">
        <f>Prevalence!G110*BC113</f>
        <v>458.4</v>
      </c>
      <c r="H113" s="195">
        <f>Prevalence!H110*BD113</f>
        <v>1040.6499999999999</v>
      </c>
      <c r="I113" s="195">
        <f>Prevalence!I110*BE113</f>
        <v>3161.7</v>
      </c>
      <c r="J113" s="195">
        <f>Prevalence!J110*BF113</f>
        <v>443.625</v>
      </c>
      <c r="K113" s="195">
        <f>Prevalence!K110*BG113</f>
        <v>1477.2</v>
      </c>
      <c r="L113" s="195">
        <f>Prevalence!L110*BH113</f>
        <v>1687.0875000000001</v>
      </c>
      <c r="M113" s="195">
        <f>Prevalence!M110*BI113</f>
        <v>58.5</v>
      </c>
      <c r="N113" s="195">
        <f>Prevalence!N110*BJ113</f>
        <v>4.9499999999999993</v>
      </c>
      <c r="O113" s="195">
        <f>Prevalence!O110*BK113</f>
        <v>993.19999999999982</v>
      </c>
      <c r="P113" s="195">
        <f>Prevalence!P110*BL113</f>
        <v>83.3125</v>
      </c>
      <c r="Q113" s="195">
        <f>Prevalence!Q110*BM113</f>
        <v>720</v>
      </c>
      <c r="R113" s="195">
        <f>Prevalence!R110*BN113</f>
        <v>192.03749999999999</v>
      </c>
      <c r="S113" s="195">
        <f>Prevalence!S110*BO113</f>
        <v>241.5</v>
      </c>
      <c r="T113" s="195">
        <f>Prevalence!T110*BP113</f>
        <v>126.74999999999999</v>
      </c>
      <c r="U113" s="195">
        <f>Prevalence!U110*BQ113</f>
        <v>54.999999999999993</v>
      </c>
      <c r="V113" s="195">
        <f>Prevalence!V110*BR113</f>
        <v>263.125</v>
      </c>
      <c r="W113" s="195">
        <f>Prevalence!W110*BS113</f>
        <v>458.4</v>
      </c>
      <c r="X113" s="195">
        <f>Prevalence!X110*BT113</f>
        <v>484.5</v>
      </c>
      <c r="Y113" s="195">
        <f>Prevalence!Y110*BU113</f>
        <v>51.999999999999993</v>
      </c>
      <c r="Z113" s="195">
        <f>Prevalence!Z110*BV113</f>
        <v>132.28749999999999</v>
      </c>
      <c r="AA113" s="195">
        <f>Prevalence!AA110*BW113</f>
        <v>38.625</v>
      </c>
      <c r="AB113" s="195">
        <f>Prevalence!AB110*BX113</f>
        <v>787.49999999999989</v>
      </c>
      <c r="AC113" s="195">
        <f>Prevalence!AC110*BY113</f>
        <v>83.3125</v>
      </c>
      <c r="AD113" s="195">
        <f>Prevalence!AD110*BZ113</f>
        <v>237.47500000000002</v>
      </c>
      <c r="AE113" s="195">
        <f>Prevalence!AE110*CA113</f>
        <v>665.69999999999993</v>
      </c>
      <c r="AF113" s="195">
        <f>Prevalence!AF110*CB113</f>
        <v>2378.8625000000002</v>
      </c>
      <c r="AG113" s="195">
        <f>Prevalence!AG110*CC113</f>
        <v>292.49999999999994</v>
      </c>
      <c r="AH113" s="195">
        <f>Prevalence!AH110*CD113</f>
        <v>155.1</v>
      </c>
      <c r="AI113" s="195">
        <f>Prevalence!AI110*CE113</f>
        <v>228.90000000000003</v>
      </c>
      <c r="AJ113" s="195">
        <f>Prevalence!AJ110*CF113</f>
        <v>111.03749999999999</v>
      </c>
      <c r="AK113" s="195">
        <f>Prevalence!AK110*CG113</f>
        <v>416.09999999999997</v>
      </c>
      <c r="AL113" s="195">
        <f>Prevalence!AL110*CH113</f>
        <v>966.25</v>
      </c>
      <c r="AM113" s="195">
        <f>Prevalence!AM110*CI113</f>
        <v>58.5</v>
      </c>
      <c r="AN113" s="195">
        <f>Prevalence!AN110*CJ113</f>
        <v>276.25</v>
      </c>
      <c r="AO113" s="195">
        <f>Prevalence!AO110*CK113</f>
        <v>348.72499999999997</v>
      </c>
      <c r="AP113" s="195">
        <f>Prevalence!AP110*CL113</f>
        <v>107</v>
      </c>
      <c r="AQ113" s="195">
        <f>Prevalence!AQ110*CM113</f>
        <v>4.9499999999999993</v>
      </c>
      <c r="AR113" s="195">
        <f>Prevalence!AR110*CN113</f>
        <v>197.36249999999998</v>
      </c>
      <c r="AS113" s="195">
        <f>Prevalence!AS110*CO113</f>
        <v>648.29999999999995</v>
      </c>
      <c r="AT113" s="195">
        <f>Prevalence!AT110*CP113</f>
        <v>165</v>
      </c>
      <c r="AU113" s="195">
        <f>Prevalence!AU110*CQ113</f>
        <v>334.4</v>
      </c>
      <c r="AV113" s="195">
        <f>Prevalence!AV110*CR113</f>
        <v>622.04999999999995</v>
      </c>
      <c r="AW113">
        <v>112</v>
      </c>
      <c r="AX113">
        <v>37684</v>
      </c>
      <c r="AY113">
        <v>2847</v>
      </c>
      <c r="AZ113">
        <v>428</v>
      </c>
      <c r="BA113">
        <v>842</v>
      </c>
      <c r="BB113">
        <v>2219</v>
      </c>
      <c r="BC113">
        <v>2292</v>
      </c>
      <c r="BD113">
        <v>3202</v>
      </c>
      <c r="BE113">
        <v>9368</v>
      </c>
      <c r="BF113">
        <v>1690</v>
      </c>
      <c r="BG113">
        <v>4924</v>
      </c>
      <c r="BH113">
        <v>6427</v>
      </c>
      <c r="BI113">
        <v>156</v>
      </c>
      <c r="BJ113">
        <v>18</v>
      </c>
      <c r="BK113">
        <v>3056</v>
      </c>
      <c r="BL113">
        <v>215</v>
      </c>
      <c r="BM113">
        <v>2304</v>
      </c>
      <c r="BN113">
        <v>569</v>
      </c>
      <c r="BO113">
        <v>644</v>
      </c>
      <c r="BP113">
        <v>390</v>
      </c>
      <c r="BQ113">
        <v>275</v>
      </c>
      <c r="BR113">
        <v>842</v>
      </c>
      <c r="BS113">
        <v>1528</v>
      </c>
      <c r="BT113">
        <v>1140</v>
      </c>
      <c r="BU113">
        <v>520</v>
      </c>
      <c r="BV113">
        <v>557</v>
      </c>
      <c r="BW113">
        <v>206</v>
      </c>
      <c r="BX113">
        <v>3500</v>
      </c>
      <c r="BY113">
        <v>215</v>
      </c>
      <c r="BZ113">
        <v>1357</v>
      </c>
      <c r="CA113">
        <v>2219</v>
      </c>
      <c r="CB113">
        <v>6139</v>
      </c>
      <c r="CC113">
        <v>1300</v>
      </c>
      <c r="CD113">
        <v>376</v>
      </c>
      <c r="CE113">
        <v>654</v>
      </c>
      <c r="CF113">
        <v>329</v>
      </c>
      <c r="CG113">
        <v>876</v>
      </c>
      <c r="CH113">
        <v>3092</v>
      </c>
      <c r="CI113">
        <v>156</v>
      </c>
      <c r="CJ113">
        <v>884</v>
      </c>
      <c r="CK113">
        <v>962</v>
      </c>
      <c r="CL113">
        <v>428</v>
      </c>
      <c r="CM113">
        <v>18</v>
      </c>
      <c r="CN113">
        <v>831</v>
      </c>
      <c r="CO113">
        <v>2161</v>
      </c>
      <c r="CP113">
        <v>660</v>
      </c>
      <c r="CQ113">
        <v>836</v>
      </c>
      <c r="CR113">
        <v>1716</v>
      </c>
    </row>
    <row r="114" spans="1:96" x14ac:dyDescent="0.2">
      <c r="A114" s="114" t="s">
        <v>27</v>
      </c>
      <c r="B114" s="195">
        <f>Prevalence!B111*AX114</f>
        <v>10411.5</v>
      </c>
      <c r="C114" s="195">
        <f>Prevalence!C111*AY114</f>
        <v>987.35</v>
      </c>
      <c r="D114" s="195">
        <f>Prevalence!D111*AZ114</f>
        <v>112</v>
      </c>
      <c r="E114" s="195">
        <f>Prevalence!E111*BA114</f>
        <v>240.3125</v>
      </c>
      <c r="F114" s="195">
        <f>Prevalence!F111*BB114</f>
        <v>689.1</v>
      </c>
      <c r="G114" s="195">
        <f>Prevalence!G111*BC114</f>
        <v>438.2</v>
      </c>
      <c r="H114" s="195">
        <f>Prevalence!H111*BD114</f>
        <v>844.67499999999984</v>
      </c>
      <c r="I114" s="195">
        <f>Prevalence!I111*BE114</f>
        <v>2792.8124999999995</v>
      </c>
      <c r="J114" s="195">
        <f>Prevalence!J111*BF114</f>
        <v>449.66250000000002</v>
      </c>
      <c r="K114" s="195">
        <f>Prevalence!K111*BG114</f>
        <v>1504.2</v>
      </c>
      <c r="L114" s="195">
        <f>Prevalence!L111*BH114</f>
        <v>1562.6625000000001</v>
      </c>
      <c r="M114" s="195">
        <f>Prevalence!M111*BI114</f>
        <v>45</v>
      </c>
      <c r="N114" s="195">
        <f>Prevalence!N111*BJ114</f>
        <v>4.1249999999999991</v>
      </c>
      <c r="O114" s="195">
        <f>Prevalence!O111*BK114</f>
        <v>826.79999999999984</v>
      </c>
      <c r="P114" s="195">
        <f>Prevalence!P111*BL114</f>
        <v>84.862499999999997</v>
      </c>
      <c r="Q114" s="195">
        <f>Prevalence!Q111*BM114</f>
        <v>553.125</v>
      </c>
      <c r="R114" s="195">
        <f>Prevalence!R111*BN114</f>
        <v>174.48749999999998</v>
      </c>
      <c r="S114" s="195">
        <f>Prevalence!S111*BO114</f>
        <v>250.125</v>
      </c>
      <c r="T114" s="195">
        <f>Prevalence!T111*BP114</f>
        <v>121.54999999999998</v>
      </c>
      <c r="U114" s="195">
        <f>Prevalence!U111*BQ114</f>
        <v>50.999999999999993</v>
      </c>
      <c r="V114" s="195">
        <f>Prevalence!V111*BR114</f>
        <v>240.3125</v>
      </c>
      <c r="W114" s="195">
        <f>Prevalence!W111*BS114</f>
        <v>332.7</v>
      </c>
      <c r="X114" s="195">
        <f>Prevalence!X111*BT114</f>
        <v>438.17500000000001</v>
      </c>
      <c r="Y114" s="195">
        <f>Prevalence!Y111*BU114</f>
        <v>46.4</v>
      </c>
      <c r="Z114" s="195">
        <f>Prevalence!Z111*BV114</f>
        <v>130.15</v>
      </c>
      <c r="AA114" s="195">
        <f>Prevalence!AA111*BW114</f>
        <v>40.875</v>
      </c>
      <c r="AB114" s="195">
        <f>Prevalence!AB111*BX114</f>
        <v>726.74999999999989</v>
      </c>
      <c r="AC114" s="195">
        <f>Prevalence!AC111*BY114</f>
        <v>84.862499999999997</v>
      </c>
      <c r="AD114" s="195">
        <f>Prevalence!AD111*BZ114</f>
        <v>245.35000000000002</v>
      </c>
      <c r="AE114" s="195">
        <f>Prevalence!AE111*CA114</f>
        <v>689.1</v>
      </c>
      <c r="AF114" s="195">
        <f>Prevalence!AF111*CB114</f>
        <v>2038.25</v>
      </c>
      <c r="AG114" s="195">
        <f>Prevalence!AG111*CC114</f>
        <v>301.27499999999998</v>
      </c>
      <c r="AH114" s="195">
        <f>Prevalence!AH111*CD114</f>
        <v>166.23749999999998</v>
      </c>
      <c r="AI114" s="195">
        <f>Prevalence!AI111*CE114</f>
        <v>210.35000000000002</v>
      </c>
      <c r="AJ114" s="195">
        <f>Prevalence!AJ111*CF114</f>
        <v>105.29999999999998</v>
      </c>
      <c r="AK114" s="195">
        <f>Prevalence!AK111*CG114</f>
        <v>347.22499999999997</v>
      </c>
      <c r="AL114" s="195">
        <f>Prevalence!AL111*CH114</f>
        <v>1000.9375</v>
      </c>
      <c r="AM114" s="195">
        <f>Prevalence!AM111*CI114</f>
        <v>45</v>
      </c>
      <c r="AN114" s="195">
        <f>Prevalence!AN111*CJ114</f>
        <v>240</v>
      </c>
      <c r="AO114" s="195">
        <f>Prevalence!AO111*CK114</f>
        <v>292.89999999999998</v>
      </c>
      <c r="AP114" s="195">
        <f>Prevalence!AP111*CL114</f>
        <v>112</v>
      </c>
      <c r="AQ114" s="195">
        <f>Prevalence!AQ111*CM114</f>
        <v>4.1249999999999991</v>
      </c>
      <c r="AR114" s="195">
        <f>Prevalence!AR111*CN114</f>
        <v>186.67499999999998</v>
      </c>
      <c r="AS114" s="195">
        <f>Prevalence!AS111*CO114</f>
        <v>640.19999999999993</v>
      </c>
      <c r="AT114" s="195">
        <f>Prevalence!AT111*CP114</f>
        <v>133.5</v>
      </c>
      <c r="AU114" s="195">
        <f>Prevalence!AU111*CQ114</f>
        <v>319.59999999999997</v>
      </c>
      <c r="AV114" s="195">
        <f>Prevalence!AV111*CR114</f>
        <v>570.57499999999993</v>
      </c>
      <c r="AW114">
        <v>113</v>
      </c>
      <c r="AX114">
        <v>34705</v>
      </c>
      <c r="AY114">
        <v>2548</v>
      </c>
      <c r="AZ114">
        <v>448</v>
      </c>
      <c r="BA114">
        <v>769</v>
      </c>
      <c r="BB114">
        <v>2297</v>
      </c>
      <c r="BC114">
        <v>2191</v>
      </c>
      <c r="BD114">
        <v>2599</v>
      </c>
      <c r="BE114">
        <v>8275</v>
      </c>
      <c r="BF114">
        <v>1713</v>
      </c>
      <c r="BG114">
        <v>5014</v>
      </c>
      <c r="BH114">
        <v>5953</v>
      </c>
      <c r="BI114">
        <v>120</v>
      </c>
      <c r="BJ114">
        <v>15</v>
      </c>
      <c r="BK114">
        <v>2544</v>
      </c>
      <c r="BL114">
        <v>219</v>
      </c>
      <c r="BM114">
        <v>1770</v>
      </c>
      <c r="BN114">
        <v>517</v>
      </c>
      <c r="BO114">
        <v>667</v>
      </c>
      <c r="BP114">
        <v>374</v>
      </c>
      <c r="BQ114">
        <v>255</v>
      </c>
      <c r="BR114">
        <v>769</v>
      </c>
      <c r="BS114">
        <v>1109</v>
      </c>
      <c r="BT114">
        <v>1031</v>
      </c>
      <c r="BU114">
        <v>464</v>
      </c>
      <c r="BV114">
        <v>548</v>
      </c>
      <c r="BW114">
        <v>218</v>
      </c>
      <c r="BX114">
        <v>3230</v>
      </c>
      <c r="BY114">
        <v>219</v>
      </c>
      <c r="BZ114">
        <v>1402</v>
      </c>
      <c r="CA114">
        <v>2297</v>
      </c>
      <c r="CB114">
        <v>5260</v>
      </c>
      <c r="CC114">
        <v>1339</v>
      </c>
      <c r="CD114">
        <v>403</v>
      </c>
      <c r="CE114">
        <v>601</v>
      </c>
      <c r="CF114">
        <v>312</v>
      </c>
      <c r="CG114">
        <v>731</v>
      </c>
      <c r="CH114">
        <v>3203</v>
      </c>
      <c r="CI114">
        <v>120</v>
      </c>
      <c r="CJ114">
        <v>768</v>
      </c>
      <c r="CK114">
        <v>808</v>
      </c>
      <c r="CL114">
        <v>448</v>
      </c>
      <c r="CM114">
        <v>15</v>
      </c>
      <c r="CN114">
        <v>786</v>
      </c>
      <c r="CO114">
        <v>2134</v>
      </c>
      <c r="CP114">
        <v>534</v>
      </c>
      <c r="CQ114">
        <v>799</v>
      </c>
      <c r="CR114">
        <v>1574</v>
      </c>
    </row>
    <row r="115" spans="1:96" x14ac:dyDescent="0.2">
      <c r="A115" s="114" t="s">
        <v>28</v>
      </c>
      <c r="B115" s="195">
        <f>Prevalence!B112*AX115</f>
        <v>12845.71</v>
      </c>
      <c r="C115" s="195">
        <f>Prevalence!C112*AY115</f>
        <v>1372.1504166666666</v>
      </c>
      <c r="D115" s="195">
        <f>Prevalence!D112*AZ115</f>
        <v>141.45000000000002</v>
      </c>
      <c r="E115" s="195">
        <f>Prevalence!E112*BA115</f>
        <v>345.08333333333331</v>
      </c>
      <c r="F115" s="195">
        <f>Prevalence!F112*BB115</f>
        <v>896.67</v>
      </c>
      <c r="G115" s="195">
        <f>Prevalence!G112*BC115</f>
        <v>579.46666666666658</v>
      </c>
      <c r="H115" s="195">
        <f>Prevalence!H112*BD115</f>
        <v>957.62333333333322</v>
      </c>
      <c r="I115" s="195">
        <f>Prevalence!I112*BE115</f>
        <v>3106.0574999999999</v>
      </c>
      <c r="J115" s="195">
        <f>Prevalence!J112*BF115</f>
        <v>550.32249999999999</v>
      </c>
      <c r="K115" s="195">
        <f>Prevalence!K112*BG115</f>
        <v>2046.7199999999998</v>
      </c>
      <c r="L115" s="195">
        <f>Prevalence!L112*BH115</f>
        <v>1962.3624999999997</v>
      </c>
      <c r="M115" s="195">
        <f>Prevalence!M112*BI115</f>
        <v>64.0625</v>
      </c>
      <c r="N115" s="195">
        <f>Prevalence!N112*BJ115</f>
        <v>8.2683333333333326</v>
      </c>
      <c r="O115" s="195">
        <f>Prevalence!O112*BK115</f>
        <v>856.35333333333324</v>
      </c>
      <c r="P115" s="195">
        <f>Prevalence!P112*BL115</f>
        <v>132.39583333333331</v>
      </c>
      <c r="Q115" s="195">
        <f>Prevalence!Q112*BM115</f>
        <v>590.22916666666663</v>
      </c>
      <c r="R115" s="195">
        <f>Prevalence!R112*BN115</f>
        <v>229.70249999999999</v>
      </c>
      <c r="S115" s="195">
        <f>Prevalence!S112*BO115</f>
        <v>294.17499999999995</v>
      </c>
      <c r="T115" s="195">
        <f>Prevalence!T112*BP115</f>
        <v>158.56749999999997</v>
      </c>
      <c r="U115" s="195">
        <f>Prevalence!U112*BQ115</f>
        <v>72.433333333333323</v>
      </c>
      <c r="V115" s="195">
        <f>Prevalence!V112*BR115</f>
        <v>345.08333333333331</v>
      </c>
      <c r="W115" s="195">
        <f>Prevalence!W112*BS115</f>
        <v>318.97999999999996</v>
      </c>
      <c r="X115" s="195">
        <f>Prevalence!X112*BT115</f>
        <v>586.06083333333333</v>
      </c>
      <c r="Y115" s="195">
        <f>Prevalence!Y112*BU115</f>
        <v>65.326666666666668</v>
      </c>
      <c r="Z115" s="195">
        <f>Prevalence!Z112*BV115</f>
        <v>175.92416666666665</v>
      </c>
      <c r="AA115" s="195">
        <f>Prevalence!AA112*BW115</f>
        <v>56.374999999999993</v>
      </c>
      <c r="AB115" s="195">
        <f>Prevalence!AB112*BX115</f>
        <v>796.11749999999995</v>
      </c>
      <c r="AC115" s="195">
        <f>Prevalence!AC112*BY115</f>
        <v>132.39583333333331</v>
      </c>
      <c r="AD115" s="195">
        <f>Prevalence!AD112*BZ115</f>
        <v>321.20083333333332</v>
      </c>
      <c r="AE115" s="195">
        <f>Prevalence!AE112*CA115</f>
        <v>896.67</v>
      </c>
      <c r="AF115" s="195">
        <f>Prevalence!AF112*CB115</f>
        <v>2106.1529166666664</v>
      </c>
      <c r="AG115" s="195">
        <f>Prevalence!AG112*CC115</f>
        <v>361.92750000000001</v>
      </c>
      <c r="AH115" s="195">
        <f>Prevalence!AH112*CD115</f>
        <v>188.29249999999999</v>
      </c>
      <c r="AI115" s="195">
        <f>Prevalence!AI112*CE115</f>
        <v>300.39333333333332</v>
      </c>
      <c r="AJ115" s="195">
        <f>Prevalence!AJ112*CF115</f>
        <v>127.30499999999999</v>
      </c>
      <c r="AK115" s="195">
        <f>Prevalence!AK112*CG115</f>
        <v>523.87749999999994</v>
      </c>
      <c r="AL115" s="195">
        <f>Prevalence!AL112*CH115</f>
        <v>1356.84375</v>
      </c>
      <c r="AM115" s="195">
        <f>Prevalence!AM112*CI115</f>
        <v>64.0625</v>
      </c>
      <c r="AN115" s="195">
        <f>Prevalence!AN112*CJ115</f>
        <v>246</v>
      </c>
      <c r="AO115" s="195">
        <f>Prevalence!AO112*CK115</f>
        <v>370.5716666666666</v>
      </c>
      <c r="AP115" s="195">
        <f>Prevalence!AP112*CL115</f>
        <v>141.45000000000002</v>
      </c>
      <c r="AQ115" s="195">
        <f>Prevalence!AQ112*CM115</f>
        <v>8.2683333333333326</v>
      </c>
      <c r="AR115" s="195">
        <f>Prevalence!AR112*CN115</f>
        <v>251.55208333333329</v>
      </c>
      <c r="AS115" s="195">
        <f>Prevalence!AS112*CO115</f>
        <v>864.28</v>
      </c>
      <c r="AT115" s="195">
        <f>Prevalence!AT112*CP115</f>
        <v>174.93333333333334</v>
      </c>
      <c r="AU115" s="195">
        <f>Prevalence!AU112*CQ115</f>
        <v>373.91999999999996</v>
      </c>
      <c r="AV115" s="195">
        <f>Prevalence!AV112*CR115</f>
        <v>847.65791666666655</v>
      </c>
      <c r="AW115">
        <v>114</v>
      </c>
      <c r="AX115">
        <v>31331</v>
      </c>
      <c r="AY115">
        <v>2591</v>
      </c>
      <c r="AZ115">
        <v>414</v>
      </c>
      <c r="BA115">
        <v>808</v>
      </c>
      <c r="BB115">
        <v>2187</v>
      </c>
      <c r="BC115">
        <v>2120</v>
      </c>
      <c r="BD115">
        <v>2156</v>
      </c>
      <c r="BE115">
        <v>6734</v>
      </c>
      <c r="BF115">
        <v>1534</v>
      </c>
      <c r="BG115">
        <v>4992</v>
      </c>
      <c r="BH115">
        <v>5470</v>
      </c>
      <c r="BI115">
        <v>125</v>
      </c>
      <c r="BJ115">
        <v>22</v>
      </c>
      <c r="BK115">
        <v>1928</v>
      </c>
      <c r="BL115">
        <v>250</v>
      </c>
      <c r="BM115">
        <v>1382</v>
      </c>
      <c r="BN115">
        <v>498</v>
      </c>
      <c r="BO115">
        <v>574</v>
      </c>
      <c r="BP115">
        <v>357</v>
      </c>
      <c r="BQ115">
        <v>265</v>
      </c>
      <c r="BR115">
        <v>808</v>
      </c>
      <c r="BS115">
        <v>778</v>
      </c>
      <c r="BT115">
        <v>1009</v>
      </c>
      <c r="BU115">
        <v>478</v>
      </c>
      <c r="BV115">
        <v>542</v>
      </c>
      <c r="BW115">
        <v>220</v>
      </c>
      <c r="BX115">
        <v>2589</v>
      </c>
      <c r="BY115">
        <v>250</v>
      </c>
      <c r="BZ115">
        <v>1343</v>
      </c>
      <c r="CA115">
        <v>2187</v>
      </c>
      <c r="CB115">
        <v>3977</v>
      </c>
      <c r="CC115">
        <v>1177</v>
      </c>
      <c r="CD115">
        <v>334</v>
      </c>
      <c r="CE115">
        <v>628</v>
      </c>
      <c r="CF115">
        <v>276</v>
      </c>
      <c r="CG115">
        <v>807</v>
      </c>
      <c r="CH115">
        <v>3177</v>
      </c>
      <c r="CI115">
        <v>125</v>
      </c>
      <c r="CJ115">
        <v>576</v>
      </c>
      <c r="CK115">
        <v>748</v>
      </c>
      <c r="CL115">
        <v>414</v>
      </c>
      <c r="CM115">
        <v>22</v>
      </c>
      <c r="CN115">
        <v>775</v>
      </c>
      <c r="CO115">
        <v>2108</v>
      </c>
      <c r="CP115">
        <v>512</v>
      </c>
      <c r="CQ115">
        <v>684</v>
      </c>
      <c r="CR115">
        <v>1711</v>
      </c>
    </row>
    <row r="116" spans="1:96" x14ac:dyDescent="0.2">
      <c r="A116" s="114" t="s">
        <v>29</v>
      </c>
      <c r="B116" s="195">
        <f>Prevalence!B113*AX116</f>
        <v>14502.929999999998</v>
      </c>
      <c r="C116" s="195">
        <f>Prevalence!C113*AY116</f>
        <v>1771.9858333333332</v>
      </c>
      <c r="D116" s="195">
        <f>Prevalence!D113*AZ116</f>
        <v>176.64166666666668</v>
      </c>
      <c r="E116" s="195">
        <f>Prevalence!E113*BA116</f>
        <v>443.3125</v>
      </c>
      <c r="F116" s="195">
        <f>Prevalence!F113*BB116</f>
        <v>1108.23</v>
      </c>
      <c r="G116" s="195">
        <f>Prevalence!G113*BC116</f>
        <v>714.49333333333334</v>
      </c>
      <c r="H116" s="195">
        <f>Prevalence!H113*BD116</f>
        <v>962.50916666666649</v>
      </c>
      <c r="I116" s="195">
        <f>Prevalence!I113*BE116</f>
        <v>3346.3687500000001</v>
      </c>
      <c r="J116" s="195">
        <f>Prevalence!J113*BF116</f>
        <v>655.07749999999987</v>
      </c>
      <c r="K116" s="195">
        <f>Prevalence!K113*BG116</f>
        <v>2346.4299999999998</v>
      </c>
      <c r="L116" s="195">
        <f>Prevalence!L113*BH116</f>
        <v>2038.4174999999998</v>
      </c>
      <c r="M116" s="195">
        <f>Prevalence!M113*BI116</f>
        <v>67.137499999999989</v>
      </c>
      <c r="N116" s="195">
        <f>Prevalence!N113*BJ116</f>
        <v>2.2549999999999999</v>
      </c>
      <c r="O116" s="195">
        <f>Prevalence!O113*BK116</f>
        <v>899.88166666666655</v>
      </c>
      <c r="P116" s="195">
        <f>Prevalence!P113*BL116</f>
        <v>179.52874999999997</v>
      </c>
      <c r="Q116" s="195">
        <f>Prevalence!Q113*BM116</f>
        <v>559.90625</v>
      </c>
      <c r="R116" s="195">
        <f>Prevalence!R113*BN116</f>
        <v>234.77625</v>
      </c>
      <c r="S116" s="195">
        <f>Prevalence!S113*BO116</f>
        <v>329.02499999999998</v>
      </c>
      <c r="T116" s="195">
        <f>Prevalence!T113*BP116</f>
        <v>197.20999999999998</v>
      </c>
      <c r="U116" s="195">
        <f>Prevalence!U113*BQ116</f>
        <v>105.23333333333332</v>
      </c>
      <c r="V116" s="195">
        <f>Prevalence!V113*BR116</f>
        <v>443.3125</v>
      </c>
      <c r="W116" s="195">
        <f>Prevalence!W113*BS116</f>
        <v>315.28999999999996</v>
      </c>
      <c r="X116" s="195">
        <f>Prevalence!X113*BT116</f>
        <v>744.62833333333333</v>
      </c>
      <c r="Y116" s="195">
        <f>Prevalence!Y113*BU116</f>
        <v>73.936666666666667</v>
      </c>
      <c r="Z116" s="195">
        <f>Prevalence!Z113*BV116</f>
        <v>205.46124999999998</v>
      </c>
      <c r="AA116" s="195">
        <f>Prevalence!AA113*BW116</f>
        <v>64.318749999999994</v>
      </c>
      <c r="AB116" s="195">
        <f>Prevalence!AB113*BX116</f>
        <v>750.91499999999996</v>
      </c>
      <c r="AC116" s="195">
        <f>Prevalence!AC113*BY116</f>
        <v>179.52874999999997</v>
      </c>
      <c r="AD116" s="195">
        <f>Prevalence!AD113*BZ116</f>
        <v>377.40499999999997</v>
      </c>
      <c r="AE116" s="195">
        <f>Prevalence!AE113*CA116</f>
        <v>1108.23</v>
      </c>
      <c r="AF116" s="195">
        <f>Prevalence!AF113*CB116</f>
        <v>2064.3158333333331</v>
      </c>
      <c r="AG116" s="195">
        <f>Prevalence!AG113*CC116</f>
        <v>424.96499999999997</v>
      </c>
      <c r="AH116" s="195">
        <f>Prevalence!AH113*CD116</f>
        <v>208.58749999999998</v>
      </c>
      <c r="AI116" s="195">
        <f>Prevalence!AI113*CE116</f>
        <v>328.61500000000001</v>
      </c>
      <c r="AJ116" s="195">
        <f>Prevalence!AJ113*CF116</f>
        <v>160.05375000000001</v>
      </c>
      <c r="AK116" s="195">
        <f>Prevalence!AK113*CG116</f>
        <v>667.34333333333325</v>
      </c>
      <c r="AL116" s="195">
        <f>Prevalence!AL113*CH116</f>
        <v>1504.1875</v>
      </c>
      <c r="AM116" s="195">
        <f>Prevalence!AM113*CI116</f>
        <v>67.137499999999989</v>
      </c>
      <c r="AN116" s="195">
        <f>Prevalence!AN113*CJ116</f>
        <v>262.65625</v>
      </c>
      <c r="AO116" s="195">
        <f>Prevalence!AO113*CK116</f>
        <v>433.98499999999996</v>
      </c>
      <c r="AP116" s="195">
        <f>Prevalence!AP113*CL116</f>
        <v>176.64166666666668</v>
      </c>
      <c r="AQ116" s="195">
        <f>Prevalence!AQ113*CM116</f>
        <v>2.2549999999999999</v>
      </c>
      <c r="AR116" s="195">
        <f>Prevalence!AR113*CN116</f>
        <v>336.26833333333326</v>
      </c>
      <c r="AS116" s="195">
        <f>Prevalence!AS113*CO116</f>
        <v>1072.97</v>
      </c>
      <c r="AT116" s="195">
        <f>Prevalence!AT113*CP116</f>
        <v>222.42500000000001</v>
      </c>
      <c r="AU116" s="195">
        <f>Prevalence!AU113*CQ116</f>
        <v>493.64</v>
      </c>
      <c r="AV116" s="195">
        <f>Prevalence!AV113*CR116</f>
        <v>951.19999999999993</v>
      </c>
      <c r="AW116">
        <v>115</v>
      </c>
      <c r="AX116">
        <v>35373</v>
      </c>
      <c r="AY116">
        <v>3346</v>
      </c>
      <c r="AZ116">
        <v>517</v>
      </c>
      <c r="BA116">
        <v>1038</v>
      </c>
      <c r="BB116">
        <v>2703</v>
      </c>
      <c r="BC116">
        <v>2614</v>
      </c>
      <c r="BD116">
        <v>2167</v>
      </c>
      <c r="BE116">
        <v>7255</v>
      </c>
      <c r="BF116">
        <v>1826</v>
      </c>
      <c r="BG116">
        <v>5723</v>
      </c>
      <c r="BH116">
        <v>5682</v>
      </c>
      <c r="BI116">
        <v>131</v>
      </c>
      <c r="BJ116">
        <v>6</v>
      </c>
      <c r="BK116">
        <v>2026</v>
      </c>
      <c r="BL116">
        <v>339</v>
      </c>
      <c r="BM116">
        <v>1311</v>
      </c>
      <c r="BN116">
        <v>509</v>
      </c>
      <c r="BO116">
        <v>642</v>
      </c>
      <c r="BP116">
        <v>444</v>
      </c>
      <c r="BQ116">
        <v>385</v>
      </c>
      <c r="BR116">
        <v>1038</v>
      </c>
      <c r="BS116">
        <v>769</v>
      </c>
      <c r="BT116">
        <v>1282</v>
      </c>
      <c r="BU116">
        <v>541</v>
      </c>
      <c r="BV116">
        <v>633</v>
      </c>
      <c r="BW116">
        <v>251</v>
      </c>
      <c r="BX116">
        <v>2442</v>
      </c>
      <c r="BY116">
        <v>339</v>
      </c>
      <c r="BZ116">
        <v>1578</v>
      </c>
      <c r="CA116">
        <v>2703</v>
      </c>
      <c r="CB116">
        <v>3898</v>
      </c>
      <c r="CC116">
        <v>1382</v>
      </c>
      <c r="CD116">
        <v>370</v>
      </c>
      <c r="CE116">
        <v>687</v>
      </c>
      <c r="CF116">
        <v>347</v>
      </c>
      <c r="CG116">
        <v>1028</v>
      </c>
      <c r="CH116">
        <v>3522</v>
      </c>
      <c r="CI116">
        <v>131</v>
      </c>
      <c r="CJ116">
        <v>615</v>
      </c>
      <c r="CK116">
        <v>876</v>
      </c>
      <c r="CL116">
        <v>517</v>
      </c>
      <c r="CM116">
        <v>6</v>
      </c>
      <c r="CN116">
        <v>1036</v>
      </c>
      <c r="CO116">
        <v>2617</v>
      </c>
      <c r="CP116">
        <v>651</v>
      </c>
      <c r="CQ116">
        <v>903</v>
      </c>
      <c r="CR116">
        <v>1920</v>
      </c>
    </row>
    <row r="117" spans="1:96" x14ac:dyDescent="0.2">
      <c r="A117" s="114" t="s">
        <v>30</v>
      </c>
      <c r="B117" s="195">
        <f>Prevalence!B114*AX117</f>
        <v>13747.72</v>
      </c>
      <c r="C117" s="195">
        <f>Prevalence!C114*AY117</f>
        <v>1756.3437500000002</v>
      </c>
      <c r="D117" s="195">
        <f>Prevalence!D114*AZ117</f>
        <v>172.35833333333335</v>
      </c>
      <c r="E117" s="195">
        <f>Prevalence!E114*BA117</f>
        <v>442.45833333333337</v>
      </c>
      <c r="F117" s="195">
        <f>Prevalence!F114*BB117</f>
        <v>1037.1099999999999</v>
      </c>
      <c r="G117" s="195">
        <f>Prevalence!G114*BC117</f>
        <v>662.79333333333329</v>
      </c>
      <c r="H117" s="195">
        <f>Prevalence!H114*BD117</f>
        <v>857.7833333333333</v>
      </c>
      <c r="I117" s="195">
        <f>Prevalence!I114*BE117</f>
        <v>3169.7437500000001</v>
      </c>
      <c r="J117" s="195">
        <f>Prevalence!J114*BF117</f>
        <v>693.79624999999999</v>
      </c>
      <c r="K117" s="195">
        <f>Prevalence!K114*BG117</f>
        <v>2169.6799999999998</v>
      </c>
      <c r="L117" s="195">
        <f>Prevalence!L114*BH117</f>
        <v>1866.0949999999998</v>
      </c>
      <c r="M117" s="195">
        <f>Prevalence!M114*BI117</f>
        <v>77.7</v>
      </c>
      <c r="N117" s="195">
        <f>Prevalence!N114*BJ117</f>
        <v>9.8358333333333334</v>
      </c>
      <c r="O117" s="195">
        <f>Prevalence!O114*BK117</f>
        <v>879.02749999999992</v>
      </c>
      <c r="P117" s="195">
        <f>Prevalence!P114*BL117</f>
        <v>175.87333333333336</v>
      </c>
      <c r="Q117" s="195">
        <f>Prevalence!Q114*BM117</f>
        <v>492.94791666666669</v>
      </c>
      <c r="R117" s="195">
        <f>Prevalence!R114*BN117</f>
        <v>209.37375</v>
      </c>
      <c r="S117" s="195">
        <f>Prevalence!S114*BO117</f>
        <v>331.15000000000003</v>
      </c>
      <c r="T117" s="195">
        <f>Prevalence!T114*BP117</f>
        <v>218.85499999999999</v>
      </c>
      <c r="U117" s="195">
        <f>Prevalence!U114*BQ117</f>
        <v>93.73333333333332</v>
      </c>
      <c r="V117" s="195">
        <f>Prevalence!V114*BR117</f>
        <v>442.45833333333337</v>
      </c>
      <c r="W117" s="195">
        <f>Prevalence!W114*BS117</f>
        <v>318.57</v>
      </c>
      <c r="X117" s="195">
        <f>Prevalence!X114*BT117</f>
        <v>736.97833333333335</v>
      </c>
      <c r="Y117" s="195">
        <f>Prevalence!Y114*BU117</f>
        <v>83.86666666666666</v>
      </c>
      <c r="Z117" s="195">
        <f>Prevalence!Z114*BV117</f>
        <v>226.13166666666666</v>
      </c>
      <c r="AA117" s="195">
        <f>Prevalence!AA114*BW117</f>
        <v>75.618750000000006</v>
      </c>
      <c r="AB117" s="195">
        <f>Prevalence!AB114*BX117</f>
        <v>622.15499999999997</v>
      </c>
      <c r="AC117" s="195">
        <f>Prevalence!AC114*BY117</f>
        <v>175.87333333333336</v>
      </c>
      <c r="AD117" s="195">
        <f>Prevalence!AD114*BZ117</f>
        <v>357.63583333333338</v>
      </c>
      <c r="AE117" s="195">
        <f>Prevalence!AE114*CA117</f>
        <v>1037.1099999999999</v>
      </c>
      <c r="AF117" s="195">
        <f>Prevalence!AF114*CB117</f>
        <v>1773.0708333333334</v>
      </c>
      <c r="AG117" s="195">
        <f>Prevalence!AG114*CC117</f>
        <v>443.16749999999996</v>
      </c>
      <c r="AH117" s="195">
        <f>Prevalence!AH114*CD117</f>
        <v>228.93750000000003</v>
      </c>
      <c r="AI117" s="195">
        <f>Prevalence!AI114*CE117</f>
        <v>354.39833333333337</v>
      </c>
      <c r="AJ117" s="195">
        <f>Prevalence!AJ114*CF117</f>
        <v>149.01750000000001</v>
      </c>
      <c r="AK117" s="195">
        <f>Prevalence!AK114*CG117</f>
        <v>695.97</v>
      </c>
      <c r="AL117" s="195">
        <f>Prevalence!AL114*CH117</f>
        <v>1391.7395833333335</v>
      </c>
      <c r="AM117" s="195">
        <f>Prevalence!AM114*CI117</f>
        <v>77.7</v>
      </c>
      <c r="AN117" s="195">
        <f>Prevalence!AN114*CJ117</f>
        <v>237.41666666666669</v>
      </c>
      <c r="AO117" s="195">
        <f>Prevalence!AO114*CK117</f>
        <v>437.6945833333333</v>
      </c>
      <c r="AP117" s="195">
        <f>Prevalence!AP114*CL117</f>
        <v>172.35833333333335</v>
      </c>
      <c r="AQ117" s="195">
        <f>Prevalence!AQ114*CM117</f>
        <v>9.8358333333333334</v>
      </c>
      <c r="AR117" s="195">
        <f>Prevalence!AR114*CN117</f>
        <v>316.64291666666668</v>
      </c>
      <c r="AS117" s="195">
        <f>Prevalence!AS114*CO117</f>
        <v>1007.88</v>
      </c>
      <c r="AT117" s="195">
        <f>Prevalence!AT114*CP117</f>
        <v>200.41666666666669</v>
      </c>
      <c r="AU117" s="195">
        <f>Prevalence!AU114*CQ117</f>
        <v>492.34666666666664</v>
      </c>
      <c r="AV117" s="195">
        <f>Prevalence!AV114*CR117</f>
        <v>862.42374999999993</v>
      </c>
      <c r="AW117">
        <v>116</v>
      </c>
      <c r="AX117">
        <v>37156</v>
      </c>
      <c r="AY117">
        <v>3675</v>
      </c>
      <c r="AZ117">
        <v>559</v>
      </c>
      <c r="BA117">
        <v>1148</v>
      </c>
      <c r="BB117">
        <v>2803</v>
      </c>
      <c r="BC117">
        <v>2687</v>
      </c>
      <c r="BD117">
        <v>2140</v>
      </c>
      <c r="BE117">
        <v>7615</v>
      </c>
      <c r="BF117">
        <v>2143</v>
      </c>
      <c r="BG117">
        <v>5864</v>
      </c>
      <c r="BH117">
        <v>5764</v>
      </c>
      <c r="BI117">
        <v>168</v>
      </c>
      <c r="BJ117">
        <v>29</v>
      </c>
      <c r="BK117">
        <v>2193</v>
      </c>
      <c r="BL117">
        <v>368</v>
      </c>
      <c r="BM117">
        <v>1279</v>
      </c>
      <c r="BN117">
        <v>503</v>
      </c>
      <c r="BO117">
        <v>716</v>
      </c>
      <c r="BP117">
        <v>546</v>
      </c>
      <c r="BQ117">
        <v>380</v>
      </c>
      <c r="BR117">
        <v>1148</v>
      </c>
      <c r="BS117">
        <v>861</v>
      </c>
      <c r="BT117">
        <v>1406</v>
      </c>
      <c r="BU117">
        <v>680</v>
      </c>
      <c r="BV117">
        <v>772</v>
      </c>
      <c r="BW117">
        <v>327</v>
      </c>
      <c r="BX117">
        <v>2242</v>
      </c>
      <c r="BY117">
        <v>368</v>
      </c>
      <c r="BZ117">
        <v>1657</v>
      </c>
      <c r="CA117">
        <v>2803</v>
      </c>
      <c r="CB117">
        <v>3710</v>
      </c>
      <c r="CC117">
        <v>1597</v>
      </c>
      <c r="CD117">
        <v>450</v>
      </c>
      <c r="CE117">
        <v>821</v>
      </c>
      <c r="CF117">
        <v>358</v>
      </c>
      <c r="CG117">
        <v>1188</v>
      </c>
      <c r="CH117">
        <v>3611</v>
      </c>
      <c r="CI117">
        <v>168</v>
      </c>
      <c r="CJ117">
        <v>616</v>
      </c>
      <c r="CK117">
        <v>979</v>
      </c>
      <c r="CL117">
        <v>559</v>
      </c>
      <c r="CM117">
        <v>29</v>
      </c>
      <c r="CN117">
        <v>1081</v>
      </c>
      <c r="CO117">
        <v>2724</v>
      </c>
      <c r="CP117">
        <v>650</v>
      </c>
      <c r="CQ117">
        <v>998</v>
      </c>
      <c r="CR117">
        <v>1929</v>
      </c>
    </row>
    <row r="118" spans="1:96" x14ac:dyDescent="0.2">
      <c r="A118" s="114" t="s">
        <v>31</v>
      </c>
      <c r="B118" s="195">
        <f>Prevalence!B115*AX118</f>
        <v>12897.09</v>
      </c>
      <c r="C118" s="195">
        <f>Prevalence!C115*AY118</f>
        <v>1628.2620833333335</v>
      </c>
      <c r="D118" s="195">
        <f>Prevalence!D115*AZ118</f>
        <v>165.57500000000002</v>
      </c>
      <c r="E118" s="195">
        <f>Prevalence!E115*BA118</f>
        <v>420.48958333333337</v>
      </c>
      <c r="F118" s="195">
        <f>Prevalence!F115*BB118</f>
        <v>957.56</v>
      </c>
      <c r="G118" s="195">
        <f>Prevalence!G115*BC118</f>
        <v>601.86666666666656</v>
      </c>
      <c r="H118" s="195">
        <f>Prevalence!H115*BD118</f>
        <v>856.18</v>
      </c>
      <c r="I118" s="195">
        <f>Prevalence!I115*BE118</f>
        <v>2962.0349999999999</v>
      </c>
      <c r="J118" s="195">
        <f>Prevalence!J115*BF118</f>
        <v>695.73874999999998</v>
      </c>
      <c r="K118" s="195">
        <f>Prevalence!K115*BG118</f>
        <v>2046.84</v>
      </c>
      <c r="L118" s="195">
        <f>Prevalence!L115*BH118</f>
        <v>1680.2624999999998</v>
      </c>
      <c r="M118" s="195">
        <f>Prevalence!M115*BI118</f>
        <v>66.600000000000009</v>
      </c>
      <c r="N118" s="195">
        <f>Prevalence!N115*BJ118</f>
        <v>6.7833333333333332</v>
      </c>
      <c r="O118" s="195">
        <f>Prevalence!O115*BK118</f>
        <v>847.36166666666668</v>
      </c>
      <c r="P118" s="195">
        <f>Prevalence!P115*BL118</f>
        <v>187.82125000000002</v>
      </c>
      <c r="Q118" s="195">
        <f>Prevalence!Q115*BM118</f>
        <v>484.85416666666669</v>
      </c>
      <c r="R118" s="195">
        <f>Prevalence!R115*BN118</f>
        <v>220.19624999999999</v>
      </c>
      <c r="S118" s="195">
        <f>Prevalence!S115*BO118</f>
        <v>297.38749999999999</v>
      </c>
      <c r="T118" s="195">
        <f>Prevalence!T115*BP118</f>
        <v>214.44583333333333</v>
      </c>
      <c r="U118" s="195">
        <f>Prevalence!U115*BQ118</f>
        <v>81.399999999999991</v>
      </c>
      <c r="V118" s="195">
        <f>Prevalence!V115*BR118</f>
        <v>420.48958333333337</v>
      </c>
      <c r="W118" s="195">
        <f>Prevalence!W115*BS118</f>
        <v>313.39</v>
      </c>
      <c r="X118" s="195">
        <f>Prevalence!X115*BT118</f>
        <v>664.11916666666662</v>
      </c>
      <c r="Y118" s="195">
        <f>Prevalence!Y115*BU118</f>
        <v>78.316666666666663</v>
      </c>
      <c r="Z118" s="195">
        <f>Prevalence!Z115*BV118</f>
        <v>198.30458333333334</v>
      </c>
      <c r="AA118" s="195">
        <f>Prevalence!AA115*BW118</f>
        <v>74.231250000000003</v>
      </c>
      <c r="AB118" s="195">
        <f>Prevalence!AB115*BX118</f>
        <v>566.37749999999994</v>
      </c>
      <c r="AC118" s="195">
        <f>Prevalence!AC115*BY118</f>
        <v>187.82125000000002</v>
      </c>
      <c r="AD118" s="195">
        <f>Prevalence!AD115*BZ118</f>
        <v>317.70666666666671</v>
      </c>
      <c r="AE118" s="195">
        <f>Prevalence!AE115*CA118</f>
        <v>957.56</v>
      </c>
      <c r="AF118" s="195">
        <f>Prevalence!AF115*CB118</f>
        <v>1661.7162500000002</v>
      </c>
      <c r="AG118" s="195">
        <f>Prevalence!AG115*CC118</f>
        <v>447.88499999999993</v>
      </c>
      <c r="AH118" s="195">
        <f>Prevalence!AH115*CD118</f>
        <v>219.27125000000001</v>
      </c>
      <c r="AI118" s="195">
        <f>Prevalence!AI115*CE118</f>
        <v>339.72166666666669</v>
      </c>
      <c r="AJ118" s="195">
        <f>Prevalence!AJ115*CF118</f>
        <v>145.27125000000001</v>
      </c>
      <c r="AK118" s="195">
        <f>Prevalence!AK115*CG118</f>
        <v>638.55833333333328</v>
      </c>
      <c r="AL118" s="195">
        <f>Prevalence!AL115*CH118</f>
        <v>1254.9166666666667</v>
      </c>
      <c r="AM118" s="195">
        <f>Prevalence!AM115*CI118</f>
        <v>66.600000000000009</v>
      </c>
      <c r="AN118" s="195">
        <f>Prevalence!AN115*CJ118</f>
        <v>240.5</v>
      </c>
      <c r="AO118" s="195">
        <f>Prevalence!AO115*CK118</f>
        <v>382.25624999999997</v>
      </c>
      <c r="AP118" s="195">
        <f>Prevalence!AP115*CL118</f>
        <v>165.57500000000002</v>
      </c>
      <c r="AQ118" s="195">
        <f>Prevalence!AQ115*CM118</f>
        <v>6.7833333333333332</v>
      </c>
      <c r="AR118" s="195">
        <f>Prevalence!AR115*CN118</f>
        <v>307.5625</v>
      </c>
      <c r="AS118" s="195">
        <f>Prevalence!AS115*CO118</f>
        <v>985.68</v>
      </c>
      <c r="AT118" s="195">
        <f>Prevalence!AT115*CP118</f>
        <v>196.71666666666667</v>
      </c>
      <c r="AU118" s="195">
        <f>Prevalence!AU115*CQ118</f>
        <v>497.77333333333331</v>
      </c>
      <c r="AV118" s="195">
        <f>Prevalence!AV115*CR118</f>
        <v>753.33541666666656</v>
      </c>
      <c r="AW118">
        <v>117</v>
      </c>
      <c r="AX118">
        <v>34857</v>
      </c>
      <c r="AY118">
        <v>3407</v>
      </c>
      <c r="AZ118">
        <v>537</v>
      </c>
      <c r="BA118">
        <v>1091</v>
      </c>
      <c r="BB118">
        <v>2588</v>
      </c>
      <c r="BC118">
        <v>2440</v>
      </c>
      <c r="BD118">
        <v>2136</v>
      </c>
      <c r="BE118">
        <v>7116</v>
      </c>
      <c r="BF118">
        <v>2149</v>
      </c>
      <c r="BG118">
        <v>5532</v>
      </c>
      <c r="BH118">
        <v>5190</v>
      </c>
      <c r="BI118">
        <v>144</v>
      </c>
      <c r="BJ118">
        <v>20</v>
      </c>
      <c r="BK118">
        <v>2114</v>
      </c>
      <c r="BL118">
        <v>393</v>
      </c>
      <c r="BM118">
        <v>1258</v>
      </c>
      <c r="BN118">
        <v>529</v>
      </c>
      <c r="BO118">
        <v>643</v>
      </c>
      <c r="BP118">
        <v>535</v>
      </c>
      <c r="BQ118">
        <v>330</v>
      </c>
      <c r="BR118">
        <v>1091</v>
      </c>
      <c r="BS118">
        <v>847</v>
      </c>
      <c r="BT118">
        <v>1267</v>
      </c>
      <c r="BU118">
        <v>635</v>
      </c>
      <c r="BV118">
        <v>677</v>
      </c>
      <c r="BW118">
        <v>321</v>
      </c>
      <c r="BX118">
        <v>2041</v>
      </c>
      <c r="BY118">
        <v>393</v>
      </c>
      <c r="BZ118">
        <v>1472</v>
      </c>
      <c r="CA118">
        <v>2588</v>
      </c>
      <c r="CB118">
        <v>3477</v>
      </c>
      <c r="CC118">
        <v>1614</v>
      </c>
      <c r="CD118">
        <v>431</v>
      </c>
      <c r="CE118">
        <v>787</v>
      </c>
      <c r="CF118">
        <v>349</v>
      </c>
      <c r="CG118">
        <v>1090</v>
      </c>
      <c r="CH118">
        <v>3256</v>
      </c>
      <c r="CI118">
        <v>144</v>
      </c>
      <c r="CJ118">
        <v>624</v>
      </c>
      <c r="CK118">
        <v>855</v>
      </c>
      <c r="CL118">
        <v>537</v>
      </c>
      <c r="CM118">
        <v>20</v>
      </c>
      <c r="CN118">
        <v>1050</v>
      </c>
      <c r="CO118">
        <v>2664</v>
      </c>
      <c r="CP118">
        <v>638</v>
      </c>
      <c r="CQ118">
        <v>1009</v>
      </c>
      <c r="CR118">
        <v>1685</v>
      </c>
    </row>
    <row r="119" spans="1:96" x14ac:dyDescent="0.2">
      <c r="A119" s="114" t="s">
        <v>32</v>
      </c>
      <c r="B119" s="195">
        <f>Prevalence!B116*AX119</f>
        <v>5225.46</v>
      </c>
      <c r="C119" s="195">
        <f>Prevalence!C116*AY119</f>
        <v>669.29000000000008</v>
      </c>
      <c r="D119" s="195">
        <f>Prevalence!D116*AZ119</f>
        <v>71.541666666666686</v>
      </c>
      <c r="E119" s="195">
        <f>Prevalence!E116*BA119</f>
        <v>187.00000000000003</v>
      </c>
      <c r="F119" s="195">
        <f>Prevalence!F116*BB119</f>
        <v>420.24</v>
      </c>
      <c r="G119" s="195">
        <f>Prevalence!G116*BC119</f>
        <v>226.32666666666668</v>
      </c>
      <c r="H119" s="195">
        <f>Prevalence!H116*BD119</f>
        <v>345.68083333333334</v>
      </c>
      <c r="I119" s="195">
        <f>Prevalence!I116*BE119</f>
        <v>1143.1012499999999</v>
      </c>
      <c r="J119" s="195">
        <f>Prevalence!J116*BF119</f>
        <v>299.58250000000004</v>
      </c>
      <c r="K119" s="195">
        <f>Prevalence!K116*BG119</f>
        <v>856.80000000000007</v>
      </c>
      <c r="L119" s="195">
        <f>Prevalence!L116*BH119</f>
        <v>661.04500000000007</v>
      </c>
      <c r="M119" s="195">
        <f>Prevalence!M116*BI119</f>
        <v>34.425000000000004</v>
      </c>
      <c r="N119" s="195">
        <f>Prevalence!N116*BJ119</f>
        <v>2.3375000000000004</v>
      </c>
      <c r="O119" s="195">
        <f>Prevalence!O116*BK119</f>
        <v>321.37083333333334</v>
      </c>
      <c r="P119" s="195">
        <f>Prevalence!P116*BL119</f>
        <v>84.759166666666673</v>
      </c>
      <c r="Q119" s="195">
        <f>Prevalence!Q116*BM119</f>
        <v>199.21875000000003</v>
      </c>
      <c r="R119" s="195">
        <f>Prevalence!R116*BN119</f>
        <v>82.046250000000001</v>
      </c>
      <c r="S119" s="195">
        <f>Prevalence!S116*BO119</f>
        <v>118.78750000000001</v>
      </c>
      <c r="T119" s="195">
        <f>Prevalence!T116*BP119</f>
        <v>97.055833333333339</v>
      </c>
      <c r="U119" s="195">
        <f>Prevalence!U116*BQ119</f>
        <v>31.846666666666668</v>
      </c>
      <c r="V119" s="195">
        <f>Prevalence!V116*BR119</f>
        <v>187.00000000000003</v>
      </c>
      <c r="W119" s="195">
        <f>Prevalence!W116*BS119</f>
        <v>109.82000000000001</v>
      </c>
      <c r="X119" s="195">
        <f>Prevalence!X116*BT119</f>
        <v>274.55000000000007</v>
      </c>
      <c r="Y119" s="195">
        <f>Prevalence!Y116*BU119</f>
        <v>29.240000000000002</v>
      </c>
      <c r="Z119" s="195">
        <f>Prevalence!Z116*BV119</f>
        <v>79.26958333333333</v>
      </c>
      <c r="AA119" s="195">
        <f>Prevalence!AA116*BW119</f>
        <v>27.200000000000003</v>
      </c>
      <c r="AB119" s="195">
        <f>Prevalence!AB116*BX119</f>
        <v>217.77</v>
      </c>
      <c r="AC119" s="195">
        <f>Prevalence!AC116*BY119</f>
        <v>84.759166666666673</v>
      </c>
      <c r="AD119" s="195">
        <f>Prevalence!AD116*BZ119</f>
        <v>126.43750000000001</v>
      </c>
      <c r="AE119" s="195">
        <f>Prevalence!AE116*CA119</f>
        <v>420.24</v>
      </c>
      <c r="AF119" s="195">
        <f>Prevalence!AF116*CB119</f>
        <v>635.25458333333336</v>
      </c>
      <c r="AG119" s="195">
        <f>Prevalence!AG116*CC119</f>
        <v>189.5925</v>
      </c>
      <c r="AH119" s="195">
        <f>Prevalence!AH116*CD119</f>
        <v>82.28</v>
      </c>
      <c r="AI119" s="195">
        <f>Prevalence!AI116*CE119</f>
        <v>149.14666666666668</v>
      </c>
      <c r="AJ119" s="195">
        <f>Prevalence!AJ116*CF119</f>
        <v>61.77375</v>
      </c>
      <c r="AK119" s="195">
        <f>Prevalence!AK116*CG119</f>
        <v>255.70833333333334</v>
      </c>
      <c r="AL119" s="195">
        <f>Prevalence!AL116*CH119</f>
        <v>536.91666666666674</v>
      </c>
      <c r="AM119" s="195">
        <f>Prevalence!AM116*CI119</f>
        <v>34.425000000000004</v>
      </c>
      <c r="AN119" s="195">
        <f>Prevalence!AN116*CJ119</f>
        <v>95.625000000000014</v>
      </c>
      <c r="AO119" s="195">
        <f>Prevalence!AO116*CK119</f>
        <v>151.39208333333332</v>
      </c>
      <c r="AP119" s="195">
        <f>Prevalence!AP116*CL119</f>
        <v>71.541666666666686</v>
      </c>
      <c r="AQ119" s="195">
        <f>Prevalence!AQ116*CM119</f>
        <v>2.3375000000000004</v>
      </c>
      <c r="AR119" s="195">
        <f>Prevalence!AR116*CN119</f>
        <v>128.93083333333334</v>
      </c>
      <c r="AS119" s="195">
        <f>Prevalence!AS116*CO119</f>
        <v>399.16</v>
      </c>
      <c r="AT119" s="195">
        <f>Prevalence!AT116*CP119</f>
        <v>62.475000000000009</v>
      </c>
      <c r="AU119" s="195">
        <f>Prevalence!AU116*CQ119</f>
        <v>200.14666666666668</v>
      </c>
      <c r="AV119" s="195">
        <f>Prevalence!AV116*CR119</f>
        <v>286.55624999999998</v>
      </c>
      <c r="AW119">
        <v>118</v>
      </c>
      <c r="AX119">
        <v>30738</v>
      </c>
      <c r="AY119">
        <v>3048</v>
      </c>
      <c r="AZ119">
        <v>505</v>
      </c>
      <c r="BA119">
        <v>1056</v>
      </c>
      <c r="BB119">
        <v>2472</v>
      </c>
      <c r="BC119">
        <v>1997</v>
      </c>
      <c r="BD119">
        <v>1877</v>
      </c>
      <c r="BE119">
        <v>5977</v>
      </c>
      <c r="BF119">
        <v>2014</v>
      </c>
      <c r="BG119">
        <v>5040</v>
      </c>
      <c r="BH119">
        <v>4444</v>
      </c>
      <c r="BI119">
        <v>162</v>
      </c>
      <c r="BJ119">
        <v>15</v>
      </c>
      <c r="BK119">
        <v>1745</v>
      </c>
      <c r="BL119">
        <v>386</v>
      </c>
      <c r="BM119">
        <v>1125</v>
      </c>
      <c r="BN119">
        <v>429</v>
      </c>
      <c r="BO119">
        <v>559</v>
      </c>
      <c r="BP119">
        <v>527</v>
      </c>
      <c r="BQ119">
        <v>281</v>
      </c>
      <c r="BR119">
        <v>1056</v>
      </c>
      <c r="BS119">
        <v>646</v>
      </c>
      <c r="BT119">
        <v>1140</v>
      </c>
      <c r="BU119">
        <v>516</v>
      </c>
      <c r="BV119">
        <v>589</v>
      </c>
      <c r="BW119">
        <v>256</v>
      </c>
      <c r="BX119">
        <v>1708</v>
      </c>
      <c r="BY119">
        <v>386</v>
      </c>
      <c r="BZ119">
        <v>1275</v>
      </c>
      <c r="CA119">
        <v>2472</v>
      </c>
      <c r="CB119">
        <v>2893</v>
      </c>
      <c r="CC119">
        <v>1487</v>
      </c>
      <c r="CD119">
        <v>352</v>
      </c>
      <c r="CE119">
        <v>752</v>
      </c>
      <c r="CF119">
        <v>323</v>
      </c>
      <c r="CG119">
        <v>950</v>
      </c>
      <c r="CH119">
        <v>3032</v>
      </c>
      <c r="CI119">
        <v>162</v>
      </c>
      <c r="CJ119">
        <v>540</v>
      </c>
      <c r="CK119">
        <v>737</v>
      </c>
      <c r="CL119">
        <v>505</v>
      </c>
      <c r="CM119">
        <v>15</v>
      </c>
      <c r="CN119">
        <v>958</v>
      </c>
      <c r="CO119">
        <v>2348</v>
      </c>
      <c r="CP119">
        <v>441</v>
      </c>
      <c r="CQ119">
        <v>883</v>
      </c>
      <c r="CR119">
        <v>1395</v>
      </c>
    </row>
    <row r="120" spans="1:96" x14ac:dyDescent="0.2">
      <c r="A120" s="114" t="s">
        <v>33</v>
      </c>
      <c r="B120" s="195">
        <f>Prevalence!B117*AX120</f>
        <v>4997.3200000000006</v>
      </c>
      <c r="C120" s="195">
        <f>Prevalence!C117*AY120</f>
        <v>697.17708333333337</v>
      </c>
      <c r="D120" s="195">
        <f>Prevalence!D117*AZ120</f>
        <v>68.000000000000014</v>
      </c>
      <c r="E120" s="195">
        <f>Prevalence!E117*BA120</f>
        <v>189.30208333333337</v>
      </c>
      <c r="F120" s="195">
        <f>Prevalence!F117*BB120</f>
        <v>393.38000000000005</v>
      </c>
      <c r="G120" s="195">
        <f>Prevalence!G117*BC120</f>
        <v>240.49333333333334</v>
      </c>
      <c r="H120" s="195">
        <f>Prevalence!H117*BD120</f>
        <v>340.34000000000003</v>
      </c>
      <c r="I120" s="195">
        <f>Prevalence!I117*BE120</f>
        <v>1004.25375</v>
      </c>
      <c r="J120" s="195">
        <f>Prevalence!J117*BF120</f>
        <v>298.83875000000006</v>
      </c>
      <c r="K120" s="195">
        <f>Prevalence!K117*BG120</f>
        <v>774.18000000000006</v>
      </c>
      <c r="L120" s="195">
        <f>Prevalence!L117*BH120</f>
        <v>632.03875000000005</v>
      </c>
      <c r="M120" s="195">
        <f>Prevalence!M117*BI120</f>
        <v>31.875000000000004</v>
      </c>
      <c r="N120" s="195">
        <f>Prevalence!N117*BJ120</f>
        <v>3.1166666666666671</v>
      </c>
      <c r="O120" s="195">
        <f>Prevalence!O117*BK120</f>
        <v>323.94916666666666</v>
      </c>
      <c r="P120" s="195">
        <f>Prevalence!P117*BL120</f>
        <v>86.955000000000013</v>
      </c>
      <c r="Q120" s="195">
        <f>Prevalence!Q117*BM120</f>
        <v>180.80208333333337</v>
      </c>
      <c r="R120" s="195">
        <f>Prevalence!R117*BN120</f>
        <v>94.477500000000006</v>
      </c>
      <c r="S120" s="195">
        <f>Prevalence!S117*BO120</f>
        <v>127.71250000000002</v>
      </c>
      <c r="T120" s="195">
        <f>Prevalence!T117*BP120</f>
        <v>93.556666666666672</v>
      </c>
      <c r="U120" s="195">
        <f>Prevalence!U117*BQ120</f>
        <v>31.733333333333334</v>
      </c>
      <c r="V120" s="195">
        <f>Prevalence!V117*BR120</f>
        <v>189.30208333333337</v>
      </c>
      <c r="W120" s="195">
        <f>Prevalence!W117*BS120</f>
        <v>121.21000000000001</v>
      </c>
      <c r="X120" s="195">
        <f>Prevalence!X117*BT120</f>
        <v>286.11000000000007</v>
      </c>
      <c r="Y120" s="195">
        <f>Prevalence!Y117*BU120</f>
        <v>24.423333333333336</v>
      </c>
      <c r="Z120" s="195">
        <f>Prevalence!Z117*BV120</f>
        <v>76.712500000000006</v>
      </c>
      <c r="AA120" s="195">
        <f>Prevalence!AA117*BW120</f>
        <v>25.075000000000003</v>
      </c>
      <c r="AB120" s="195">
        <f>Prevalence!AB117*BX120</f>
        <v>203.61750000000001</v>
      </c>
      <c r="AC120" s="195">
        <f>Prevalence!AC117*BY120</f>
        <v>86.955000000000013</v>
      </c>
      <c r="AD120" s="195">
        <f>Prevalence!AD117*BZ120</f>
        <v>137.14750000000001</v>
      </c>
      <c r="AE120" s="195">
        <f>Prevalence!AE117*CA120</f>
        <v>393.38000000000005</v>
      </c>
      <c r="AF120" s="195">
        <f>Prevalence!AF117*CB120</f>
        <v>524.5845833333334</v>
      </c>
      <c r="AG120" s="195">
        <f>Prevalence!AG117*CC120</f>
        <v>191.3775</v>
      </c>
      <c r="AH120" s="195">
        <f>Prevalence!AH117*CD120</f>
        <v>83.682500000000005</v>
      </c>
      <c r="AI120" s="195">
        <f>Prevalence!AI117*CE120</f>
        <v>131.69333333333336</v>
      </c>
      <c r="AJ120" s="195">
        <f>Prevalence!AJ117*CF120</f>
        <v>63.686250000000001</v>
      </c>
      <c r="AK120" s="195">
        <f>Prevalence!AK117*CG120</f>
        <v>276.70333333333332</v>
      </c>
      <c r="AL120" s="195">
        <f>Prevalence!AL117*CH120</f>
        <v>480.42708333333343</v>
      </c>
      <c r="AM120" s="195">
        <f>Prevalence!AM117*CI120</f>
        <v>31.875000000000004</v>
      </c>
      <c r="AN120" s="195">
        <f>Prevalence!AN117*CJ120</f>
        <v>78.802083333333343</v>
      </c>
      <c r="AO120" s="195">
        <f>Prevalence!AO117*CK120</f>
        <v>140.09416666666667</v>
      </c>
      <c r="AP120" s="195">
        <f>Prevalence!AP117*CL120</f>
        <v>68.000000000000014</v>
      </c>
      <c r="AQ120" s="195">
        <f>Prevalence!AQ117*CM120</f>
        <v>3.1166666666666671</v>
      </c>
      <c r="AR120" s="195">
        <f>Prevalence!AR117*CN120</f>
        <v>129.06541666666666</v>
      </c>
      <c r="AS120" s="195">
        <f>Prevalence!AS117*CO120</f>
        <v>377.23</v>
      </c>
      <c r="AT120" s="195">
        <f>Prevalence!AT117*CP120</f>
        <v>65.025000000000006</v>
      </c>
      <c r="AU120" s="195">
        <f>Prevalence!AU117*CQ120</f>
        <v>176.12</v>
      </c>
      <c r="AV120" s="195">
        <f>Prevalence!AV117*CR120</f>
        <v>291.28083333333331</v>
      </c>
      <c r="AW120">
        <v>119</v>
      </c>
      <c r="AX120">
        <v>29396</v>
      </c>
      <c r="AY120">
        <v>3175</v>
      </c>
      <c r="AZ120">
        <v>480</v>
      </c>
      <c r="BA120">
        <v>1069</v>
      </c>
      <c r="BB120">
        <v>2314</v>
      </c>
      <c r="BC120">
        <v>2122</v>
      </c>
      <c r="BD120">
        <v>1848</v>
      </c>
      <c r="BE120">
        <v>5251</v>
      </c>
      <c r="BF120">
        <v>2009</v>
      </c>
      <c r="BG120">
        <v>4554</v>
      </c>
      <c r="BH120">
        <v>4249</v>
      </c>
      <c r="BI120">
        <v>150</v>
      </c>
      <c r="BJ120">
        <v>20</v>
      </c>
      <c r="BK120">
        <v>1759</v>
      </c>
      <c r="BL120">
        <v>396</v>
      </c>
      <c r="BM120">
        <v>1021</v>
      </c>
      <c r="BN120">
        <v>494</v>
      </c>
      <c r="BO120">
        <v>601</v>
      </c>
      <c r="BP120">
        <v>508</v>
      </c>
      <c r="BQ120">
        <v>280</v>
      </c>
      <c r="BR120">
        <v>1069</v>
      </c>
      <c r="BS120">
        <v>713</v>
      </c>
      <c r="BT120">
        <v>1188</v>
      </c>
      <c r="BU120">
        <v>431</v>
      </c>
      <c r="BV120">
        <v>570</v>
      </c>
      <c r="BW120">
        <v>236</v>
      </c>
      <c r="BX120">
        <v>1597</v>
      </c>
      <c r="BY120">
        <v>396</v>
      </c>
      <c r="BZ120">
        <v>1383</v>
      </c>
      <c r="CA120">
        <v>2314</v>
      </c>
      <c r="CB120">
        <v>2389</v>
      </c>
      <c r="CC120">
        <v>1501</v>
      </c>
      <c r="CD120">
        <v>358</v>
      </c>
      <c r="CE120">
        <v>664</v>
      </c>
      <c r="CF120">
        <v>333</v>
      </c>
      <c r="CG120">
        <v>1028</v>
      </c>
      <c r="CH120">
        <v>2713</v>
      </c>
      <c r="CI120">
        <v>150</v>
      </c>
      <c r="CJ120">
        <v>445</v>
      </c>
      <c r="CK120">
        <v>682</v>
      </c>
      <c r="CL120">
        <v>480</v>
      </c>
      <c r="CM120">
        <v>20</v>
      </c>
      <c r="CN120">
        <v>959</v>
      </c>
      <c r="CO120">
        <v>2219</v>
      </c>
      <c r="CP120">
        <v>459</v>
      </c>
      <c r="CQ120">
        <v>777</v>
      </c>
      <c r="CR120">
        <v>1418</v>
      </c>
    </row>
    <row r="121" spans="1:96" x14ac:dyDescent="0.2">
      <c r="A121" s="114" t="s">
        <v>34</v>
      </c>
      <c r="B121" s="195">
        <f>Prevalence!B118*AX121</f>
        <v>5661.92</v>
      </c>
      <c r="C121" s="195">
        <f>Prevalence!C118*AY121</f>
        <v>816.41083333333336</v>
      </c>
      <c r="D121" s="195">
        <f>Prevalence!D118*AZ121</f>
        <v>77.916666666666671</v>
      </c>
      <c r="E121" s="195">
        <f>Prevalence!E118*BA121</f>
        <v>223.66666666666669</v>
      </c>
      <c r="F121" s="195">
        <f>Prevalence!F118*BB121</f>
        <v>468.16</v>
      </c>
      <c r="G121" s="195">
        <f>Prevalence!G118*BC121</f>
        <v>268.69333333333333</v>
      </c>
      <c r="H121" s="195">
        <f>Prevalence!H118*BD121</f>
        <v>345.82166666666666</v>
      </c>
      <c r="I121" s="195">
        <f>Prevalence!I118*BE121</f>
        <v>1120.4324999999999</v>
      </c>
      <c r="J121" s="195">
        <f>Prevalence!J118*BF121</f>
        <v>338.8</v>
      </c>
      <c r="K121" s="195">
        <f>Prevalence!K118*BG121</f>
        <v>905.74</v>
      </c>
      <c r="L121" s="195">
        <f>Prevalence!L118*BH121</f>
        <v>703.58749999999998</v>
      </c>
      <c r="M121" s="195">
        <f>Prevalence!M118*BI121</f>
        <v>45.650000000000006</v>
      </c>
      <c r="N121" s="195">
        <f>Prevalence!N118*BJ121</f>
        <v>3.8316666666666666</v>
      </c>
      <c r="O121" s="195">
        <f>Prevalence!O118*BK121</f>
        <v>353.44833333333332</v>
      </c>
      <c r="P121" s="195">
        <f>Prevalence!P118*BL121</f>
        <v>92.070000000000007</v>
      </c>
      <c r="Q121" s="195">
        <f>Prevalence!Q118*BM121</f>
        <v>170.27083333333334</v>
      </c>
      <c r="R121" s="195">
        <f>Prevalence!R118*BN121</f>
        <v>110.38500000000001</v>
      </c>
      <c r="S121" s="195">
        <f>Prevalence!S118*BO121</f>
        <v>134.75</v>
      </c>
      <c r="T121" s="195">
        <f>Prevalence!T118*BP121</f>
        <v>116.54499999999999</v>
      </c>
      <c r="U121" s="195">
        <f>Prevalence!U118*BQ121</f>
        <v>42.093333333333334</v>
      </c>
      <c r="V121" s="195">
        <f>Prevalence!V118*BR121</f>
        <v>223.66666666666669</v>
      </c>
      <c r="W121" s="195">
        <f>Prevalence!W118*BS121</f>
        <v>137.28</v>
      </c>
      <c r="X121" s="195">
        <f>Prevalence!X118*BT121</f>
        <v>327.25000000000006</v>
      </c>
      <c r="Y121" s="195">
        <f>Prevalence!Y118*BU121</f>
        <v>27.646666666666668</v>
      </c>
      <c r="Z121" s="195">
        <f>Prevalence!Z118*BV121</f>
        <v>91.4375</v>
      </c>
      <c r="AA121" s="195">
        <f>Prevalence!AA118*BW121</f>
        <v>22.55</v>
      </c>
      <c r="AB121" s="195">
        <f>Prevalence!AB118*BX121</f>
        <v>212.52</v>
      </c>
      <c r="AC121" s="195">
        <f>Prevalence!AC118*BY121</f>
        <v>92.070000000000007</v>
      </c>
      <c r="AD121" s="195">
        <f>Prevalence!AD118*BZ121</f>
        <v>150.27833333333336</v>
      </c>
      <c r="AE121" s="195">
        <f>Prevalence!AE118*CA121</f>
        <v>468.16</v>
      </c>
      <c r="AF121" s="195">
        <f>Prevalence!AF118*CB121</f>
        <v>552.98833333333334</v>
      </c>
      <c r="AG121" s="195">
        <f>Prevalence!AG118*CC121</f>
        <v>209.715</v>
      </c>
      <c r="AH121" s="195">
        <f>Prevalence!AH118*CD121</f>
        <v>88.935000000000002</v>
      </c>
      <c r="AI121" s="195">
        <f>Prevalence!AI118*CE121</f>
        <v>155.54000000000002</v>
      </c>
      <c r="AJ121" s="195">
        <f>Prevalence!AJ118*CF121</f>
        <v>64.844999999999999</v>
      </c>
      <c r="AK121" s="195">
        <f>Prevalence!AK118*CG121</f>
        <v>297.82499999999999</v>
      </c>
      <c r="AL121" s="195">
        <f>Prevalence!AL118*CH121</f>
        <v>561.91666666666674</v>
      </c>
      <c r="AM121" s="195">
        <f>Prevalence!AM118*CI121</f>
        <v>45.650000000000006</v>
      </c>
      <c r="AN121" s="195">
        <f>Prevalence!AN118*CJ121</f>
        <v>84.5625</v>
      </c>
      <c r="AO121" s="195">
        <f>Prevalence!AO118*CK121</f>
        <v>183.15916666666666</v>
      </c>
      <c r="AP121" s="195">
        <f>Prevalence!AP118*CL121</f>
        <v>77.916666666666671</v>
      </c>
      <c r="AQ121" s="195">
        <f>Prevalence!AQ118*CM121</f>
        <v>3.8316666666666666</v>
      </c>
      <c r="AR121" s="195">
        <f>Prevalence!AR118*CN121</f>
        <v>168.59333333333333</v>
      </c>
      <c r="AS121" s="195">
        <f>Prevalence!AS118*CO121</f>
        <v>435.82</v>
      </c>
      <c r="AT121" s="195">
        <f>Prevalence!AT118*CP121</f>
        <v>68.566666666666677</v>
      </c>
      <c r="AU121" s="195">
        <f>Prevalence!AU118*CQ121</f>
        <v>217.36</v>
      </c>
      <c r="AV121" s="195">
        <f>Prevalence!AV118*CR121</f>
        <v>328.57</v>
      </c>
      <c r="AW121">
        <v>120</v>
      </c>
      <c r="AX121">
        <v>25736</v>
      </c>
      <c r="AY121">
        <v>2873</v>
      </c>
      <c r="AZ121">
        <v>425</v>
      </c>
      <c r="BA121">
        <v>976</v>
      </c>
      <c r="BB121">
        <v>2128</v>
      </c>
      <c r="BC121">
        <v>1832</v>
      </c>
      <c r="BD121">
        <v>1451</v>
      </c>
      <c r="BE121">
        <v>4527</v>
      </c>
      <c r="BF121">
        <v>1760</v>
      </c>
      <c r="BG121">
        <v>4117</v>
      </c>
      <c r="BH121">
        <v>3655</v>
      </c>
      <c r="BI121">
        <v>166</v>
      </c>
      <c r="BJ121">
        <v>19</v>
      </c>
      <c r="BK121">
        <v>1483</v>
      </c>
      <c r="BL121">
        <v>324</v>
      </c>
      <c r="BM121">
        <v>743</v>
      </c>
      <c r="BN121">
        <v>446</v>
      </c>
      <c r="BO121">
        <v>490</v>
      </c>
      <c r="BP121">
        <v>489</v>
      </c>
      <c r="BQ121">
        <v>287</v>
      </c>
      <c r="BR121">
        <v>976</v>
      </c>
      <c r="BS121">
        <v>624</v>
      </c>
      <c r="BT121">
        <v>1050</v>
      </c>
      <c r="BU121">
        <v>377</v>
      </c>
      <c r="BV121">
        <v>525</v>
      </c>
      <c r="BW121">
        <v>164</v>
      </c>
      <c r="BX121">
        <v>1288</v>
      </c>
      <c r="BY121">
        <v>324</v>
      </c>
      <c r="BZ121">
        <v>1171</v>
      </c>
      <c r="CA121">
        <v>2128</v>
      </c>
      <c r="CB121">
        <v>1946</v>
      </c>
      <c r="CC121">
        <v>1271</v>
      </c>
      <c r="CD121">
        <v>294</v>
      </c>
      <c r="CE121">
        <v>606</v>
      </c>
      <c r="CF121">
        <v>262</v>
      </c>
      <c r="CG121">
        <v>855</v>
      </c>
      <c r="CH121">
        <v>2452</v>
      </c>
      <c r="CI121">
        <v>166</v>
      </c>
      <c r="CJ121">
        <v>369</v>
      </c>
      <c r="CK121">
        <v>689</v>
      </c>
      <c r="CL121">
        <v>425</v>
      </c>
      <c r="CM121">
        <v>19</v>
      </c>
      <c r="CN121">
        <v>968</v>
      </c>
      <c r="CO121">
        <v>1981</v>
      </c>
      <c r="CP121">
        <v>374</v>
      </c>
      <c r="CQ121">
        <v>741</v>
      </c>
      <c r="CR121">
        <v>1236</v>
      </c>
    </row>
    <row r="122" spans="1:96" x14ac:dyDescent="0.2">
      <c r="A122" s="114" t="s">
        <v>35</v>
      </c>
      <c r="B122" s="195">
        <f>Prevalence!B119*AX122</f>
        <v>4337.08</v>
      </c>
      <c r="C122" s="195">
        <f>Prevalence!C119*AY122</f>
        <v>597.60250000000008</v>
      </c>
      <c r="D122" s="195">
        <f>Prevalence!D119*AZ122</f>
        <v>60.31666666666667</v>
      </c>
      <c r="E122" s="195">
        <f>Prevalence!E119*BA122</f>
        <v>180.12500000000003</v>
      </c>
      <c r="F122" s="195">
        <f>Prevalence!F119*BB122</f>
        <v>326.92</v>
      </c>
      <c r="G122" s="195">
        <f>Prevalence!G119*BC122</f>
        <v>204.16</v>
      </c>
      <c r="H122" s="195">
        <f>Prevalence!H119*BD122</f>
        <v>280.27999999999997</v>
      </c>
      <c r="I122" s="195">
        <f>Prevalence!I119*BE122</f>
        <v>880.11</v>
      </c>
      <c r="J122" s="195">
        <f>Prevalence!J119*BF122</f>
        <v>258.14249999999998</v>
      </c>
      <c r="K122" s="195">
        <f>Prevalence!K119*BG122</f>
        <v>697.84</v>
      </c>
      <c r="L122" s="195">
        <f>Prevalence!L119*BH122</f>
        <v>538.61500000000001</v>
      </c>
      <c r="M122" s="195">
        <f>Prevalence!M119*BI122</f>
        <v>35.75</v>
      </c>
      <c r="N122" s="195">
        <f>Prevalence!N119*BJ122</f>
        <v>2.0166666666666666</v>
      </c>
      <c r="O122" s="195">
        <f>Prevalence!O119*BK122</f>
        <v>280.75666666666666</v>
      </c>
      <c r="P122" s="195">
        <f>Prevalence!P119*BL122</f>
        <v>73.030833333333334</v>
      </c>
      <c r="Q122" s="195">
        <f>Prevalence!Q119*BM122</f>
        <v>142.54166666666669</v>
      </c>
      <c r="R122" s="195">
        <f>Prevalence!R119*BN122</f>
        <v>80.685000000000002</v>
      </c>
      <c r="S122" s="195">
        <f>Prevalence!S119*BO122</f>
        <v>105.05000000000001</v>
      </c>
      <c r="T122" s="195">
        <f>Prevalence!T119*BP122</f>
        <v>96.286666666666662</v>
      </c>
      <c r="U122" s="195">
        <f>Prevalence!U119*BQ122</f>
        <v>28.893333333333334</v>
      </c>
      <c r="V122" s="195">
        <f>Prevalence!V119*BR122</f>
        <v>180.12500000000003</v>
      </c>
      <c r="W122" s="195">
        <f>Prevalence!W119*BS122</f>
        <v>113.74</v>
      </c>
      <c r="X122" s="195">
        <f>Prevalence!X119*BT122</f>
        <v>231.56833333333336</v>
      </c>
      <c r="Y122" s="195">
        <f>Prevalence!Y119*BU122</f>
        <v>23.613333333333333</v>
      </c>
      <c r="Z122" s="195">
        <f>Prevalence!Z119*BV122</f>
        <v>78.897499999999994</v>
      </c>
      <c r="AA122" s="195">
        <f>Prevalence!AA119*BW122</f>
        <v>17.875</v>
      </c>
      <c r="AB122" s="195">
        <f>Prevalence!AB119*BX122</f>
        <v>159.22499999999999</v>
      </c>
      <c r="AC122" s="195">
        <f>Prevalence!AC119*BY122</f>
        <v>73.030833333333334</v>
      </c>
      <c r="AD122" s="195">
        <f>Prevalence!AD119*BZ122</f>
        <v>112.93333333333335</v>
      </c>
      <c r="AE122" s="195">
        <f>Prevalence!AE119*CA122</f>
        <v>326.92</v>
      </c>
      <c r="AF122" s="195">
        <f>Prevalence!AF119*CB122</f>
        <v>427.10250000000002</v>
      </c>
      <c r="AG122" s="195">
        <f>Prevalence!AG119*CC122</f>
        <v>154.60500000000002</v>
      </c>
      <c r="AH122" s="195">
        <f>Prevalence!AH119*CD122</f>
        <v>65.944999999999993</v>
      </c>
      <c r="AI122" s="195">
        <f>Prevalence!AI119*CE122</f>
        <v>118.32333333333335</v>
      </c>
      <c r="AJ122" s="195">
        <f>Prevalence!AJ119*CF122</f>
        <v>56.43</v>
      </c>
      <c r="AK122" s="195">
        <f>Prevalence!AK119*CG122</f>
        <v>232.33833333333334</v>
      </c>
      <c r="AL122" s="195">
        <f>Prevalence!AL119*CH122</f>
        <v>441.60416666666669</v>
      </c>
      <c r="AM122" s="195">
        <f>Prevalence!AM119*CI122</f>
        <v>35.75</v>
      </c>
      <c r="AN122" s="195">
        <f>Prevalence!AN119*CJ122</f>
        <v>63.937500000000007</v>
      </c>
      <c r="AO122" s="195">
        <f>Prevalence!AO119*CK122</f>
        <v>164.55083333333332</v>
      </c>
      <c r="AP122" s="195">
        <f>Prevalence!AP119*CL122</f>
        <v>60.31666666666667</v>
      </c>
      <c r="AQ122" s="195">
        <f>Prevalence!AQ119*CM122</f>
        <v>2.0166666666666666</v>
      </c>
      <c r="AR122" s="195">
        <f>Prevalence!AR119*CN122</f>
        <v>120.69750000000001</v>
      </c>
      <c r="AS122" s="195">
        <f>Prevalence!AS119*CO122</f>
        <v>323.39999999999998</v>
      </c>
      <c r="AT122" s="195">
        <f>Prevalence!AT119*CP122</f>
        <v>57.750000000000007</v>
      </c>
      <c r="AU122" s="195">
        <f>Prevalence!AU119*CQ122</f>
        <v>158.10666666666665</v>
      </c>
      <c r="AV122" s="195">
        <f>Prevalence!AV119*CR122</f>
        <v>244.30083333333332</v>
      </c>
      <c r="AW122">
        <v>121</v>
      </c>
      <c r="AX122">
        <v>19714</v>
      </c>
      <c r="AY122">
        <v>2103</v>
      </c>
      <c r="AZ122">
        <v>329</v>
      </c>
      <c r="BA122">
        <v>786</v>
      </c>
      <c r="BB122">
        <v>1486</v>
      </c>
      <c r="BC122">
        <v>1392</v>
      </c>
      <c r="BD122">
        <v>1176</v>
      </c>
      <c r="BE122">
        <v>3556</v>
      </c>
      <c r="BF122">
        <v>1341</v>
      </c>
      <c r="BG122">
        <v>3172</v>
      </c>
      <c r="BH122">
        <v>2798</v>
      </c>
      <c r="BI122">
        <v>130</v>
      </c>
      <c r="BJ122">
        <v>10</v>
      </c>
      <c r="BK122">
        <v>1178</v>
      </c>
      <c r="BL122">
        <v>257</v>
      </c>
      <c r="BM122">
        <v>622</v>
      </c>
      <c r="BN122">
        <v>326</v>
      </c>
      <c r="BO122">
        <v>382</v>
      </c>
      <c r="BP122">
        <v>404</v>
      </c>
      <c r="BQ122">
        <v>197</v>
      </c>
      <c r="BR122">
        <v>786</v>
      </c>
      <c r="BS122">
        <v>517</v>
      </c>
      <c r="BT122">
        <v>743</v>
      </c>
      <c r="BU122">
        <v>322</v>
      </c>
      <c r="BV122">
        <v>453</v>
      </c>
      <c r="BW122">
        <v>130</v>
      </c>
      <c r="BX122">
        <v>965</v>
      </c>
      <c r="BY122">
        <v>257</v>
      </c>
      <c r="BZ122">
        <v>880</v>
      </c>
      <c r="CA122">
        <v>1486</v>
      </c>
      <c r="CB122">
        <v>1503</v>
      </c>
      <c r="CC122">
        <v>937</v>
      </c>
      <c r="CD122">
        <v>218</v>
      </c>
      <c r="CE122">
        <v>461</v>
      </c>
      <c r="CF122">
        <v>228</v>
      </c>
      <c r="CG122">
        <v>667</v>
      </c>
      <c r="CH122">
        <v>1927</v>
      </c>
      <c r="CI122">
        <v>130</v>
      </c>
      <c r="CJ122">
        <v>279</v>
      </c>
      <c r="CK122">
        <v>619</v>
      </c>
      <c r="CL122">
        <v>329</v>
      </c>
      <c r="CM122">
        <v>10</v>
      </c>
      <c r="CN122">
        <v>693</v>
      </c>
      <c r="CO122">
        <v>1470</v>
      </c>
      <c r="CP122">
        <v>315</v>
      </c>
      <c r="CQ122">
        <v>539</v>
      </c>
      <c r="CR122">
        <v>919</v>
      </c>
    </row>
    <row r="123" spans="1:96" x14ac:dyDescent="0.2">
      <c r="A123" s="114" t="s">
        <v>36</v>
      </c>
      <c r="B123" s="195">
        <f>Prevalence!B120*AX123</f>
        <v>1390.23</v>
      </c>
      <c r="C123" s="195">
        <f>Prevalence!C120*AY123</f>
        <v>196.34625</v>
      </c>
      <c r="D123" s="195">
        <f>Prevalence!D120*AZ123</f>
        <v>19.05</v>
      </c>
      <c r="E123" s="195">
        <f>Prevalence!E120*BA123</f>
        <v>59.25</v>
      </c>
      <c r="F123" s="195">
        <f>Prevalence!F120*BB123</f>
        <v>110.42999999999999</v>
      </c>
      <c r="G123" s="195">
        <f>Prevalence!G120*BC123</f>
        <v>64.92</v>
      </c>
      <c r="H123" s="195">
        <f>Prevalence!H120*BD123</f>
        <v>100.03499999999998</v>
      </c>
      <c r="I123" s="195">
        <f>Prevalence!I120*BE123</f>
        <v>284.81624999999997</v>
      </c>
      <c r="J123" s="195">
        <f>Prevalence!J120*BF123</f>
        <v>74.97</v>
      </c>
      <c r="K123" s="195">
        <f>Prevalence!K120*BG123</f>
        <v>214.2</v>
      </c>
      <c r="L123" s="195">
        <f>Prevalence!L120*BH123</f>
        <v>174.19499999999999</v>
      </c>
      <c r="M123" s="195">
        <f>Prevalence!M120*BI123</f>
        <v>9.4499999999999993</v>
      </c>
      <c r="N123" s="195">
        <f>Prevalence!N120*BJ123</f>
        <v>0.41249999999999998</v>
      </c>
      <c r="O123" s="195">
        <f>Prevalence!O120*BK123</f>
        <v>88.822499999999991</v>
      </c>
      <c r="P123" s="195">
        <f>Prevalence!P120*BL123</f>
        <v>20.925000000000001</v>
      </c>
      <c r="Q123" s="195">
        <f>Prevalence!Q120*BM123</f>
        <v>53.15625</v>
      </c>
      <c r="R123" s="195">
        <f>Prevalence!R120*BN123</f>
        <v>28.349999999999998</v>
      </c>
      <c r="S123" s="195">
        <f>Prevalence!S120*BO123</f>
        <v>33.299999999999997</v>
      </c>
      <c r="T123" s="195">
        <f>Prevalence!T120*BP123</f>
        <v>27.104999999999997</v>
      </c>
      <c r="U123" s="195">
        <f>Prevalence!U120*BQ123</f>
        <v>8.64</v>
      </c>
      <c r="V123" s="195">
        <f>Prevalence!V120*BR123</f>
        <v>59.25</v>
      </c>
      <c r="W123" s="195">
        <f>Prevalence!W120*BS123</f>
        <v>37.799999999999997</v>
      </c>
      <c r="X123" s="195">
        <f>Prevalence!X120*BT123</f>
        <v>82.237499999999997</v>
      </c>
      <c r="Y123" s="195">
        <f>Prevalence!Y120*BU123</f>
        <v>8.4</v>
      </c>
      <c r="Z123" s="195">
        <f>Prevalence!Z120*BV123</f>
        <v>26.79</v>
      </c>
      <c r="AA123" s="195">
        <f>Prevalence!AA120*BW123</f>
        <v>7.0874999999999995</v>
      </c>
      <c r="AB123" s="195">
        <f>Prevalence!AB120*BX123</f>
        <v>54.945</v>
      </c>
      <c r="AC123" s="195">
        <f>Prevalence!AC120*BY123</f>
        <v>20.925000000000001</v>
      </c>
      <c r="AD123" s="195">
        <f>Prevalence!AD120*BZ123</f>
        <v>36.119999999999997</v>
      </c>
      <c r="AE123" s="195">
        <f>Prevalence!AE120*CA123</f>
        <v>110.42999999999999</v>
      </c>
      <c r="AF123" s="195">
        <f>Prevalence!AF120*CB123</f>
        <v>145.42875000000001</v>
      </c>
      <c r="AG123" s="195">
        <f>Prevalence!AG120*CC123</f>
        <v>45.495000000000005</v>
      </c>
      <c r="AH123" s="195">
        <f>Prevalence!AH120*CD123</f>
        <v>19.67625</v>
      </c>
      <c r="AI123" s="195">
        <f>Prevalence!AI120*CE123</f>
        <v>34.65</v>
      </c>
      <c r="AJ123" s="195">
        <f>Prevalence!AJ120*CF123</f>
        <v>18.123749999999998</v>
      </c>
      <c r="AK123" s="195">
        <f>Prevalence!AK120*CG123</f>
        <v>70.679999999999993</v>
      </c>
      <c r="AL123" s="195">
        <f>Prevalence!AL120*CH123</f>
        <v>127.96875</v>
      </c>
      <c r="AM123" s="195">
        <f>Prevalence!AM120*CI123</f>
        <v>9.4499999999999993</v>
      </c>
      <c r="AN123" s="195">
        <f>Prevalence!AN120*CJ123</f>
        <v>18.28125</v>
      </c>
      <c r="AO123" s="195">
        <f>Prevalence!AO120*CK123</f>
        <v>51.003749999999997</v>
      </c>
      <c r="AP123" s="195">
        <f>Prevalence!AP120*CL123</f>
        <v>19.05</v>
      </c>
      <c r="AQ123" s="195">
        <f>Prevalence!AQ120*CM123</f>
        <v>0.41249999999999998</v>
      </c>
      <c r="AR123" s="195">
        <f>Prevalence!AR120*CN123</f>
        <v>39.044999999999995</v>
      </c>
      <c r="AS123" s="195">
        <f>Prevalence!AS120*CO123</f>
        <v>105.3</v>
      </c>
      <c r="AT123" s="195">
        <f>Prevalence!AT120*CP123</f>
        <v>18.75</v>
      </c>
      <c r="AU123" s="195">
        <f>Prevalence!AU120*CQ123</f>
        <v>44.76</v>
      </c>
      <c r="AV123" s="195">
        <f>Prevalence!AV120*CR123</f>
        <v>75.254999999999995</v>
      </c>
      <c r="AW123">
        <v>122</v>
      </c>
      <c r="AX123">
        <v>15447</v>
      </c>
      <c r="AY123">
        <v>1689</v>
      </c>
      <c r="AZ123">
        <v>254</v>
      </c>
      <c r="BA123">
        <v>632</v>
      </c>
      <c r="BB123">
        <v>1227</v>
      </c>
      <c r="BC123">
        <v>1082</v>
      </c>
      <c r="BD123">
        <v>1026</v>
      </c>
      <c r="BE123">
        <v>2813</v>
      </c>
      <c r="BF123">
        <v>952</v>
      </c>
      <c r="BG123">
        <v>2380</v>
      </c>
      <c r="BH123">
        <v>2212</v>
      </c>
      <c r="BI123">
        <v>84</v>
      </c>
      <c r="BJ123">
        <v>5</v>
      </c>
      <c r="BK123">
        <v>911</v>
      </c>
      <c r="BL123">
        <v>180</v>
      </c>
      <c r="BM123">
        <v>567</v>
      </c>
      <c r="BN123">
        <v>280</v>
      </c>
      <c r="BO123">
        <v>296</v>
      </c>
      <c r="BP123">
        <v>278</v>
      </c>
      <c r="BQ123">
        <v>144</v>
      </c>
      <c r="BR123">
        <v>632</v>
      </c>
      <c r="BS123">
        <v>420</v>
      </c>
      <c r="BT123">
        <v>645</v>
      </c>
      <c r="BU123">
        <v>280</v>
      </c>
      <c r="BV123">
        <v>376</v>
      </c>
      <c r="BW123">
        <v>126</v>
      </c>
      <c r="BX123">
        <v>814</v>
      </c>
      <c r="BY123">
        <v>180</v>
      </c>
      <c r="BZ123">
        <v>688</v>
      </c>
      <c r="CA123">
        <v>1227</v>
      </c>
      <c r="CB123">
        <v>1251</v>
      </c>
      <c r="CC123">
        <v>674</v>
      </c>
      <c r="CD123">
        <v>159</v>
      </c>
      <c r="CE123">
        <v>330</v>
      </c>
      <c r="CF123">
        <v>179</v>
      </c>
      <c r="CG123">
        <v>496</v>
      </c>
      <c r="CH123">
        <v>1365</v>
      </c>
      <c r="CI123">
        <v>84</v>
      </c>
      <c r="CJ123">
        <v>195</v>
      </c>
      <c r="CK123">
        <v>469</v>
      </c>
      <c r="CL123">
        <v>254</v>
      </c>
      <c r="CM123">
        <v>5</v>
      </c>
      <c r="CN123">
        <v>548</v>
      </c>
      <c r="CO123">
        <v>1170</v>
      </c>
      <c r="CP123">
        <v>250</v>
      </c>
      <c r="CQ123">
        <v>373</v>
      </c>
      <c r="CR123">
        <v>692</v>
      </c>
    </row>
    <row r="124" spans="1:96" x14ac:dyDescent="0.2">
      <c r="A124" s="114" t="s">
        <v>37</v>
      </c>
      <c r="B124" s="195">
        <f>Prevalence!B121*AX124</f>
        <v>898.19999999999993</v>
      </c>
      <c r="C124" s="195">
        <f>Prevalence!C121*AY124</f>
        <v>124.73625000000001</v>
      </c>
      <c r="D124" s="195">
        <f>Prevalence!D121*AZ124</f>
        <v>16.8</v>
      </c>
      <c r="E124" s="195">
        <f>Prevalence!E121*BA124</f>
        <v>34.21875</v>
      </c>
      <c r="F124" s="195">
        <f>Prevalence!F121*BB124</f>
        <v>70.92</v>
      </c>
      <c r="G124" s="195">
        <f>Prevalence!G121*BC124</f>
        <v>38.94</v>
      </c>
      <c r="H124" s="195">
        <f>Prevalence!H121*BD124</f>
        <v>64.642499999999998</v>
      </c>
      <c r="I124" s="195">
        <f>Prevalence!I121*BE124</f>
        <v>189.03375</v>
      </c>
      <c r="J124" s="195">
        <f>Prevalence!J121*BF124</f>
        <v>46.147500000000001</v>
      </c>
      <c r="K124" s="195">
        <f>Prevalence!K121*BG124</f>
        <v>136.97999999999999</v>
      </c>
      <c r="L124" s="195">
        <f>Prevalence!L121*BH124</f>
        <v>111.74625</v>
      </c>
      <c r="M124" s="195">
        <f>Prevalence!M121*BI124</f>
        <v>5.5124999999999993</v>
      </c>
      <c r="N124" s="195">
        <f>Prevalence!N121*BJ124</f>
        <v>0.65999999999999992</v>
      </c>
      <c r="O124" s="195">
        <f>Prevalence!O121*BK124</f>
        <v>62.107499999999995</v>
      </c>
      <c r="P124" s="195">
        <f>Prevalence!P121*BL124</f>
        <v>15.112500000000001</v>
      </c>
      <c r="Q124" s="195">
        <f>Prevalence!Q121*BM124</f>
        <v>36.46875</v>
      </c>
      <c r="R124" s="195">
        <f>Prevalence!R121*BN124</f>
        <v>16.2</v>
      </c>
      <c r="S124" s="195">
        <f>Prevalence!S121*BO124</f>
        <v>22.499999999999996</v>
      </c>
      <c r="T124" s="195">
        <f>Prevalence!T121*BP124</f>
        <v>16.672499999999999</v>
      </c>
      <c r="U124" s="195">
        <f>Prevalence!U121*BQ124</f>
        <v>6.12</v>
      </c>
      <c r="V124" s="195">
        <f>Prevalence!V121*BR124</f>
        <v>34.21875</v>
      </c>
      <c r="W124" s="195">
        <f>Prevalence!W121*BS124</f>
        <v>27.72</v>
      </c>
      <c r="X124" s="195">
        <f>Prevalence!X121*BT124</f>
        <v>53.422499999999999</v>
      </c>
      <c r="Y124" s="195">
        <f>Prevalence!Y121*BU124</f>
        <v>5.34</v>
      </c>
      <c r="Z124" s="195">
        <f>Prevalence!Z121*BV124</f>
        <v>18.239999999999998</v>
      </c>
      <c r="AA124" s="195">
        <f>Prevalence!AA121*BW124</f>
        <v>4.2749999999999995</v>
      </c>
      <c r="AB124" s="195">
        <f>Prevalence!AB121*BX124</f>
        <v>34.762500000000003</v>
      </c>
      <c r="AC124" s="195">
        <f>Prevalence!AC121*BY124</f>
        <v>15.112500000000001</v>
      </c>
      <c r="AD124" s="195">
        <f>Prevalence!AD121*BZ124</f>
        <v>20.684999999999999</v>
      </c>
      <c r="AE124" s="195">
        <f>Prevalence!AE121*CA124</f>
        <v>70.92</v>
      </c>
      <c r="AF124" s="195">
        <f>Prevalence!AF121*CB124</f>
        <v>103.11375000000001</v>
      </c>
      <c r="AG124" s="195">
        <f>Prevalence!AG121*CC124</f>
        <v>28.012500000000003</v>
      </c>
      <c r="AH124" s="195">
        <f>Prevalence!AH121*CD124</f>
        <v>11.879999999999999</v>
      </c>
      <c r="AI124" s="195">
        <f>Prevalence!AI121*CE124</f>
        <v>23.52</v>
      </c>
      <c r="AJ124" s="195">
        <f>Prevalence!AJ121*CF124</f>
        <v>11.542499999999999</v>
      </c>
      <c r="AK124" s="195">
        <f>Prevalence!AK121*CG124</f>
        <v>42.749999999999993</v>
      </c>
      <c r="AL124" s="195">
        <f>Prevalence!AL121*CH124</f>
        <v>81.46875</v>
      </c>
      <c r="AM124" s="195">
        <f>Prevalence!AM121*CI124</f>
        <v>5.5124999999999993</v>
      </c>
      <c r="AN124" s="195">
        <f>Prevalence!AN121*CJ124</f>
        <v>12.09375</v>
      </c>
      <c r="AO124" s="195">
        <f>Prevalence!AO121*CK124</f>
        <v>28.709999999999997</v>
      </c>
      <c r="AP124" s="195">
        <f>Prevalence!AP121*CL124</f>
        <v>16.8</v>
      </c>
      <c r="AQ124" s="195">
        <f>Prevalence!AQ121*CM124</f>
        <v>0.65999999999999992</v>
      </c>
      <c r="AR124" s="195">
        <f>Prevalence!AR121*CN124</f>
        <v>25.222499999999997</v>
      </c>
      <c r="AS124" s="195">
        <f>Prevalence!AS121*CO124</f>
        <v>68.489999999999995</v>
      </c>
      <c r="AT124" s="195">
        <f>Prevalence!AT121*CP124</f>
        <v>11.475</v>
      </c>
      <c r="AU124" s="195">
        <f>Prevalence!AU121*CQ124</f>
        <v>30.959999999999997</v>
      </c>
      <c r="AV124" s="195">
        <f>Prevalence!AV121*CR124</f>
        <v>46.109999999999992</v>
      </c>
      <c r="AW124">
        <v>123</v>
      </c>
      <c r="AX124">
        <v>9980</v>
      </c>
      <c r="AY124">
        <v>1073</v>
      </c>
      <c r="AZ124">
        <v>224</v>
      </c>
      <c r="BA124">
        <v>365</v>
      </c>
      <c r="BB124">
        <v>788</v>
      </c>
      <c r="BC124">
        <v>649</v>
      </c>
      <c r="BD124">
        <v>663</v>
      </c>
      <c r="BE124">
        <v>1867</v>
      </c>
      <c r="BF124">
        <v>586</v>
      </c>
      <c r="BG124">
        <v>1522</v>
      </c>
      <c r="BH124">
        <v>1419</v>
      </c>
      <c r="BI124">
        <v>49</v>
      </c>
      <c r="BJ124">
        <v>8</v>
      </c>
      <c r="BK124">
        <v>637</v>
      </c>
      <c r="BL124">
        <v>130</v>
      </c>
      <c r="BM124">
        <v>389</v>
      </c>
      <c r="BN124">
        <v>160</v>
      </c>
      <c r="BO124">
        <v>200</v>
      </c>
      <c r="BP124">
        <v>171</v>
      </c>
      <c r="BQ124">
        <v>102</v>
      </c>
      <c r="BR124">
        <v>365</v>
      </c>
      <c r="BS124">
        <v>308</v>
      </c>
      <c r="BT124">
        <v>419</v>
      </c>
      <c r="BU124">
        <v>178</v>
      </c>
      <c r="BV124">
        <v>256</v>
      </c>
      <c r="BW124">
        <v>76</v>
      </c>
      <c r="BX124">
        <v>515</v>
      </c>
      <c r="BY124">
        <v>130</v>
      </c>
      <c r="BZ124">
        <v>394</v>
      </c>
      <c r="CA124">
        <v>788</v>
      </c>
      <c r="CB124">
        <v>887</v>
      </c>
      <c r="CC124">
        <v>415</v>
      </c>
      <c r="CD124">
        <v>96</v>
      </c>
      <c r="CE124">
        <v>224</v>
      </c>
      <c r="CF124">
        <v>114</v>
      </c>
      <c r="CG124">
        <v>300</v>
      </c>
      <c r="CH124">
        <v>869</v>
      </c>
      <c r="CI124">
        <v>49</v>
      </c>
      <c r="CJ124">
        <v>129</v>
      </c>
      <c r="CK124">
        <v>264</v>
      </c>
      <c r="CL124">
        <v>224</v>
      </c>
      <c r="CM124">
        <v>8</v>
      </c>
      <c r="CN124">
        <v>354</v>
      </c>
      <c r="CO124">
        <v>761</v>
      </c>
      <c r="CP124">
        <v>153</v>
      </c>
      <c r="CQ124">
        <v>258</v>
      </c>
      <c r="CR124">
        <v>424</v>
      </c>
    </row>
    <row r="125" spans="1:96" x14ac:dyDescent="0.2">
      <c r="A125" s="114" t="s">
        <v>208</v>
      </c>
      <c r="B125" s="195">
        <f>Prevalence!B122*AX125</f>
        <v>446.94</v>
      </c>
      <c r="C125" s="195">
        <f>Prevalence!C122*AY125</f>
        <v>62.193750000000001</v>
      </c>
      <c r="D125" s="195">
        <f>Prevalence!D122*AZ125</f>
        <v>9.2249999999999996</v>
      </c>
      <c r="E125" s="195">
        <f>Prevalence!E122*BA125</f>
        <v>15.65625</v>
      </c>
      <c r="F125" s="195">
        <f>Prevalence!F122*BB125</f>
        <v>35.19</v>
      </c>
      <c r="G125" s="195">
        <f>Prevalence!G122*BC125</f>
        <v>19.68</v>
      </c>
      <c r="H125" s="195">
        <f>Prevalence!H122*BD125</f>
        <v>28.664999999999996</v>
      </c>
      <c r="I125" s="195">
        <f>Prevalence!I122*BE125</f>
        <v>94.77</v>
      </c>
      <c r="J125" s="195">
        <f>Prevalence!J122*BF125</f>
        <v>24.885000000000002</v>
      </c>
      <c r="K125" s="195">
        <f>Prevalence!K122*BG125</f>
        <v>62.28</v>
      </c>
      <c r="L125" s="195">
        <f>Prevalence!L122*BH125</f>
        <v>57.487499999999997</v>
      </c>
      <c r="M125" s="195">
        <f>Prevalence!M122*BI125</f>
        <v>3.5999999999999996</v>
      </c>
      <c r="N125" s="195">
        <f>Prevalence!N122*BJ125</f>
        <v>0.32999999999999996</v>
      </c>
      <c r="O125" s="195">
        <f>Prevalence!O122*BK125</f>
        <v>34.612499999999997</v>
      </c>
      <c r="P125" s="195">
        <f>Prevalence!P122*BL125</f>
        <v>7.3237500000000004</v>
      </c>
      <c r="Q125" s="195">
        <f>Prevalence!Q122*BM125</f>
        <v>15.84375</v>
      </c>
      <c r="R125" s="195">
        <f>Prevalence!R122*BN125</f>
        <v>8.504999999999999</v>
      </c>
      <c r="S125" s="195">
        <f>Prevalence!S122*BO125</f>
        <v>13.499999999999998</v>
      </c>
      <c r="T125" s="195">
        <f>Prevalence!T122*BP125</f>
        <v>8.3849999999999998</v>
      </c>
      <c r="U125" s="195">
        <f>Prevalence!U122*BQ125</f>
        <v>2.34</v>
      </c>
      <c r="V125" s="195">
        <f>Prevalence!V122*BR125</f>
        <v>15.65625</v>
      </c>
      <c r="W125" s="195">
        <f>Prevalence!W122*BS125</f>
        <v>13.41</v>
      </c>
      <c r="X125" s="195">
        <f>Prevalence!X122*BT125</f>
        <v>25.8825</v>
      </c>
      <c r="Y125" s="195">
        <f>Prevalence!Y122*BU125</f>
        <v>3.12</v>
      </c>
      <c r="Z125" s="195">
        <f>Prevalence!Z122*BV125</f>
        <v>9.3337499999999984</v>
      </c>
      <c r="AA125" s="195">
        <f>Prevalence!AA122*BW125</f>
        <v>2.1937499999999996</v>
      </c>
      <c r="AB125" s="195">
        <f>Prevalence!AB122*BX125</f>
        <v>21.397500000000001</v>
      </c>
      <c r="AC125" s="195">
        <f>Prevalence!AC122*BY125</f>
        <v>7.3237500000000004</v>
      </c>
      <c r="AD125" s="195">
        <f>Prevalence!AD122*BZ125</f>
        <v>11.234999999999999</v>
      </c>
      <c r="AE125" s="195">
        <f>Prevalence!AE122*CA125</f>
        <v>35.19</v>
      </c>
      <c r="AF125" s="195">
        <f>Prevalence!AF122*CB125</f>
        <v>51.615000000000002</v>
      </c>
      <c r="AG125" s="195">
        <f>Prevalence!AG122*CC125</f>
        <v>15.525</v>
      </c>
      <c r="AH125" s="195">
        <f>Prevalence!AH122*CD125</f>
        <v>8.5387500000000003</v>
      </c>
      <c r="AI125" s="195">
        <f>Prevalence!AI122*CE125</f>
        <v>11.76</v>
      </c>
      <c r="AJ125" s="195">
        <f>Prevalence!AJ122*CF125</f>
        <v>4.1512500000000001</v>
      </c>
      <c r="AK125" s="195">
        <f>Prevalence!AK122*CG125</f>
        <v>19.38</v>
      </c>
      <c r="AL125" s="195">
        <f>Prevalence!AL122*CH125</f>
        <v>32.71875</v>
      </c>
      <c r="AM125" s="195">
        <f>Prevalence!AM122*CI125</f>
        <v>3.5999999999999996</v>
      </c>
      <c r="AN125" s="195">
        <f>Prevalence!AN122*CJ125</f>
        <v>8.0625</v>
      </c>
      <c r="AO125" s="195">
        <f>Prevalence!AO122*CK125</f>
        <v>11.418749999999999</v>
      </c>
      <c r="AP125" s="195">
        <f>Prevalence!AP122*CL125</f>
        <v>9.2249999999999996</v>
      </c>
      <c r="AQ125" s="195">
        <f>Prevalence!AQ122*CM125</f>
        <v>0.32999999999999996</v>
      </c>
      <c r="AR125" s="195">
        <f>Prevalence!AR122*CN125</f>
        <v>13.964999999999998</v>
      </c>
      <c r="AS125" s="195">
        <f>Prevalence!AS122*CO125</f>
        <v>35.82</v>
      </c>
      <c r="AT125" s="195">
        <f>Prevalence!AT122*CP125</f>
        <v>5.625</v>
      </c>
      <c r="AU125" s="195">
        <f>Prevalence!AU122*CQ125</f>
        <v>14.399999999999999</v>
      </c>
      <c r="AV125" s="195">
        <f>Prevalence!AV122*CR125</f>
        <v>18.487499999999997</v>
      </c>
      <c r="AW125">
        <v>124</v>
      </c>
      <c r="AX125">
        <v>4966</v>
      </c>
      <c r="AY125">
        <v>535</v>
      </c>
      <c r="AZ125">
        <v>123</v>
      </c>
      <c r="BA125">
        <v>167</v>
      </c>
      <c r="BB125">
        <v>391</v>
      </c>
      <c r="BC125">
        <v>328</v>
      </c>
      <c r="BD125">
        <v>294</v>
      </c>
      <c r="BE125">
        <v>936</v>
      </c>
      <c r="BF125">
        <v>316</v>
      </c>
      <c r="BG125">
        <v>692</v>
      </c>
      <c r="BH125">
        <v>730</v>
      </c>
      <c r="BI125">
        <v>32</v>
      </c>
      <c r="BJ125">
        <v>4</v>
      </c>
      <c r="BK125">
        <v>355</v>
      </c>
      <c r="BL125">
        <v>63</v>
      </c>
      <c r="BM125">
        <v>169</v>
      </c>
      <c r="BN125">
        <v>84</v>
      </c>
      <c r="BO125">
        <v>120</v>
      </c>
      <c r="BP125">
        <v>86</v>
      </c>
      <c r="BQ125">
        <v>39</v>
      </c>
      <c r="BR125">
        <v>167</v>
      </c>
      <c r="BS125">
        <v>149</v>
      </c>
      <c r="BT125">
        <v>203</v>
      </c>
      <c r="BU125">
        <v>104</v>
      </c>
      <c r="BV125">
        <v>131</v>
      </c>
      <c r="BW125">
        <v>39</v>
      </c>
      <c r="BX125">
        <v>317</v>
      </c>
      <c r="BY125">
        <v>63</v>
      </c>
      <c r="BZ125">
        <v>214</v>
      </c>
      <c r="CA125">
        <v>391</v>
      </c>
      <c r="CB125">
        <v>444</v>
      </c>
      <c r="CC125">
        <v>230</v>
      </c>
      <c r="CD125">
        <v>69</v>
      </c>
      <c r="CE125">
        <v>112</v>
      </c>
      <c r="CF125">
        <v>41</v>
      </c>
      <c r="CG125">
        <v>136</v>
      </c>
      <c r="CH125">
        <v>349</v>
      </c>
      <c r="CI125">
        <v>32</v>
      </c>
      <c r="CJ125">
        <v>86</v>
      </c>
      <c r="CK125">
        <v>105</v>
      </c>
      <c r="CL125">
        <v>123</v>
      </c>
      <c r="CM125">
        <v>4</v>
      </c>
      <c r="CN125">
        <v>196</v>
      </c>
      <c r="CO125">
        <v>398</v>
      </c>
      <c r="CP125">
        <v>75</v>
      </c>
      <c r="CQ125">
        <v>120</v>
      </c>
      <c r="CR125">
        <v>170</v>
      </c>
    </row>
    <row r="126" spans="1:96" x14ac:dyDescent="0.2">
      <c r="A126" s="114" t="s">
        <v>209</v>
      </c>
      <c r="B126" s="195">
        <f>Prevalence!B123*AX126</f>
        <v>174.23999999999998</v>
      </c>
      <c r="C126" s="195">
        <f>Prevalence!C123*AY126</f>
        <v>22.668750000000003</v>
      </c>
      <c r="D126" s="195">
        <f>Prevalence!D123*AZ126</f>
        <v>4.05</v>
      </c>
      <c r="E126" s="195">
        <f>Prevalence!E123*BA126</f>
        <v>6.5625</v>
      </c>
      <c r="F126" s="195">
        <f>Prevalence!F123*BB126</f>
        <v>12.42</v>
      </c>
      <c r="G126" s="195">
        <f>Prevalence!G123*BC126</f>
        <v>7.3199999999999994</v>
      </c>
      <c r="H126" s="195">
        <f>Prevalence!H123*BD126</f>
        <v>12.772499999999999</v>
      </c>
      <c r="I126" s="195">
        <f>Prevalence!I123*BE126</f>
        <v>34.728749999999998</v>
      </c>
      <c r="J126" s="195">
        <f>Prevalence!J123*BF126</f>
        <v>9.2137499999999992</v>
      </c>
      <c r="K126" s="195">
        <f>Prevalence!K123*BG126</f>
        <v>25.29</v>
      </c>
      <c r="L126" s="195">
        <f>Prevalence!L123*BH126</f>
        <v>22.12875</v>
      </c>
      <c r="M126" s="195">
        <f>Prevalence!M123*BI126</f>
        <v>2.25</v>
      </c>
      <c r="N126" s="195">
        <f>Prevalence!N123*BJ126</f>
        <v>8.249999999999999E-2</v>
      </c>
      <c r="O126" s="195">
        <f>Prevalence!O123*BK126</f>
        <v>15.599999999999998</v>
      </c>
      <c r="P126" s="195">
        <f>Prevalence!P123*BL126</f>
        <v>2.6737500000000001</v>
      </c>
      <c r="Q126" s="195">
        <f>Prevalence!Q123*BM126</f>
        <v>6.9375</v>
      </c>
      <c r="R126" s="195">
        <f>Prevalence!R123*BN126</f>
        <v>3.1387499999999999</v>
      </c>
      <c r="S126" s="195">
        <f>Prevalence!S123*BO126</f>
        <v>7.1999999999999993</v>
      </c>
      <c r="T126" s="195">
        <f>Prevalence!T123*BP126</f>
        <v>2.9249999999999998</v>
      </c>
      <c r="U126" s="195">
        <f>Prevalence!U123*BQ126</f>
        <v>0.3</v>
      </c>
      <c r="V126" s="195">
        <f>Prevalence!V123*BR126</f>
        <v>6.5625</v>
      </c>
      <c r="W126" s="195">
        <f>Prevalence!W123*BS126</f>
        <v>6.3</v>
      </c>
      <c r="X126" s="195">
        <f>Prevalence!X123*BT126</f>
        <v>8.67</v>
      </c>
      <c r="Y126" s="195">
        <f>Prevalence!Y123*BU126</f>
        <v>1.3499999999999999</v>
      </c>
      <c r="Z126" s="195">
        <f>Prevalence!Z123*BV126</f>
        <v>3.1349999999999998</v>
      </c>
      <c r="AA126" s="195">
        <f>Prevalence!AA123*BW126</f>
        <v>0.33749999999999997</v>
      </c>
      <c r="AB126" s="195">
        <f>Prevalence!AB123*BX126</f>
        <v>8.5050000000000008</v>
      </c>
      <c r="AC126" s="195">
        <f>Prevalence!AC123*BY126</f>
        <v>2.6737500000000001</v>
      </c>
      <c r="AD126" s="195">
        <f>Prevalence!AD123*BZ126</f>
        <v>4.5674999999999999</v>
      </c>
      <c r="AE126" s="195">
        <f>Prevalence!AE123*CA126</f>
        <v>12.42</v>
      </c>
      <c r="AF126" s="195">
        <f>Prevalence!AF123*CB126</f>
        <v>20.34375</v>
      </c>
      <c r="AG126" s="195">
        <f>Prevalence!AG123*CC126</f>
        <v>5.8725000000000005</v>
      </c>
      <c r="AH126" s="195">
        <f>Prevalence!AH123*CD126</f>
        <v>2.2275</v>
      </c>
      <c r="AI126" s="195">
        <f>Prevalence!AI123*CE126</f>
        <v>4.5149999999999997</v>
      </c>
      <c r="AJ126" s="195">
        <f>Prevalence!AJ123*CF126</f>
        <v>2.6324999999999998</v>
      </c>
      <c r="AK126" s="195">
        <f>Prevalence!AK123*CG126</f>
        <v>7.1249999999999991</v>
      </c>
      <c r="AL126" s="195">
        <f>Prevalence!AL123*CH126</f>
        <v>13.125</v>
      </c>
      <c r="AM126" s="195">
        <f>Prevalence!AM123*CI126</f>
        <v>2.25</v>
      </c>
      <c r="AN126" s="195">
        <f>Prevalence!AN123*CJ126</f>
        <v>2.4375</v>
      </c>
      <c r="AO126" s="195">
        <f>Prevalence!AO123*CK126</f>
        <v>4.1324999999999994</v>
      </c>
      <c r="AP126" s="195">
        <f>Prevalence!AP123*CL126</f>
        <v>4.05</v>
      </c>
      <c r="AQ126" s="195">
        <f>Prevalence!AQ123*CM126</f>
        <v>8.249999999999999E-2</v>
      </c>
      <c r="AR126" s="195">
        <f>Prevalence!AR123*CN126</f>
        <v>5.4862499999999992</v>
      </c>
      <c r="AS126" s="195">
        <f>Prevalence!AS123*CO126</f>
        <v>14.85</v>
      </c>
      <c r="AT126" s="195">
        <f>Prevalence!AT123*CP126</f>
        <v>2.25</v>
      </c>
      <c r="AU126" s="195">
        <f>Prevalence!AU123*CQ126</f>
        <v>4.4399999999999995</v>
      </c>
      <c r="AV126" s="195">
        <f>Prevalence!AV123*CR126</f>
        <v>7.3949999999999987</v>
      </c>
      <c r="AW126">
        <v>125</v>
      </c>
      <c r="AX126">
        <v>1936</v>
      </c>
      <c r="AY126">
        <v>195</v>
      </c>
      <c r="AZ126">
        <v>54</v>
      </c>
      <c r="BA126">
        <v>70</v>
      </c>
      <c r="BB126">
        <v>138</v>
      </c>
      <c r="BC126">
        <v>122</v>
      </c>
      <c r="BD126">
        <v>131</v>
      </c>
      <c r="BE126">
        <v>343</v>
      </c>
      <c r="BF126">
        <v>117</v>
      </c>
      <c r="BG126">
        <v>281</v>
      </c>
      <c r="BH126">
        <v>281</v>
      </c>
      <c r="BI126">
        <v>20</v>
      </c>
      <c r="BJ126">
        <v>1</v>
      </c>
      <c r="BK126">
        <v>160</v>
      </c>
      <c r="BL126">
        <v>23</v>
      </c>
      <c r="BM126">
        <v>74</v>
      </c>
      <c r="BN126">
        <v>31</v>
      </c>
      <c r="BO126">
        <v>64</v>
      </c>
      <c r="BP126">
        <v>30</v>
      </c>
      <c r="BQ126">
        <v>5</v>
      </c>
      <c r="BR126">
        <v>70</v>
      </c>
      <c r="BS126">
        <v>70</v>
      </c>
      <c r="BT126">
        <v>68</v>
      </c>
      <c r="BU126">
        <v>45</v>
      </c>
      <c r="BV126">
        <v>44</v>
      </c>
      <c r="BW126">
        <v>6</v>
      </c>
      <c r="BX126">
        <v>126</v>
      </c>
      <c r="BY126">
        <v>23</v>
      </c>
      <c r="BZ126">
        <v>87</v>
      </c>
      <c r="CA126">
        <v>138</v>
      </c>
      <c r="CB126">
        <v>175</v>
      </c>
      <c r="CC126">
        <v>87</v>
      </c>
      <c r="CD126">
        <v>18</v>
      </c>
      <c r="CE126">
        <v>43</v>
      </c>
      <c r="CF126">
        <v>26</v>
      </c>
      <c r="CG126">
        <v>50</v>
      </c>
      <c r="CH126">
        <v>140</v>
      </c>
      <c r="CI126">
        <v>20</v>
      </c>
      <c r="CJ126">
        <v>26</v>
      </c>
      <c r="CK126">
        <v>38</v>
      </c>
      <c r="CL126">
        <v>54</v>
      </c>
      <c r="CM126">
        <v>1</v>
      </c>
      <c r="CN126">
        <v>77</v>
      </c>
      <c r="CO126">
        <v>165</v>
      </c>
      <c r="CP126">
        <v>30</v>
      </c>
      <c r="CQ126">
        <v>37</v>
      </c>
      <c r="CR126">
        <v>68</v>
      </c>
    </row>
    <row r="127" spans="1:96" x14ac:dyDescent="0.2">
      <c r="A127" s="114" t="s">
        <v>39</v>
      </c>
      <c r="AW127">
        <v>126</v>
      </c>
    </row>
    <row r="128" spans="1:96" x14ac:dyDescent="0.2">
      <c r="A128" s="114" t="s">
        <v>40</v>
      </c>
      <c r="AW128">
        <v>127</v>
      </c>
    </row>
    <row r="129" spans="1:96" x14ac:dyDescent="0.2">
      <c r="A129" s="114" t="s">
        <v>41</v>
      </c>
      <c r="AW129">
        <v>128</v>
      </c>
    </row>
    <row r="130" spans="1:96" x14ac:dyDescent="0.2">
      <c r="A130" s="114" t="s">
        <v>42</v>
      </c>
      <c r="AW130">
        <v>129</v>
      </c>
    </row>
    <row r="131" spans="1:96" x14ac:dyDescent="0.2">
      <c r="A131" s="114" t="s">
        <v>222</v>
      </c>
      <c r="B131" s="195">
        <f>Prevalence!B128*AX131</f>
        <v>6340.3600000000006</v>
      </c>
      <c r="C131" s="195">
        <f>Prevalence!C128*AY131</f>
        <v>685.4545454545455</v>
      </c>
      <c r="D131" s="195">
        <f>Prevalence!D128*AZ131</f>
        <v>48.70272727272728</v>
      </c>
      <c r="E131" s="195">
        <f>Prevalence!E128*BA131</f>
        <v>201.66545454545454</v>
      </c>
      <c r="F131" s="195">
        <f>Prevalence!F128*BB131</f>
        <v>427.86545454545455</v>
      </c>
      <c r="G131" s="195">
        <f>Prevalence!G128*BC131</f>
        <v>409.25181818181818</v>
      </c>
      <c r="H131" s="195">
        <f>Prevalence!H128*BD131</f>
        <v>390.88636363636368</v>
      </c>
      <c r="I131" s="195">
        <f>Prevalence!I128*BE131</f>
        <v>1318.46</v>
      </c>
      <c r="J131" s="195">
        <f>Prevalence!J128*BF131</f>
        <v>337.27909090909094</v>
      </c>
      <c r="K131" s="195">
        <f>Prevalence!K128*BG131</f>
        <v>977.18636363636358</v>
      </c>
      <c r="L131" s="195">
        <f>Prevalence!L128*BH131</f>
        <v>873.70636363636368</v>
      </c>
      <c r="M131" s="195">
        <f>Prevalence!M128*BI131</f>
        <v>20.031818181818181</v>
      </c>
      <c r="N131" s="195">
        <f>Prevalence!N128*BJ131</f>
        <v>1.82</v>
      </c>
      <c r="O131" s="195">
        <f>Prevalence!O128*BK131</f>
        <v>500.96090909090907</v>
      </c>
      <c r="P131" s="195">
        <f>Prevalence!P128*BL131</f>
        <v>34.24909090909091</v>
      </c>
      <c r="Q131" s="195">
        <f>Prevalence!Q128*BM131</f>
        <v>227.33454545454546</v>
      </c>
      <c r="R131" s="195">
        <f>Prevalence!R128*BN131</f>
        <v>96.790909090909096</v>
      </c>
      <c r="S131" s="195">
        <f>Prevalence!S128*BO131</f>
        <v>115.5109090909091</v>
      </c>
      <c r="T131" s="195">
        <f>Prevalence!T128*BP131</f>
        <v>87.927272727272722</v>
      </c>
      <c r="U131" s="195">
        <f>Prevalence!U128*BQ131</f>
        <v>66.843636363636364</v>
      </c>
      <c r="V131" s="195">
        <f>Prevalence!V128*BR131</f>
        <v>201.66545454545454</v>
      </c>
      <c r="W131" s="195">
        <f>Prevalence!W128*BS131</f>
        <v>340.74181818181825</v>
      </c>
      <c r="X131" s="195">
        <f>Prevalence!X128*BT131</f>
        <v>314.70636363636368</v>
      </c>
      <c r="Y131" s="195">
        <f>Prevalence!Y128*BU131</f>
        <v>46.445454545454545</v>
      </c>
      <c r="Z131" s="195">
        <f>Prevalence!Z128*BV131</f>
        <v>138.98181818181817</v>
      </c>
      <c r="AA131" s="195">
        <f>Prevalence!AA128*BW131</f>
        <v>28.73</v>
      </c>
      <c r="AB131" s="195">
        <f>Prevalence!AB128*BX131</f>
        <v>339.08727272727276</v>
      </c>
      <c r="AC131" s="195">
        <f>Prevalence!AC128*BY131</f>
        <v>34.24909090909091</v>
      </c>
      <c r="AD131" s="195">
        <f>Prevalence!AD128*BZ131</f>
        <v>272.36181818181814</v>
      </c>
      <c r="AE131" s="195">
        <f>Prevalence!AE128*CA131</f>
        <v>427.86545454545455</v>
      </c>
      <c r="AF131" s="195">
        <f>Prevalence!AF128*CB131</f>
        <v>777.44727272727266</v>
      </c>
      <c r="AG131" s="195">
        <f>Prevalence!AG128*CC131</f>
        <v>247.94545454545454</v>
      </c>
      <c r="AH131" s="195">
        <f>Prevalence!AH128*CD131</f>
        <v>69.857272727272715</v>
      </c>
      <c r="AI131" s="195">
        <f>Prevalence!AI128*CE131</f>
        <v>176.13818181818181</v>
      </c>
      <c r="AJ131" s="195">
        <f>Prevalence!AJ128*CF131</f>
        <v>60.402727272727276</v>
      </c>
      <c r="AK131" s="195">
        <f>Prevalence!AK128*CG131</f>
        <v>246.33818181818182</v>
      </c>
      <c r="AL131" s="195">
        <f>Prevalence!AL128*CH131</f>
        <v>574.08000000000004</v>
      </c>
      <c r="AM131" s="195">
        <f>Prevalence!AM128*CI131</f>
        <v>20.031818181818181</v>
      </c>
      <c r="AN131" s="195">
        <f>Prevalence!AN128*CJ131</f>
        <v>84.878181818181815</v>
      </c>
      <c r="AO131" s="195">
        <f>Prevalence!AO128*CK131</f>
        <v>171.95454545454547</v>
      </c>
      <c r="AP131" s="195">
        <f>Prevalence!AP128*CL131</f>
        <v>48.70272727272728</v>
      </c>
      <c r="AQ131" s="195">
        <f>Prevalence!AQ128*CM131</f>
        <v>1.82</v>
      </c>
      <c r="AR131" s="195">
        <f>Prevalence!AR128*CN131</f>
        <v>130.28363636363639</v>
      </c>
      <c r="AS131" s="195">
        <f>Prevalence!AS128*CO131</f>
        <v>469.70181818181817</v>
      </c>
      <c r="AT131" s="195">
        <f>Prevalence!AT128*CP131</f>
        <v>78.88636363636364</v>
      </c>
      <c r="AU131" s="195">
        <f>Prevalence!AU128*CQ131</f>
        <v>215.56363636363636</v>
      </c>
      <c r="AV131" s="195">
        <f>Prevalence!AV128*CR131</f>
        <v>237.30909090909094</v>
      </c>
      <c r="AW131">
        <v>130</v>
      </c>
      <c r="AX131">
        <v>24386</v>
      </c>
      <c r="AY131">
        <v>2320</v>
      </c>
      <c r="AZ131">
        <v>317</v>
      </c>
      <c r="BA131">
        <v>711</v>
      </c>
      <c r="BB131">
        <v>1724</v>
      </c>
      <c r="BC131">
        <v>1649</v>
      </c>
      <c r="BD131">
        <v>1575</v>
      </c>
      <c r="BE131">
        <v>5071</v>
      </c>
      <c r="BF131">
        <v>1359</v>
      </c>
      <c r="BG131">
        <v>3595</v>
      </c>
      <c r="BH131">
        <v>3891</v>
      </c>
      <c r="BI131">
        <v>113</v>
      </c>
      <c r="BJ131">
        <v>11</v>
      </c>
      <c r="BK131">
        <v>1843</v>
      </c>
      <c r="BL131">
        <v>207</v>
      </c>
      <c r="BM131">
        <v>916</v>
      </c>
      <c r="BN131">
        <v>390</v>
      </c>
      <c r="BO131">
        <v>543</v>
      </c>
      <c r="BP131">
        <v>310</v>
      </c>
      <c r="BQ131">
        <v>202</v>
      </c>
      <c r="BR131">
        <v>711</v>
      </c>
      <c r="BS131">
        <v>901</v>
      </c>
      <c r="BT131">
        <v>859</v>
      </c>
      <c r="BU131">
        <v>393</v>
      </c>
      <c r="BV131">
        <v>490</v>
      </c>
      <c r="BW131">
        <v>221</v>
      </c>
      <c r="BX131">
        <v>1594</v>
      </c>
      <c r="BY131">
        <v>207</v>
      </c>
      <c r="BZ131">
        <v>1002</v>
      </c>
      <c r="CA131">
        <v>1724</v>
      </c>
      <c r="CB131">
        <v>2741</v>
      </c>
      <c r="CC131">
        <v>1049</v>
      </c>
      <c r="CD131">
        <v>257</v>
      </c>
      <c r="CE131">
        <v>552</v>
      </c>
      <c r="CF131">
        <v>269</v>
      </c>
      <c r="CG131">
        <v>772</v>
      </c>
      <c r="CH131">
        <v>2208</v>
      </c>
      <c r="CI131">
        <v>113</v>
      </c>
      <c r="CJ131">
        <v>399</v>
      </c>
      <c r="CK131">
        <v>582</v>
      </c>
      <c r="CL131">
        <v>317</v>
      </c>
      <c r="CM131">
        <v>11</v>
      </c>
      <c r="CN131">
        <v>689</v>
      </c>
      <c r="CO131">
        <v>1656</v>
      </c>
      <c r="CP131">
        <v>445</v>
      </c>
      <c r="CQ131">
        <v>608</v>
      </c>
      <c r="CR131">
        <v>1255</v>
      </c>
    </row>
    <row r="132" spans="1:96" x14ac:dyDescent="0.2">
      <c r="A132" s="114" t="s">
        <v>44</v>
      </c>
      <c r="B132" s="195">
        <f>Prevalence!B129*AX132</f>
        <v>10085.66</v>
      </c>
      <c r="C132" s="195">
        <f>Prevalence!C129*AY132</f>
        <v>900.54545454545462</v>
      </c>
      <c r="D132" s="195">
        <f>Prevalence!D129*AZ132</f>
        <v>92.335454545454553</v>
      </c>
      <c r="E132" s="195">
        <f>Prevalence!E129*BA132</f>
        <v>248.74909090909091</v>
      </c>
      <c r="F132" s="195">
        <f>Prevalence!F129*BB132</f>
        <v>602.58545454545458</v>
      </c>
      <c r="G132" s="195">
        <f>Prevalence!G129*BC132</f>
        <v>611.02363636363646</v>
      </c>
      <c r="H132" s="195">
        <f>Prevalence!H129*BD132</f>
        <v>804.60545454545456</v>
      </c>
      <c r="I132" s="195">
        <f>Prevalence!I129*BE132</f>
        <v>2283.58</v>
      </c>
      <c r="J132" s="195">
        <f>Prevalence!J129*BF132</f>
        <v>403.29545454545456</v>
      </c>
      <c r="K132" s="195">
        <f>Prevalence!K129*BG132</f>
        <v>1338.7045454545453</v>
      </c>
      <c r="L132" s="195">
        <f>Prevalence!L129*BH132</f>
        <v>1565.5309090909091</v>
      </c>
      <c r="M132" s="195">
        <f>Prevalence!M129*BI132</f>
        <v>21.804545454545455</v>
      </c>
      <c r="N132" s="195">
        <f>Prevalence!N129*BJ132</f>
        <v>5.2945454545454549</v>
      </c>
      <c r="O132" s="195">
        <f>Prevalence!O129*BK132</f>
        <v>941.03454545454531</v>
      </c>
      <c r="P132" s="195">
        <f>Prevalence!P129*BL132</f>
        <v>34.910909090909094</v>
      </c>
      <c r="Q132" s="195">
        <f>Prevalence!Q129*BM132</f>
        <v>587.94272727272732</v>
      </c>
      <c r="R132" s="195">
        <f>Prevalence!R129*BN132</f>
        <v>131.78454545454545</v>
      </c>
      <c r="S132" s="195">
        <f>Prevalence!S129*BO132</f>
        <v>127.63636363636364</v>
      </c>
      <c r="T132" s="195">
        <f>Prevalence!T129*BP132</f>
        <v>115.15636363636364</v>
      </c>
      <c r="U132" s="195">
        <f>Prevalence!U129*BQ132</f>
        <v>95.63272727272728</v>
      </c>
      <c r="V132" s="195">
        <f>Prevalence!V129*BR132</f>
        <v>248.74909090909091</v>
      </c>
      <c r="W132" s="195">
        <f>Prevalence!W129*BS132</f>
        <v>838.42909090909097</v>
      </c>
      <c r="X132" s="195">
        <f>Prevalence!X129*BT132</f>
        <v>412.52545454545458</v>
      </c>
      <c r="Y132" s="195">
        <f>Prevalence!Y129*BU132</f>
        <v>67.718181818181819</v>
      </c>
      <c r="Z132" s="195">
        <f>Prevalence!Z129*BV132</f>
        <v>195.99272727272728</v>
      </c>
      <c r="AA132" s="195">
        <f>Prevalence!AA129*BW132</f>
        <v>33.800000000000004</v>
      </c>
      <c r="AB132" s="195">
        <f>Prevalence!AB129*BX132</f>
        <v>833.46545454545458</v>
      </c>
      <c r="AC132" s="195">
        <f>Prevalence!AC129*BY132</f>
        <v>34.910909090909094</v>
      </c>
      <c r="AD132" s="195">
        <f>Prevalence!AD129*BZ132</f>
        <v>354.45090909090908</v>
      </c>
      <c r="AE132" s="195">
        <f>Prevalence!AE129*CA132</f>
        <v>602.58545454545458</v>
      </c>
      <c r="AF132" s="195">
        <f>Prevalence!AF129*CB132</f>
        <v>1569.0763636363636</v>
      </c>
      <c r="AG132" s="195">
        <f>Prevalence!AG129*CC132</f>
        <v>288.12727272727273</v>
      </c>
      <c r="AH132" s="195">
        <f>Prevalence!AH129*CD132</f>
        <v>98.126363636363621</v>
      </c>
      <c r="AI132" s="195">
        <f>Prevalence!AI129*CE132</f>
        <v>241.23272727272726</v>
      </c>
      <c r="AJ132" s="195">
        <f>Prevalence!AJ129*CF132</f>
        <v>76.794545454545457</v>
      </c>
      <c r="AK132" s="195">
        <f>Prevalence!AK129*CG132</f>
        <v>308.24181818181819</v>
      </c>
      <c r="AL132" s="195">
        <f>Prevalence!AL129*CH132</f>
        <v>808.86</v>
      </c>
      <c r="AM132" s="195">
        <f>Prevalence!AM129*CI132</f>
        <v>21.804545454545455</v>
      </c>
      <c r="AN132" s="195">
        <f>Prevalence!AN129*CJ132</f>
        <v>137.20909090909092</v>
      </c>
      <c r="AO132" s="195">
        <f>Prevalence!AO129*CK132</f>
        <v>253.5</v>
      </c>
      <c r="AP132" s="195">
        <f>Prevalence!AP129*CL132</f>
        <v>92.335454545454553</v>
      </c>
      <c r="AQ132" s="195">
        <f>Prevalence!AQ129*CM132</f>
        <v>5.2945454545454549</v>
      </c>
      <c r="AR132" s="195">
        <f>Prevalence!AR129*CN132</f>
        <v>180.7709090909091</v>
      </c>
      <c r="AS132" s="195">
        <f>Prevalence!AS129*CO132</f>
        <v>618.04363636363632</v>
      </c>
      <c r="AT132" s="195">
        <f>Prevalence!AT129*CP132</f>
        <v>154.05000000000001</v>
      </c>
      <c r="AU132" s="195">
        <f>Prevalence!AU129*CQ132</f>
        <v>295.69090909090909</v>
      </c>
      <c r="AV132" s="195">
        <f>Prevalence!AV129*CR132</f>
        <v>303.86909090909097</v>
      </c>
      <c r="AW132">
        <v>131</v>
      </c>
      <c r="AX132">
        <v>38791</v>
      </c>
      <c r="AY132">
        <v>3048</v>
      </c>
      <c r="AZ132">
        <v>601</v>
      </c>
      <c r="BA132">
        <v>877</v>
      </c>
      <c r="BB132">
        <v>2428</v>
      </c>
      <c r="BC132">
        <v>2462</v>
      </c>
      <c r="BD132">
        <v>3242</v>
      </c>
      <c r="BE132">
        <v>8783</v>
      </c>
      <c r="BF132">
        <v>1625</v>
      </c>
      <c r="BG132">
        <v>4925</v>
      </c>
      <c r="BH132">
        <v>6972</v>
      </c>
      <c r="BI132">
        <v>123</v>
      </c>
      <c r="BJ132">
        <v>32</v>
      </c>
      <c r="BK132">
        <v>3462</v>
      </c>
      <c r="BL132">
        <v>211</v>
      </c>
      <c r="BM132">
        <v>2369</v>
      </c>
      <c r="BN132">
        <v>531</v>
      </c>
      <c r="BO132">
        <v>600</v>
      </c>
      <c r="BP132">
        <v>406</v>
      </c>
      <c r="BQ132">
        <v>289</v>
      </c>
      <c r="BR132">
        <v>877</v>
      </c>
      <c r="BS132">
        <v>2217</v>
      </c>
      <c r="BT132">
        <v>1126</v>
      </c>
      <c r="BU132">
        <v>573</v>
      </c>
      <c r="BV132">
        <v>691</v>
      </c>
      <c r="BW132">
        <v>260</v>
      </c>
      <c r="BX132">
        <v>3918</v>
      </c>
      <c r="BY132">
        <v>211</v>
      </c>
      <c r="BZ132">
        <v>1304</v>
      </c>
      <c r="CA132">
        <v>2428</v>
      </c>
      <c r="CB132">
        <v>5532</v>
      </c>
      <c r="CC132">
        <v>1219</v>
      </c>
      <c r="CD132">
        <v>361</v>
      </c>
      <c r="CE132">
        <v>756</v>
      </c>
      <c r="CF132">
        <v>342</v>
      </c>
      <c r="CG132">
        <v>966</v>
      </c>
      <c r="CH132">
        <v>3111</v>
      </c>
      <c r="CI132">
        <v>123</v>
      </c>
      <c r="CJ132">
        <v>645</v>
      </c>
      <c r="CK132">
        <v>858</v>
      </c>
      <c r="CL132">
        <v>601</v>
      </c>
      <c r="CM132">
        <v>32</v>
      </c>
      <c r="CN132">
        <v>956</v>
      </c>
      <c r="CO132">
        <v>2179</v>
      </c>
      <c r="CP132">
        <v>869</v>
      </c>
      <c r="CQ132">
        <v>834</v>
      </c>
      <c r="CR132">
        <v>1607</v>
      </c>
    </row>
    <row r="133" spans="1:96" x14ac:dyDescent="0.2">
      <c r="A133" s="114" t="s">
        <v>45</v>
      </c>
      <c r="B133" s="195">
        <f>Prevalence!B130*AX133</f>
        <v>11920.43</v>
      </c>
      <c r="C133" s="195">
        <f>Prevalence!C130*AY133</f>
        <v>1040.2613636363637</v>
      </c>
      <c r="D133" s="195">
        <f>Prevalence!D130*AZ133</f>
        <v>92.140454545454546</v>
      </c>
      <c r="E133" s="195">
        <f>Prevalence!E130*BA133</f>
        <v>312.81818181818176</v>
      </c>
      <c r="F133" s="195">
        <f>Prevalence!F130*BB133</f>
        <v>720.53863636363633</v>
      </c>
      <c r="G133" s="195">
        <f>Prevalence!G130*BC133</f>
        <v>690.94772727272721</v>
      </c>
      <c r="H133" s="195">
        <f>Prevalence!H130*BD133</f>
        <v>906.96136363636356</v>
      </c>
      <c r="I133" s="195">
        <f>Prevalence!I130*BE133</f>
        <v>2718.39</v>
      </c>
      <c r="J133" s="195">
        <f>Prevalence!J130*BF133</f>
        <v>537.66681818181814</v>
      </c>
      <c r="K133" s="195">
        <f>Prevalence!K130*BG133</f>
        <v>1750.090909090909</v>
      </c>
      <c r="L133" s="195">
        <f>Prevalence!L130*BH133</f>
        <v>1867.9331818181815</v>
      </c>
      <c r="M133" s="195">
        <f>Prevalence!M130*BI133</f>
        <v>25.786363636363632</v>
      </c>
      <c r="N133" s="195">
        <f>Prevalence!N130*BJ133</f>
        <v>4.7345454545454544</v>
      </c>
      <c r="O133" s="195">
        <f>Prevalence!O130*BK133</f>
        <v>945.37318181818182</v>
      </c>
      <c r="P133" s="195">
        <f>Prevalence!P130*BL133</f>
        <v>41.624545454545455</v>
      </c>
      <c r="Q133" s="195">
        <f>Prevalence!Q130*BM133</f>
        <v>633.83727272727276</v>
      </c>
      <c r="R133" s="195">
        <f>Prevalence!R130*BN133</f>
        <v>166.005</v>
      </c>
      <c r="S133" s="195">
        <f>Prevalence!S130*BO133</f>
        <v>179.06727272727275</v>
      </c>
      <c r="T133" s="195">
        <f>Prevalence!T130*BP133</f>
        <v>137.63999999999999</v>
      </c>
      <c r="U133" s="195">
        <f>Prevalence!U130*BQ133</f>
        <v>106.13272727272727</v>
      </c>
      <c r="V133" s="195">
        <f>Prevalence!V130*BR133</f>
        <v>312.81818181818176</v>
      </c>
      <c r="W133" s="195">
        <f>Prevalence!W130*BS133</f>
        <v>659.22909090909093</v>
      </c>
      <c r="X133" s="195">
        <f>Prevalence!X130*BT133</f>
        <v>487.9259090909091</v>
      </c>
      <c r="Y133" s="195">
        <f>Prevalence!Y130*BU133</f>
        <v>76.090909090909079</v>
      </c>
      <c r="Z133" s="195">
        <f>Prevalence!Z130*BV133</f>
        <v>224.21454545454543</v>
      </c>
      <c r="AA133" s="195">
        <f>Prevalence!AA130*BW133</f>
        <v>35.185000000000002</v>
      </c>
      <c r="AB133" s="195">
        <f>Prevalence!AB130*BX133</f>
        <v>971.42727272727279</v>
      </c>
      <c r="AC133" s="195">
        <f>Prevalence!AC130*BY133</f>
        <v>41.624545454545455</v>
      </c>
      <c r="AD133" s="195">
        <f>Prevalence!AD130*BZ133</f>
        <v>455.3477272727273</v>
      </c>
      <c r="AE133" s="195">
        <f>Prevalence!AE130*CA133</f>
        <v>720.53863636363633</v>
      </c>
      <c r="AF133" s="195">
        <f>Prevalence!AF130*CB133</f>
        <v>1878.9381818181816</v>
      </c>
      <c r="AG133" s="195">
        <f>Prevalence!AG130*CC133</f>
        <v>397.36363636363632</v>
      </c>
      <c r="AH133" s="195">
        <f>Prevalence!AH130*CD133</f>
        <v>122.18227272727273</v>
      </c>
      <c r="AI133" s="195">
        <f>Prevalence!AI130*CE133</f>
        <v>259.08954545454543</v>
      </c>
      <c r="AJ133" s="195">
        <f>Prevalence!AJ130*CF133</f>
        <v>96.917272727272717</v>
      </c>
      <c r="AK133" s="195">
        <f>Prevalence!AK130*CG133</f>
        <v>353.82272727272726</v>
      </c>
      <c r="AL133" s="195">
        <f>Prevalence!AL130*CH133</f>
        <v>1061.1299999999999</v>
      </c>
      <c r="AM133" s="195">
        <f>Prevalence!AM130*CI133</f>
        <v>25.786363636363632</v>
      </c>
      <c r="AN133" s="195">
        <f>Prevalence!AN130*CJ133</f>
        <v>189.97363636363639</v>
      </c>
      <c r="AO133" s="195">
        <f>Prevalence!AO130*CK133</f>
        <v>299.0795454545455</v>
      </c>
      <c r="AP133" s="195">
        <f>Prevalence!AP130*CL133</f>
        <v>92.140454545454546</v>
      </c>
      <c r="AQ133" s="195">
        <f>Prevalence!AQ130*CM133</f>
        <v>4.7345454545454544</v>
      </c>
      <c r="AR133" s="195">
        <f>Prevalence!AR130*CN133</f>
        <v>204.2618181818182</v>
      </c>
      <c r="AS133" s="195">
        <f>Prevalence!AS130*CO133</f>
        <v>796.07999999999993</v>
      </c>
      <c r="AT133" s="195">
        <f>Prevalence!AT130*CP133</f>
        <v>139.71136363636361</v>
      </c>
      <c r="AU133" s="195">
        <f>Prevalence!AU130*CQ133</f>
        <v>356.35909090909087</v>
      </c>
      <c r="AV133" s="195">
        <f>Prevalence!AV130*CR133</f>
        <v>406.49454545454546</v>
      </c>
      <c r="AW133">
        <v>132</v>
      </c>
      <c r="AX133">
        <v>38453</v>
      </c>
      <c r="AY133">
        <v>2953</v>
      </c>
      <c r="AZ133">
        <v>503</v>
      </c>
      <c r="BA133">
        <v>925</v>
      </c>
      <c r="BB133">
        <v>2435</v>
      </c>
      <c r="BC133">
        <v>2335</v>
      </c>
      <c r="BD133">
        <v>3065</v>
      </c>
      <c r="BE133">
        <v>8769</v>
      </c>
      <c r="BF133">
        <v>1817</v>
      </c>
      <c r="BG133">
        <v>5400</v>
      </c>
      <c r="BH133">
        <v>6977</v>
      </c>
      <c r="BI133">
        <v>122</v>
      </c>
      <c r="BJ133">
        <v>24</v>
      </c>
      <c r="BK133">
        <v>2917</v>
      </c>
      <c r="BL133">
        <v>211</v>
      </c>
      <c r="BM133">
        <v>2142</v>
      </c>
      <c r="BN133">
        <v>561</v>
      </c>
      <c r="BO133">
        <v>706</v>
      </c>
      <c r="BP133">
        <v>407</v>
      </c>
      <c r="BQ133">
        <v>269</v>
      </c>
      <c r="BR133">
        <v>925</v>
      </c>
      <c r="BS133">
        <v>1462</v>
      </c>
      <c r="BT133">
        <v>1117</v>
      </c>
      <c r="BU133">
        <v>540</v>
      </c>
      <c r="BV133">
        <v>663</v>
      </c>
      <c r="BW133">
        <v>227</v>
      </c>
      <c r="BX133">
        <v>3830</v>
      </c>
      <c r="BY133">
        <v>211</v>
      </c>
      <c r="BZ133">
        <v>1405</v>
      </c>
      <c r="CA133">
        <v>2435</v>
      </c>
      <c r="CB133">
        <v>5556</v>
      </c>
      <c r="CC133">
        <v>1410</v>
      </c>
      <c r="CD133">
        <v>377</v>
      </c>
      <c r="CE133">
        <v>681</v>
      </c>
      <c r="CF133">
        <v>362</v>
      </c>
      <c r="CG133">
        <v>930</v>
      </c>
      <c r="CH133">
        <v>3423</v>
      </c>
      <c r="CI133">
        <v>122</v>
      </c>
      <c r="CJ133">
        <v>749</v>
      </c>
      <c r="CK133">
        <v>849</v>
      </c>
      <c r="CL133">
        <v>503</v>
      </c>
      <c r="CM133">
        <v>24</v>
      </c>
      <c r="CN133">
        <v>906</v>
      </c>
      <c r="CO133">
        <v>2354</v>
      </c>
      <c r="CP133">
        <v>661</v>
      </c>
      <c r="CQ133">
        <v>843</v>
      </c>
      <c r="CR133">
        <v>1803</v>
      </c>
    </row>
    <row r="134" spans="1:96" x14ac:dyDescent="0.2">
      <c r="A134" s="114" t="s">
        <v>46</v>
      </c>
      <c r="B134" s="195">
        <f>Prevalence!B131*AX134</f>
        <v>11034.76</v>
      </c>
      <c r="C134" s="195">
        <f>Prevalence!C131*AY134</f>
        <v>1074.0795454545455</v>
      </c>
      <c r="D134" s="195">
        <f>Prevalence!D131*AZ134</f>
        <v>80.050454545454556</v>
      </c>
      <c r="E134" s="195">
        <f>Prevalence!E131*BA134</f>
        <v>319.91999999999996</v>
      </c>
      <c r="F134" s="195">
        <f>Prevalence!F131*BB134</f>
        <v>705.74318181818182</v>
      </c>
      <c r="G134" s="195">
        <f>Prevalence!G131*BC134</f>
        <v>715.21227272727265</v>
      </c>
      <c r="H134" s="195">
        <f>Prevalence!H131*BD134</f>
        <v>694.79454545454541</v>
      </c>
      <c r="I134" s="195">
        <f>Prevalence!I131*BE134</f>
        <v>2502.63</v>
      </c>
      <c r="J134" s="195">
        <f>Prevalence!J131*BF134</f>
        <v>511.92272727272723</v>
      </c>
      <c r="K134" s="195">
        <f>Prevalence!K131*BG134</f>
        <v>1722.5431818181819</v>
      </c>
      <c r="L134" s="195">
        <f>Prevalence!L131*BH134</f>
        <v>1668.2086363636363</v>
      </c>
      <c r="M134" s="195">
        <f>Prevalence!M131*BI134</f>
        <v>21.770454545454541</v>
      </c>
      <c r="N134" s="195">
        <f>Prevalence!N131*BJ134</f>
        <v>2.5645454545454545</v>
      </c>
      <c r="O134" s="195">
        <f>Prevalence!O131*BK134</f>
        <v>747.02954545454543</v>
      </c>
      <c r="P134" s="195">
        <f>Prevalence!P131*BL134</f>
        <v>48.134545454545453</v>
      </c>
      <c r="Q134" s="195">
        <f>Prevalence!Q131*BM134</f>
        <v>460.73045454545451</v>
      </c>
      <c r="R134" s="195">
        <f>Prevalence!R131*BN134</f>
        <v>149.13818181818181</v>
      </c>
      <c r="S134" s="195">
        <f>Prevalence!S131*BO134</f>
        <v>170.19000000000003</v>
      </c>
      <c r="T134" s="195">
        <f>Prevalence!T131*BP134</f>
        <v>130.87636363636361</v>
      </c>
      <c r="U134" s="195">
        <f>Prevalence!U131*BQ134</f>
        <v>117.17999999999999</v>
      </c>
      <c r="V134" s="195">
        <f>Prevalence!V131*BR134</f>
        <v>319.91999999999996</v>
      </c>
      <c r="W134" s="195">
        <f>Prevalence!W131*BS134</f>
        <v>452.71272727272731</v>
      </c>
      <c r="X134" s="195">
        <f>Prevalence!X131*BT134</f>
        <v>518.94000000000005</v>
      </c>
      <c r="Y134" s="195">
        <f>Prevalence!Y131*BU134</f>
        <v>75.527272727272717</v>
      </c>
      <c r="Z134" s="195">
        <f>Prevalence!Z131*BV134</f>
        <v>208.99636363636361</v>
      </c>
      <c r="AA134" s="195">
        <f>Prevalence!AA131*BW134</f>
        <v>39.524999999999999</v>
      </c>
      <c r="AB134" s="195">
        <f>Prevalence!AB131*BX134</f>
        <v>806.81727272727278</v>
      </c>
      <c r="AC134" s="195">
        <f>Prevalence!AC131*BY134</f>
        <v>48.134545454545453</v>
      </c>
      <c r="AD134" s="195">
        <f>Prevalence!AD131*BZ134</f>
        <v>471.22818181818184</v>
      </c>
      <c r="AE134" s="195">
        <f>Prevalence!AE131*CA134</f>
        <v>705.74318181818182</v>
      </c>
      <c r="AF134" s="195">
        <f>Prevalence!AF131*CB134</f>
        <v>1642.2109090909089</v>
      </c>
      <c r="AG134" s="195">
        <f>Prevalence!AG131*CC134</f>
        <v>378.48181818181814</v>
      </c>
      <c r="AH134" s="195">
        <f>Prevalence!AH131*CD134</f>
        <v>105.65363636363637</v>
      </c>
      <c r="AI134" s="195">
        <f>Prevalence!AI131*CE134</f>
        <v>276.59045454545452</v>
      </c>
      <c r="AJ134" s="195">
        <f>Prevalence!AJ131*CF134</f>
        <v>76.837727272727264</v>
      </c>
      <c r="AK134" s="195">
        <f>Prevalence!AK131*CG134</f>
        <v>343.5504545454545</v>
      </c>
      <c r="AL134" s="195">
        <f>Prevalence!AL131*CH134</f>
        <v>1064.8499999999999</v>
      </c>
      <c r="AM134" s="195">
        <f>Prevalence!AM131*CI134</f>
        <v>21.770454545454541</v>
      </c>
      <c r="AN134" s="195">
        <f>Prevalence!AN131*CJ134</f>
        <v>159.79090909090911</v>
      </c>
      <c r="AO134" s="195">
        <f>Prevalence!AO131*CK134</f>
        <v>300.13636363636363</v>
      </c>
      <c r="AP134" s="195">
        <f>Prevalence!AP131*CL134</f>
        <v>80.050454545454556</v>
      </c>
      <c r="AQ134" s="195">
        <f>Prevalence!AQ131*CM134</f>
        <v>2.5645454545454545</v>
      </c>
      <c r="AR134" s="195">
        <f>Prevalence!AR131*CN134</f>
        <v>215.98545454545456</v>
      </c>
      <c r="AS134" s="195">
        <f>Prevalence!AS131*CO134</f>
        <v>770.3781818181817</v>
      </c>
      <c r="AT134" s="195">
        <f>Prevalence!AT131*CP134</f>
        <v>140.7681818181818</v>
      </c>
      <c r="AU134" s="195">
        <f>Prevalence!AU131*CQ134</f>
        <v>359.31818181818176</v>
      </c>
      <c r="AV134" s="195">
        <f>Prevalence!AV131*CR134</f>
        <v>384.40000000000003</v>
      </c>
      <c r="AW134">
        <v>133</v>
      </c>
      <c r="AX134">
        <v>35596</v>
      </c>
      <c r="AY134">
        <v>3049</v>
      </c>
      <c r="AZ134">
        <v>437</v>
      </c>
      <c r="BA134">
        <v>946</v>
      </c>
      <c r="BB134">
        <v>2385</v>
      </c>
      <c r="BC134">
        <v>2417</v>
      </c>
      <c r="BD134">
        <v>2348</v>
      </c>
      <c r="BE134">
        <v>8073</v>
      </c>
      <c r="BF134">
        <v>1730</v>
      </c>
      <c r="BG134">
        <v>5315</v>
      </c>
      <c r="BH134">
        <v>6231</v>
      </c>
      <c r="BI134">
        <v>103</v>
      </c>
      <c r="BJ134">
        <v>13</v>
      </c>
      <c r="BK134">
        <v>2305</v>
      </c>
      <c r="BL134">
        <v>244</v>
      </c>
      <c r="BM134">
        <v>1557</v>
      </c>
      <c r="BN134">
        <v>504</v>
      </c>
      <c r="BO134">
        <v>671</v>
      </c>
      <c r="BP134">
        <v>387</v>
      </c>
      <c r="BQ134">
        <v>297</v>
      </c>
      <c r="BR134">
        <v>946</v>
      </c>
      <c r="BS134">
        <v>1004</v>
      </c>
      <c r="BT134">
        <v>1188</v>
      </c>
      <c r="BU134">
        <v>536</v>
      </c>
      <c r="BV134">
        <v>618</v>
      </c>
      <c r="BW134">
        <v>255</v>
      </c>
      <c r="BX134">
        <v>3181</v>
      </c>
      <c r="BY134">
        <v>244</v>
      </c>
      <c r="BZ134">
        <v>1454</v>
      </c>
      <c r="CA134">
        <v>2385</v>
      </c>
      <c r="CB134">
        <v>4856</v>
      </c>
      <c r="CC134">
        <v>1343</v>
      </c>
      <c r="CD134">
        <v>326</v>
      </c>
      <c r="CE134">
        <v>727</v>
      </c>
      <c r="CF134">
        <v>287</v>
      </c>
      <c r="CG134">
        <v>903</v>
      </c>
      <c r="CH134">
        <v>3435</v>
      </c>
      <c r="CI134">
        <v>103</v>
      </c>
      <c r="CJ134">
        <v>630</v>
      </c>
      <c r="CK134">
        <v>852</v>
      </c>
      <c r="CL134">
        <v>437</v>
      </c>
      <c r="CM134">
        <v>13</v>
      </c>
      <c r="CN134">
        <v>958</v>
      </c>
      <c r="CO134">
        <v>2278</v>
      </c>
      <c r="CP134">
        <v>666</v>
      </c>
      <c r="CQ134">
        <v>850</v>
      </c>
      <c r="CR134">
        <v>1705</v>
      </c>
    </row>
    <row r="135" spans="1:96" x14ac:dyDescent="0.2">
      <c r="A135" s="114" t="s">
        <v>47</v>
      </c>
      <c r="B135" s="195">
        <f>Prevalence!B132*AX135</f>
        <v>12029.66</v>
      </c>
      <c r="C135" s="195">
        <f>Prevalence!C132*AY135</f>
        <v>1242.7727272727275</v>
      </c>
      <c r="D135" s="195">
        <f>Prevalence!D132*AZ135</f>
        <v>93.186363636363637</v>
      </c>
      <c r="E135" s="195">
        <f>Prevalence!E132*BA135</f>
        <v>349.46181818181816</v>
      </c>
      <c r="F135" s="195">
        <f>Prevalence!F132*BB135</f>
        <v>814.32272727272732</v>
      </c>
      <c r="G135" s="195">
        <f>Prevalence!G132*BC135</f>
        <v>833.91</v>
      </c>
      <c r="H135" s="195">
        <f>Prevalence!H132*BD135</f>
        <v>712.7590909090909</v>
      </c>
      <c r="I135" s="195">
        <f>Prevalence!I132*BE135</f>
        <v>2559.6799999999998</v>
      </c>
      <c r="J135" s="195">
        <f>Prevalence!J132*BF135</f>
        <v>647.83090909090913</v>
      </c>
      <c r="K135" s="195">
        <f>Prevalence!K132*BG135</f>
        <v>1987.5554545454545</v>
      </c>
      <c r="L135" s="195">
        <f>Prevalence!L132*BH135</f>
        <v>1740.3481818181817</v>
      </c>
      <c r="M135" s="195">
        <f>Prevalence!M132*BI135</f>
        <v>33.68181818181818</v>
      </c>
      <c r="N135" s="195">
        <f>Prevalence!N132*BJ135</f>
        <v>5.0781818181818181</v>
      </c>
      <c r="O135" s="195">
        <f>Prevalence!O132*BK135</f>
        <v>697.6109090909091</v>
      </c>
      <c r="P135" s="195">
        <f>Prevalence!P132*BL135</f>
        <v>66.983636363636364</v>
      </c>
      <c r="Q135" s="195">
        <f>Prevalence!Q132*BM135</f>
        <v>423.30272727272728</v>
      </c>
      <c r="R135" s="195">
        <f>Prevalence!R132*BN135</f>
        <v>180.27545454545455</v>
      </c>
      <c r="S135" s="195">
        <f>Prevalence!S132*BO135</f>
        <v>188.1</v>
      </c>
      <c r="T135" s="195">
        <f>Prevalence!T132*BP135</f>
        <v>190.69090909090906</v>
      </c>
      <c r="U135" s="195">
        <f>Prevalence!U132*BQ135</f>
        <v>136.86909090909091</v>
      </c>
      <c r="V135" s="195">
        <f>Prevalence!V132*BR135</f>
        <v>349.46181818181816</v>
      </c>
      <c r="W135" s="195">
        <f>Prevalence!W132*BS135</f>
        <v>369.77454545454543</v>
      </c>
      <c r="X135" s="195">
        <f>Prevalence!X132*BT135</f>
        <v>571.33000000000004</v>
      </c>
      <c r="Y135" s="195">
        <f>Prevalence!Y132*BU135</f>
        <v>93.445454545454552</v>
      </c>
      <c r="Z135" s="195">
        <f>Prevalence!Z132*BV135</f>
        <v>247.06909090909087</v>
      </c>
      <c r="AA135" s="195">
        <f>Prevalence!AA132*BW135</f>
        <v>45.22</v>
      </c>
      <c r="AB135" s="195">
        <f>Prevalence!AB132*BX135</f>
        <v>730.01454545454544</v>
      </c>
      <c r="AC135" s="195">
        <f>Prevalence!AC132*BY135</f>
        <v>66.983636363636364</v>
      </c>
      <c r="AD135" s="195">
        <f>Prevalence!AD132*BZ135</f>
        <v>560.15454545454543</v>
      </c>
      <c r="AE135" s="195">
        <f>Prevalence!AE132*CA135</f>
        <v>814.32272727272732</v>
      </c>
      <c r="AF135" s="195">
        <f>Prevalence!AF132*CB135</f>
        <v>1493.6072727272726</v>
      </c>
      <c r="AG135" s="195">
        <f>Prevalence!AG132*CC135</f>
        <v>458.07272727272726</v>
      </c>
      <c r="AH135" s="195">
        <f>Prevalence!AH132*CD135</f>
        <v>146.19636363636363</v>
      </c>
      <c r="AI135" s="195">
        <f>Prevalence!AI132*CE135</f>
        <v>321.32454545454544</v>
      </c>
      <c r="AJ135" s="195">
        <f>Prevalence!AJ132*CF135</f>
        <v>98.782727272727271</v>
      </c>
      <c r="AK135" s="195">
        <f>Prevalence!AK132*CG135</f>
        <v>445.84363636363639</v>
      </c>
      <c r="AL135" s="195">
        <f>Prevalence!AL132*CH135</f>
        <v>1223.22</v>
      </c>
      <c r="AM135" s="195">
        <f>Prevalence!AM132*CI135</f>
        <v>33.68181818181818</v>
      </c>
      <c r="AN135" s="195">
        <f>Prevalence!AN132*CJ135</f>
        <v>149.85818181818183</v>
      </c>
      <c r="AO135" s="195">
        <f>Prevalence!AO132*CK135</f>
        <v>357.11363636363643</v>
      </c>
      <c r="AP135" s="195">
        <f>Prevalence!AP132*CL135</f>
        <v>93.186363636363637</v>
      </c>
      <c r="AQ135" s="195">
        <f>Prevalence!AQ132*CM135</f>
        <v>5.0781818181818181</v>
      </c>
      <c r="AR135" s="195">
        <f>Prevalence!AR132*CN135</f>
        <v>236.29090909090908</v>
      </c>
      <c r="AS135" s="195">
        <f>Prevalence!AS132*CO135</f>
        <v>881.73818181818172</v>
      </c>
      <c r="AT135" s="195">
        <f>Prevalence!AT132*CP135</f>
        <v>157.0090909090909</v>
      </c>
      <c r="AU135" s="195">
        <f>Prevalence!AU132*CQ135</f>
        <v>422.83636363636361</v>
      </c>
      <c r="AV135" s="195">
        <f>Prevalence!AV132*CR135</f>
        <v>461.52727272727276</v>
      </c>
      <c r="AW135">
        <v>134</v>
      </c>
      <c r="AX135">
        <v>31657</v>
      </c>
      <c r="AY135">
        <v>2878</v>
      </c>
      <c r="AZ135">
        <v>415</v>
      </c>
      <c r="BA135">
        <v>843</v>
      </c>
      <c r="BB135">
        <v>2245</v>
      </c>
      <c r="BC135">
        <v>2299</v>
      </c>
      <c r="BD135">
        <v>1965</v>
      </c>
      <c r="BE135">
        <v>6736</v>
      </c>
      <c r="BF135">
        <v>1786</v>
      </c>
      <c r="BG135">
        <v>5003</v>
      </c>
      <c r="BH135">
        <v>5303</v>
      </c>
      <c r="BI135">
        <v>130</v>
      </c>
      <c r="BJ135">
        <v>21</v>
      </c>
      <c r="BK135">
        <v>1756</v>
      </c>
      <c r="BL135">
        <v>277</v>
      </c>
      <c r="BM135">
        <v>1167</v>
      </c>
      <c r="BN135">
        <v>497</v>
      </c>
      <c r="BO135">
        <v>605</v>
      </c>
      <c r="BP135">
        <v>460</v>
      </c>
      <c r="BQ135">
        <v>283</v>
      </c>
      <c r="BR135">
        <v>843</v>
      </c>
      <c r="BS135">
        <v>669</v>
      </c>
      <c r="BT135">
        <v>1067</v>
      </c>
      <c r="BU135">
        <v>541</v>
      </c>
      <c r="BV135">
        <v>596</v>
      </c>
      <c r="BW135">
        <v>238</v>
      </c>
      <c r="BX135">
        <v>2348</v>
      </c>
      <c r="BY135">
        <v>277</v>
      </c>
      <c r="BZ135">
        <v>1410</v>
      </c>
      <c r="CA135">
        <v>2245</v>
      </c>
      <c r="CB135">
        <v>3603</v>
      </c>
      <c r="CC135">
        <v>1326</v>
      </c>
      <c r="CD135">
        <v>368</v>
      </c>
      <c r="CE135">
        <v>689</v>
      </c>
      <c r="CF135">
        <v>301</v>
      </c>
      <c r="CG135">
        <v>956</v>
      </c>
      <c r="CH135">
        <v>3219</v>
      </c>
      <c r="CI135">
        <v>130</v>
      </c>
      <c r="CJ135">
        <v>482</v>
      </c>
      <c r="CK135">
        <v>827</v>
      </c>
      <c r="CL135">
        <v>415</v>
      </c>
      <c r="CM135">
        <v>21</v>
      </c>
      <c r="CN135">
        <v>855</v>
      </c>
      <c r="CO135">
        <v>2127</v>
      </c>
      <c r="CP135">
        <v>606</v>
      </c>
      <c r="CQ135">
        <v>816</v>
      </c>
      <c r="CR135">
        <v>1670</v>
      </c>
    </row>
    <row r="136" spans="1:96" x14ac:dyDescent="0.2">
      <c r="A136" s="114" t="s">
        <v>48</v>
      </c>
      <c r="B136" s="195">
        <f>Prevalence!B133*AX136</f>
        <v>14318.02</v>
      </c>
      <c r="C136" s="195">
        <f>Prevalence!C133*AY136</f>
        <v>1662.5000000000002</v>
      </c>
      <c r="D136" s="195">
        <f>Prevalence!D133*AZ136</f>
        <v>107.10818181818182</v>
      </c>
      <c r="E136" s="195">
        <f>Prevalence!E133*BA136</f>
        <v>501.18545454545449</v>
      </c>
      <c r="F136" s="195">
        <f>Prevalence!F133*BB136</f>
        <v>994.59818181818184</v>
      </c>
      <c r="G136" s="195">
        <f>Prevalence!G133*BC136</f>
        <v>982.62818181818182</v>
      </c>
      <c r="H136" s="195">
        <f>Prevalence!H133*BD136</f>
        <v>798.36272727272728</v>
      </c>
      <c r="I136" s="195">
        <f>Prevalence!I133*BE136</f>
        <v>2939.3</v>
      </c>
      <c r="J136" s="195">
        <f>Prevalence!J133*BF136</f>
        <v>783.85363636363638</v>
      </c>
      <c r="K136" s="195">
        <f>Prevalence!K133*BG136</f>
        <v>2457.1318181818183</v>
      </c>
      <c r="L136" s="195">
        <f>Prevalence!L133*BH136</f>
        <v>1928.7245454545455</v>
      </c>
      <c r="M136" s="195">
        <f>Prevalence!M133*BI136</f>
        <v>36.272727272727273</v>
      </c>
      <c r="N136" s="195">
        <f>Prevalence!N133*BJ136</f>
        <v>7.2545454545454549</v>
      </c>
      <c r="O136" s="195">
        <f>Prevalence!O133*BK136</f>
        <v>817.19</v>
      </c>
      <c r="P136" s="195">
        <f>Prevalence!P133*BL136</f>
        <v>73.99636363636364</v>
      </c>
      <c r="Q136" s="195">
        <f>Prevalence!Q133*BM136</f>
        <v>451.23272727272729</v>
      </c>
      <c r="R136" s="195">
        <f>Prevalence!R133*BN136</f>
        <v>207.84272727272727</v>
      </c>
      <c r="S136" s="195">
        <f>Prevalence!S133*BO136</f>
        <v>212.66181818181818</v>
      </c>
      <c r="T136" s="195">
        <f>Prevalence!T133*BP136</f>
        <v>216.39272727272726</v>
      </c>
      <c r="U136" s="195">
        <f>Prevalence!U133*BQ136</f>
        <v>172.17454545454547</v>
      </c>
      <c r="V136" s="195">
        <f>Prevalence!V133*BR136</f>
        <v>501.18545454545449</v>
      </c>
      <c r="W136" s="195">
        <f>Prevalence!W133*BS136</f>
        <v>432.23272727272729</v>
      </c>
      <c r="X136" s="195">
        <f>Prevalence!X133*BT136</f>
        <v>794.07909090909095</v>
      </c>
      <c r="Y136" s="195">
        <f>Prevalence!Y133*BU136</f>
        <v>120.04545454545455</v>
      </c>
      <c r="Z136" s="195">
        <f>Prevalence!Z133*BV136</f>
        <v>308.00727272727266</v>
      </c>
      <c r="AA136" s="195">
        <f>Prevalence!AA133*BW136</f>
        <v>63.65</v>
      </c>
      <c r="AB136" s="195">
        <f>Prevalence!AB133*BX136</f>
        <v>677.47090909090912</v>
      </c>
      <c r="AC136" s="195">
        <f>Prevalence!AC133*BY136</f>
        <v>73.99636363636364</v>
      </c>
      <c r="AD136" s="195">
        <f>Prevalence!AD133*BZ136</f>
        <v>642.78727272727269</v>
      </c>
      <c r="AE136" s="195">
        <f>Prevalence!AE133*CA136</f>
        <v>994.59818181818184</v>
      </c>
      <c r="AF136" s="195">
        <f>Prevalence!AF133*CB136</f>
        <v>1564.0799999999997</v>
      </c>
      <c r="AG136" s="195">
        <f>Prevalence!AG133*CC136</f>
        <v>566.20000000000005</v>
      </c>
      <c r="AH136" s="195">
        <f>Prevalence!AH133*CD136</f>
        <v>165.26545454545456</v>
      </c>
      <c r="AI136" s="195">
        <f>Prevalence!AI133*CE136</f>
        <v>393.14454545454544</v>
      </c>
      <c r="AJ136" s="195">
        <f>Prevalence!AJ133*CF136</f>
        <v>126.02181818181819</v>
      </c>
      <c r="AK136" s="195">
        <f>Prevalence!AK133*CG136</f>
        <v>582.9545454545455</v>
      </c>
      <c r="AL136" s="195">
        <f>Prevalence!AL133*CH136</f>
        <v>1471.3600000000001</v>
      </c>
      <c r="AM136" s="195">
        <f>Prevalence!AM133*CI136</f>
        <v>36.272727272727273</v>
      </c>
      <c r="AN136" s="195">
        <f>Prevalence!AN133*CJ136</f>
        <v>183.74727272727273</v>
      </c>
      <c r="AO136" s="195">
        <f>Prevalence!AO133*CK136</f>
        <v>446.06818181818187</v>
      </c>
      <c r="AP136" s="195">
        <f>Prevalence!AP133*CL136</f>
        <v>107.10818181818182</v>
      </c>
      <c r="AQ136" s="195">
        <f>Prevalence!AQ133*CM136</f>
        <v>7.2545454545454549</v>
      </c>
      <c r="AR136" s="195">
        <f>Prevalence!AR133*CN136</f>
        <v>308.69818181818181</v>
      </c>
      <c r="AS136" s="195">
        <f>Prevalence!AS133*CO136</f>
        <v>1154.9236363636362</v>
      </c>
      <c r="AT136" s="195">
        <f>Prevalence!AT133*CP136</f>
        <v>190.43181818181819</v>
      </c>
      <c r="AU136" s="195">
        <f>Prevalence!AU133*CQ136</f>
        <v>523.36363636363637</v>
      </c>
      <c r="AV136" s="195">
        <f>Prevalence!AV133*CR136</f>
        <v>583.68000000000006</v>
      </c>
      <c r="AW136">
        <v>135</v>
      </c>
      <c r="AX136">
        <v>37679</v>
      </c>
      <c r="AY136">
        <v>3850</v>
      </c>
      <c r="AZ136">
        <v>477</v>
      </c>
      <c r="BA136">
        <v>1209</v>
      </c>
      <c r="BB136">
        <v>2742</v>
      </c>
      <c r="BC136">
        <v>2709</v>
      </c>
      <c r="BD136">
        <v>2201</v>
      </c>
      <c r="BE136">
        <v>7735</v>
      </c>
      <c r="BF136">
        <v>2161</v>
      </c>
      <c r="BG136">
        <v>6185</v>
      </c>
      <c r="BH136">
        <v>5877</v>
      </c>
      <c r="BI136">
        <v>140</v>
      </c>
      <c r="BJ136">
        <v>30</v>
      </c>
      <c r="BK136">
        <v>2057</v>
      </c>
      <c r="BL136">
        <v>306</v>
      </c>
      <c r="BM136">
        <v>1244</v>
      </c>
      <c r="BN136">
        <v>573</v>
      </c>
      <c r="BO136">
        <v>684</v>
      </c>
      <c r="BP136">
        <v>522</v>
      </c>
      <c r="BQ136">
        <v>356</v>
      </c>
      <c r="BR136">
        <v>1209</v>
      </c>
      <c r="BS136">
        <v>782</v>
      </c>
      <c r="BT136">
        <v>1483</v>
      </c>
      <c r="BU136">
        <v>695</v>
      </c>
      <c r="BV136">
        <v>743</v>
      </c>
      <c r="BW136">
        <v>335</v>
      </c>
      <c r="BX136">
        <v>2179</v>
      </c>
      <c r="BY136">
        <v>306</v>
      </c>
      <c r="BZ136">
        <v>1618</v>
      </c>
      <c r="CA136">
        <v>2742</v>
      </c>
      <c r="CB136">
        <v>3773</v>
      </c>
      <c r="CC136">
        <v>1639</v>
      </c>
      <c r="CD136">
        <v>416</v>
      </c>
      <c r="CE136">
        <v>843</v>
      </c>
      <c r="CF136">
        <v>384</v>
      </c>
      <c r="CG136">
        <v>1250</v>
      </c>
      <c r="CH136">
        <v>3872</v>
      </c>
      <c r="CI136">
        <v>140</v>
      </c>
      <c r="CJ136">
        <v>591</v>
      </c>
      <c r="CK136">
        <v>1033</v>
      </c>
      <c r="CL136">
        <v>477</v>
      </c>
      <c r="CM136">
        <v>30</v>
      </c>
      <c r="CN136">
        <v>1117</v>
      </c>
      <c r="CO136">
        <v>2786</v>
      </c>
      <c r="CP136">
        <v>735</v>
      </c>
      <c r="CQ136">
        <v>1010</v>
      </c>
      <c r="CR136">
        <v>2112</v>
      </c>
    </row>
    <row r="137" spans="1:96" x14ac:dyDescent="0.2">
      <c r="A137" s="114" t="s">
        <v>49</v>
      </c>
      <c r="B137" s="195">
        <f>Prevalence!B134*AX137</f>
        <v>12489.6</v>
      </c>
      <c r="C137" s="195">
        <f>Prevalence!C134*AY137</f>
        <v>1478.5454545454547</v>
      </c>
      <c r="D137" s="195">
        <f>Prevalence!D134*AZ137</f>
        <v>109.10545454545456</v>
      </c>
      <c r="E137" s="195">
        <f>Prevalence!E134*BA137</f>
        <v>421.0036363636363</v>
      </c>
      <c r="F137" s="195">
        <f>Prevalence!F134*BB137</f>
        <v>904.45090909090914</v>
      </c>
      <c r="G137" s="195">
        <f>Prevalence!G134*BC137</f>
        <v>859.85454545454547</v>
      </c>
      <c r="H137" s="195">
        <f>Prevalence!H134*BD137</f>
        <v>673.83272727272731</v>
      </c>
      <c r="I137" s="195">
        <f>Prevalence!I134*BE137</f>
        <v>2601.92</v>
      </c>
      <c r="J137" s="195">
        <f>Prevalence!J134*BF137</f>
        <v>720.56727272727278</v>
      </c>
      <c r="K137" s="195">
        <f>Prevalence!K134*BG137</f>
        <v>2093.5854545454545</v>
      </c>
      <c r="L137" s="195">
        <f>Prevalence!L134*BH137</f>
        <v>1593.2363636363636</v>
      </c>
      <c r="M137" s="195">
        <f>Prevalence!M134*BI137</f>
        <v>38.618181818181817</v>
      </c>
      <c r="N137" s="195">
        <f>Prevalence!N134*BJ137</f>
        <v>4.8872727272727277</v>
      </c>
      <c r="O137" s="195">
        <f>Prevalence!O134*BK137</f>
        <v>709.23636363636365</v>
      </c>
      <c r="P137" s="195">
        <f>Prevalence!P134*BL137</f>
        <v>74.327272727272728</v>
      </c>
      <c r="Q137" s="195">
        <f>Prevalence!Q134*BM137</f>
        <v>392.20363636363641</v>
      </c>
      <c r="R137" s="195">
        <f>Prevalence!R134*BN137</f>
        <v>174.41454545454548</v>
      </c>
      <c r="S137" s="195">
        <f>Prevalence!S134*BO137</f>
        <v>169.92000000000002</v>
      </c>
      <c r="T137" s="195">
        <f>Prevalence!T134*BP137</f>
        <v>198.63272727272727</v>
      </c>
      <c r="U137" s="195">
        <f>Prevalence!U134*BQ137</f>
        <v>167.38909090909092</v>
      </c>
      <c r="V137" s="195">
        <f>Prevalence!V134*BR137</f>
        <v>421.0036363636363</v>
      </c>
      <c r="W137" s="195">
        <f>Prevalence!W134*BS137</f>
        <v>408.66909090909093</v>
      </c>
      <c r="X137" s="195">
        <f>Prevalence!X134*BT137</f>
        <v>684.93090909090915</v>
      </c>
      <c r="Y137" s="195">
        <f>Prevalence!Y134*BU137</f>
        <v>105.74545454545454</v>
      </c>
      <c r="Z137" s="195">
        <f>Prevalence!Z134*BV137</f>
        <v>293.58545454545452</v>
      </c>
      <c r="AA137" s="195">
        <f>Prevalence!AA134*BW137</f>
        <v>59.84</v>
      </c>
      <c r="AB137" s="195">
        <f>Prevalence!AB134*BX137</f>
        <v>543.79636363636371</v>
      </c>
      <c r="AC137" s="195">
        <f>Prevalence!AC134*BY137</f>
        <v>74.327272727272728</v>
      </c>
      <c r="AD137" s="195">
        <f>Prevalence!AD134*BZ137</f>
        <v>567.72363636363639</v>
      </c>
      <c r="AE137" s="195">
        <f>Prevalence!AE134*CA137</f>
        <v>904.45090909090914</v>
      </c>
      <c r="AF137" s="195">
        <f>Prevalence!AF134*CB137</f>
        <v>1328.9890909090907</v>
      </c>
      <c r="AG137" s="195">
        <f>Prevalence!AG134*CC137</f>
        <v>520.72727272727275</v>
      </c>
      <c r="AH137" s="195">
        <f>Prevalence!AH134*CD137</f>
        <v>170.95272727272726</v>
      </c>
      <c r="AI137" s="195">
        <f>Prevalence!AI134*CE137</f>
        <v>344.02909090909094</v>
      </c>
      <c r="AJ137" s="195">
        <f>Prevalence!AJ134*CF137</f>
        <v>97.00363636363636</v>
      </c>
      <c r="AK137" s="195">
        <f>Prevalence!AK134*CG137</f>
        <v>519.57818181818186</v>
      </c>
      <c r="AL137" s="195">
        <f>Prevalence!AL134*CH137</f>
        <v>1228.1600000000001</v>
      </c>
      <c r="AM137" s="195">
        <f>Prevalence!AM134*CI137</f>
        <v>38.618181818181817</v>
      </c>
      <c r="AN137" s="195">
        <f>Prevalence!AN134*CJ137</f>
        <v>155.25818181818184</v>
      </c>
      <c r="AO137" s="195">
        <f>Prevalence!AO134*CK137</f>
        <v>392.00000000000006</v>
      </c>
      <c r="AP137" s="195">
        <f>Prevalence!AP134*CL137</f>
        <v>109.10545454545456</v>
      </c>
      <c r="AQ137" s="195">
        <f>Prevalence!AQ134*CM137</f>
        <v>4.8872727272727277</v>
      </c>
      <c r="AR137" s="195">
        <f>Prevalence!AR134*CN137</f>
        <v>284.85818181818183</v>
      </c>
      <c r="AS137" s="195">
        <f>Prevalence!AS134*CO137</f>
        <v>1008.8727272727272</v>
      </c>
      <c r="AT137" s="195">
        <f>Prevalence!AT134*CP137</f>
        <v>154.25454545454545</v>
      </c>
      <c r="AU137" s="195">
        <f>Prevalence!AU134*CQ137</f>
        <v>507.92727272727268</v>
      </c>
      <c r="AV137" s="195">
        <f>Prevalence!AV134*CR137</f>
        <v>458.70545454545453</v>
      </c>
      <c r="AW137">
        <v>136</v>
      </c>
      <c r="AX137">
        <v>39030</v>
      </c>
      <c r="AY137">
        <v>4066</v>
      </c>
      <c r="AZ137">
        <v>577</v>
      </c>
      <c r="BA137">
        <v>1206</v>
      </c>
      <c r="BB137">
        <v>2961</v>
      </c>
      <c r="BC137">
        <v>2815</v>
      </c>
      <c r="BD137">
        <v>2206</v>
      </c>
      <c r="BE137">
        <v>8131</v>
      </c>
      <c r="BF137">
        <v>2359</v>
      </c>
      <c r="BG137">
        <v>6258</v>
      </c>
      <c r="BH137">
        <v>5765</v>
      </c>
      <c r="BI137">
        <v>177</v>
      </c>
      <c r="BJ137">
        <v>24</v>
      </c>
      <c r="BK137">
        <v>2120</v>
      </c>
      <c r="BL137">
        <v>365</v>
      </c>
      <c r="BM137">
        <v>1284</v>
      </c>
      <c r="BN137">
        <v>571</v>
      </c>
      <c r="BO137">
        <v>649</v>
      </c>
      <c r="BP137">
        <v>569</v>
      </c>
      <c r="BQ137">
        <v>411</v>
      </c>
      <c r="BR137">
        <v>1206</v>
      </c>
      <c r="BS137">
        <v>878</v>
      </c>
      <c r="BT137">
        <v>1519</v>
      </c>
      <c r="BU137">
        <v>727</v>
      </c>
      <c r="BV137">
        <v>841</v>
      </c>
      <c r="BW137">
        <v>374</v>
      </c>
      <c r="BX137">
        <v>2077</v>
      </c>
      <c r="BY137">
        <v>365</v>
      </c>
      <c r="BZ137">
        <v>1697</v>
      </c>
      <c r="CA137">
        <v>2961</v>
      </c>
      <c r="CB137">
        <v>3807</v>
      </c>
      <c r="CC137">
        <v>1790</v>
      </c>
      <c r="CD137">
        <v>511</v>
      </c>
      <c r="CE137">
        <v>876</v>
      </c>
      <c r="CF137">
        <v>351</v>
      </c>
      <c r="CG137">
        <v>1323</v>
      </c>
      <c r="CH137">
        <v>3838</v>
      </c>
      <c r="CI137">
        <v>177</v>
      </c>
      <c r="CJ137">
        <v>593</v>
      </c>
      <c r="CK137">
        <v>1078</v>
      </c>
      <c r="CL137">
        <v>577</v>
      </c>
      <c r="CM137">
        <v>24</v>
      </c>
      <c r="CN137">
        <v>1224</v>
      </c>
      <c r="CO137">
        <v>2890</v>
      </c>
      <c r="CP137">
        <v>707</v>
      </c>
      <c r="CQ137">
        <v>1164</v>
      </c>
      <c r="CR137">
        <v>1971</v>
      </c>
    </row>
    <row r="138" spans="1:96" x14ac:dyDescent="0.2">
      <c r="A138" s="114" t="s">
        <v>50</v>
      </c>
      <c r="B138" s="195">
        <f>Prevalence!B135*AX138</f>
        <v>11809.92</v>
      </c>
      <c r="C138" s="195">
        <f>Prevalence!C135*AY138</f>
        <v>1334.5454545454547</v>
      </c>
      <c r="D138" s="195">
        <f>Prevalence!D135*AZ138</f>
        <v>101.35272727272728</v>
      </c>
      <c r="E138" s="195">
        <f>Prevalence!E135*BA138</f>
        <v>439.85454545454542</v>
      </c>
      <c r="F138" s="195">
        <f>Prevalence!F135*BB138</f>
        <v>866.26909090909101</v>
      </c>
      <c r="G138" s="195">
        <f>Prevalence!G135*BC138</f>
        <v>777.68727272727278</v>
      </c>
      <c r="H138" s="195">
        <f>Prevalence!H135*BD138</f>
        <v>647.86909090909091</v>
      </c>
      <c r="I138" s="195">
        <f>Prevalence!I135*BE138</f>
        <v>2489.2800000000002</v>
      </c>
      <c r="J138" s="195">
        <f>Prevalence!J135*BF138</f>
        <v>674.74909090909091</v>
      </c>
      <c r="K138" s="195">
        <f>Prevalence!K135*BG138</f>
        <v>1966.1236363636363</v>
      </c>
      <c r="L138" s="195">
        <f>Prevalence!L135*BH138</f>
        <v>1492.3636363636365</v>
      </c>
      <c r="M138" s="195">
        <f>Prevalence!M135*BI138</f>
        <v>32.727272727272727</v>
      </c>
      <c r="N138" s="195">
        <f>Prevalence!N135*BJ138</f>
        <v>4.8872727272727277</v>
      </c>
      <c r="O138" s="195">
        <f>Prevalence!O135*BK138</f>
        <v>712.9163636363636</v>
      </c>
      <c r="P138" s="195">
        <f>Prevalence!P135*BL138</f>
        <v>74.734545454545454</v>
      </c>
      <c r="Q138" s="195">
        <f>Prevalence!Q135*BM138</f>
        <v>385.78909090909093</v>
      </c>
      <c r="R138" s="195">
        <f>Prevalence!R135*BN138</f>
        <v>150.58909090909091</v>
      </c>
      <c r="S138" s="195">
        <f>Prevalence!S135*BO138</f>
        <v>175.15636363636364</v>
      </c>
      <c r="T138" s="195">
        <f>Prevalence!T135*BP138</f>
        <v>194.79272727272726</v>
      </c>
      <c r="U138" s="195">
        <f>Prevalence!U135*BQ138</f>
        <v>139.28727272727272</v>
      </c>
      <c r="V138" s="195">
        <f>Prevalence!V135*BR138</f>
        <v>439.85454545454542</v>
      </c>
      <c r="W138" s="195">
        <f>Prevalence!W135*BS138</f>
        <v>413.78909090909093</v>
      </c>
      <c r="X138" s="195">
        <f>Prevalence!X135*BT138</f>
        <v>604.21818181818185</v>
      </c>
      <c r="Y138" s="195">
        <f>Prevalence!Y135*BU138</f>
        <v>104</v>
      </c>
      <c r="Z138" s="195">
        <f>Prevalence!Z135*BV138</f>
        <v>262.51636363636362</v>
      </c>
      <c r="AA138" s="195">
        <f>Prevalence!AA135*BW138</f>
        <v>51.84</v>
      </c>
      <c r="AB138" s="195">
        <f>Prevalence!AB135*BX138</f>
        <v>511.85454545454547</v>
      </c>
      <c r="AC138" s="195">
        <f>Prevalence!AC135*BY138</f>
        <v>74.734545454545454</v>
      </c>
      <c r="AD138" s="195">
        <f>Prevalence!AD135*BZ138</f>
        <v>524.90181818181816</v>
      </c>
      <c r="AE138" s="195">
        <f>Prevalence!AE135*CA138</f>
        <v>866.26909090909101</v>
      </c>
      <c r="AF138" s="195">
        <f>Prevalence!AF135*CB138</f>
        <v>1298.2690909090909</v>
      </c>
      <c r="AG138" s="195">
        <f>Prevalence!AG135*CC138</f>
        <v>480.29090909090905</v>
      </c>
      <c r="AH138" s="195">
        <f>Prevalence!AH135*CD138</f>
        <v>155.2290909090909</v>
      </c>
      <c r="AI138" s="195">
        <f>Prevalence!AI135*CE138</f>
        <v>345.99272727272728</v>
      </c>
      <c r="AJ138" s="195">
        <f>Prevalence!AJ135*CF138</f>
        <v>100.87272727272727</v>
      </c>
      <c r="AK138" s="195">
        <f>Prevalence!AK135*CG138</f>
        <v>451.24363636363643</v>
      </c>
      <c r="AL138" s="195">
        <f>Prevalence!AL135*CH138</f>
        <v>1140.1600000000001</v>
      </c>
      <c r="AM138" s="195">
        <f>Prevalence!AM135*CI138</f>
        <v>32.727272727272727</v>
      </c>
      <c r="AN138" s="195">
        <f>Prevalence!AN135*CJ138</f>
        <v>150.02181818181819</v>
      </c>
      <c r="AO138" s="195">
        <f>Prevalence!AO135*CK138</f>
        <v>372.00000000000006</v>
      </c>
      <c r="AP138" s="195">
        <f>Prevalence!AP135*CL138</f>
        <v>101.35272727272728</v>
      </c>
      <c r="AQ138" s="195">
        <f>Prevalence!AQ135*CM138</f>
        <v>4.8872727272727277</v>
      </c>
      <c r="AR138" s="195">
        <f>Prevalence!AR135*CN138</f>
        <v>274.85090909090911</v>
      </c>
      <c r="AS138" s="195">
        <f>Prevalence!AS135*CO138</f>
        <v>960.69818181818175</v>
      </c>
      <c r="AT138" s="195">
        <f>Prevalence!AT135*CP138</f>
        <v>138.54545454545453</v>
      </c>
      <c r="AU138" s="195">
        <f>Prevalence!AU135*CQ138</f>
        <v>478.25454545454545</v>
      </c>
      <c r="AV138" s="195">
        <f>Prevalence!AV135*CR138</f>
        <v>421.70181818181817</v>
      </c>
      <c r="AW138">
        <v>137</v>
      </c>
      <c r="AX138">
        <v>36906</v>
      </c>
      <c r="AY138">
        <v>3670</v>
      </c>
      <c r="AZ138">
        <v>536</v>
      </c>
      <c r="BA138">
        <v>1260</v>
      </c>
      <c r="BB138">
        <v>2836</v>
      </c>
      <c r="BC138">
        <v>2546</v>
      </c>
      <c r="BD138">
        <v>2121</v>
      </c>
      <c r="BE138">
        <v>7779</v>
      </c>
      <c r="BF138">
        <v>2209</v>
      </c>
      <c r="BG138">
        <v>5877</v>
      </c>
      <c r="BH138">
        <v>5400</v>
      </c>
      <c r="BI138">
        <v>150</v>
      </c>
      <c r="BJ138">
        <v>24</v>
      </c>
      <c r="BK138">
        <v>2131</v>
      </c>
      <c r="BL138">
        <v>367</v>
      </c>
      <c r="BM138">
        <v>1263</v>
      </c>
      <c r="BN138">
        <v>493</v>
      </c>
      <c r="BO138">
        <v>669</v>
      </c>
      <c r="BP138">
        <v>558</v>
      </c>
      <c r="BQ138">
        <v>342</v>
      </c>
      <c r="BR138">
        <v>1260</v>
      </c>
      <c r="BS138">
        <v>889</v>
      </c>
      <c r="BT138">
        <v>1340</v>
      </c>
      <c r="BU138">
        <v>715</v>
      </c>
      <c r="BV138">
        <v>752</v>
      </c>
      <c r="BW138">
        <v>324</v>
      </c>
      <c r="BX138">
        <v>1955</v>
      </c>
      <c r="BY138">
        <v>367</v>
      </c>
      <c r="BZ138">
        <v>1569</v>
      </c>
      <c r="CA138">
        <v>2836</v>
      </c>
      <c r="CB138">
        <v>3719</v>
      </c>
      <c r="CC138">
        <v>1651</v>
      </c>
      <c r="CD138">
        <v>464</v>
      </c>
      <c r="CE138">
        <v>881</v>
      </c>
      <c r="CF138">
        <v>365</v>
      </c>
      <c r="CG138">
        <v>1149</v>
      </c>
      <c r="CH138">
        <v>3563</v>
      </c>
      <c r="CI138">
        <v>150</v>
      </c>
      <c r="CJ138">
        <v>573</v>
      </c>
      <c r="CK138">
        <v>1023</v>
      </c>
      <c r="CL138">
        <v>536</v>
      </c>
      <c r="CM138">
        <v>24</v>
      </c>
      <c r="CN138">
        <v>1181</v>
      </c>
      <c r="CO138">
        <v>2752</v>
      </c>
      <c r="CP138">
        <v>635</v>
      </c>
      <c r="CQ138">
        <v>1096</v>
      </c>
      <c r="CR138">
        <v>1812</v>
      </c>
    </row>
    <row r="139" spans="1:96" x14ac:dyDescent="0.2">
      <c r="A139" s="114" t="s">
        <v>51</v>
      </c>
      <c r="B139" s="195">
        <f>Prevalence!B136*AX139</f>
        <v>9335.9699999999993</v>
      </c>
      <c r="C139" s="195">
        <f>Prevalence!C136*AY139</f>
        <v>1097.3863636363635</v>
      </c>
      <c r="D139" s="195">
        <f>Prevalence!D136*AZ139</f>
        <v>87.566818181818178</v>
      </c>
      <c r="E139" s="195">
        <f>Prevalence!E136*BA139</f>
        <v>351.4799999999999</v>
      </c>
      <c r="F139" s="195">
        <f>Prevalence!F136*BB139</f>
        <v>695.64409090909089</v>
      </c>
      <c r="G139" s="195">
        <f>Prevalence!G136*BC139</f>
        <v>592.11409090909092</v>
      </c>
      <c r="H139" s="195">
        <f>Prevalence!H136*BD139</f>
        <v>544.77818181818179</v>
      </c>
      <c r="I139" s="195">
        <f>Prevalence!I136*BE139</f>
        <v>1802.9299999999998</v>
      </c>
      <c r="J139" s="195">
        <f>Prevalence!J136*BF139</f>
        <v>576.05863636363631</v>
      </c>
      <c r="K139" s="195">
        <f>Prevalence!K136*BG139</f>
        <v>1612.9272727272726</v>
      </c>
      <c r="L139" s="195">
        <f>Prevalence!L136*BH139</f>
        <v>1160.856818181818</v>
      </c>
      <c r="M139" s="195">
        <f>Prevalence!M136*BI139</f>
        <v>31.438636363636359</v>
      </c>
      <c r="N139" s="195">
        <f>Prevalence!N136*BJ139</f>
        <v>4.0599999999999996</v>
      </c>
      <c r="O139" s="195">
        <f>Prevalence!O136*BK139</f>
        <v>562.70545454545447</v>
      </c>
      <c r="P139" s="195">
        <f>Prevalence!P136*BL139</f>
        <v>61.084545454545456</v>
      </c>
      <c r="Q139" s="195">
        <f>Prevalence!Q136*BM139</f>
        <v>302.00863636363636</v>
      </c>
      <c r="R139" s="195">
        <f>Prevalence!R136*BN139</f>
        <v>133.7031818181818</v>
      </c>
      <c r="S139" s="195">
        <f>Prevalence!S136*BO139</f>
        <v>141.17727272727274</v>
      </c>
      <c r="T139" s="195">
        <f>Prevalence!T136*BP139</f>
        <v>160.71272727272725</v>
      </c>
      <c r="U139" s="195">
        <f>Prevalence!U136*BQ139</f>
        <v>97.070909090909083</v>
      </c>
      <c r="V139" s="195">
        <f>Prevalence!V136*BR139</f>
        <v>351.4799999999999</v>
      </c>
      <c r="W139" s="195">
        <f>Prevalence!W136*BS139</f>
        <v>312.14545454545453</v>
      </c>
      <c r="X139" s="195">
        <f>Prevalence!X136*BT139</f>
        <v>495.26727272727271</v>
      </c>
      <c r="Y139" s="195">
        <f>Prevalence!Y136*BU139</f>
        <v>72.104545454545445</v>
      </c>
      <c r="Z139" s="195">
        <f>Prevalence!Z136*BV139</f>
        <v>205.0036363636363</v>
      </c>
      <c r="AA139" s="195">
        <f>Prevalence!AA136*BW139</f>
        <v>38.86</v>
      </c>
      <c r="AB139" s="195">
        <f>Prevalence!AB136*BX139</f>
        <v>396.95727272727271</v>
      </c>
      <c r="AC139" s="195">
        <f>Prevalence!AC136*BY139</f>
        <v>61.084545454545456</v>
      </c>
      <c r="AD139" s="195">
        <f>Prevalence!AD136*BZ139</f>
        <v>428.09272727272725</v>
      </c>
      <c r="AE139" s="195">
        <f>Prevalence!AE136*CA139</f>
        <v>695.64409090909089</v>
      </c>
      <c r="AF139" s="195">
        <f>Prevalence!AF136*CB139</f>
        <v>901.6363636363634</v>
      </c>
      <c r="AG139" s="195">
        <f>Prevalence!AG136*CC139</f>
        <v>414.7</v>
      </c>
      <c r="AH139" s="195">
        <f>Prevalence!AH136*CD139</f>
        <v>113.38999999999999</v>
      </c>
      <c r="AI139" s="195">
        <f>Prevalence!AI136*CE139</f>
        <v>267.64363636363635</v>
      </c>
      <c r="AJ139" s="195">
        <f>Prevalence!AJ136*CF139</f>
        <v>98.679090909090903</v>
      </c>
      <c r="AK139" s="195">
        <f>Prevalence!AK136*CG139</f>
        <v>374.06045454545455</v>
      </c>
      <c r="AL139" s="195">
        <f>Prevalence!AL136*CH139</f>
        <v>918.43</v>
      </c>
      <c r="AM139" s="195">
        <f>Prevalence!AM136*CI139</f>
        <v>31.438636363636359</v>
      </c>
      <c r="AN139" s="195">
        <f>Prevalence!AN136*CJ139</f>
        <v>123.61909090909091</v>
      </c>
      <c r="AO139" s="195">
        <f>Prevalence!AO136*CK139</f>
        <v>263.30681818181819</v>
      </c>
      <c r="AP139" s="195">
        <f>Prevalence!AP136*CL139</f>
        <v>87.566818181818178</v>
      </c>
      <c r="AQ139" s="195">
        <f>Prevalence!AQ136*CM139</f>
        <v>4.0599999999999996</v>
      </c>
      <c r="AR139" s="195">
        <f>Prevalence!AR136*CN139</f>
        <v>225.04</v>
      </c>
      <c r="AS139" s="195">
        <f>Prevalence!AS136*CO139</f>
        <v>811.78909090909076</v>
      </c>
      <c r="AT139" s="195">
        <f>Prevalence!AT136*CP139</f>
        <v>91.745454545454535</v>
      </c>
      <c r="AU139" s="195">
        <f>Prevalence!AU136*CQ139</f>
        <v>382.00909090909084</v>
      </c>
      <c r="AV139" s="195">
        <f>Prevalence!AV136*CR139</f>
        <v>329.44</v>
      </c>
      <c r="AW139">
        <v>138</v>
      </c>
      <c r="AX139">
        <v>32193</v>
      </c>
      <c r="AY139">
        <v>3330</v>
      </c>
      <c r="AZ139">
        <v>511</v>
      </c>
      <c r="BA139">
        <v>1111</v>
      </c>
      <c r="BB139">
        <v>2513</v>
      </c>
      <c r="BC139">
        <v>2139</v>
      </c>
      <c r="BD139">
        <v>1968</v>
      </c>
      <c r="BE139">
        <v>6217</v>
      </c>
      <c r="BF139">
        <v>2081</v>
      </c>
      <c r="BG139">
        <v>5320</v>
      </c>
      <c r="BH139">
        <v>4635</v>
      </c>
      <c r="BI139">
        <v>159</v>
      </c>
      <c r="BJ139">
        <v>22</v>
      </c>
      <c r="BK139">
        <v>1856</v>
      </c>
      <c r="BL139">
        <v>331</v>
      </c>
      <c r="BM139">
        <v>1091</v>
      </c>
      <c r="BN139">
        <v>483</v>
      </c>
      <c r="BO139">
        <v>595</v>
      </c>
      <c r="BP139">
        <v>508</v>
      </c>
      <c r="BQ139">
        <v>263</v>
      </c>
      <c r="BR139">
        <v>1111</v>
      </c>
      <c r="BS139">
        <v>740</v>
      </c>
      <c r="BT139">
        <v>1212</v>
      </c>
      <c r="BU139">
        <v>547</v>
      </c>
      <c r="BV139">
        <v>648</v>
      </c>
      <c r="BW139">
        <v>268</v>
      </c>
      <c r="BX139">
        <v>1673</v>
      </c>
      <c r="BY139">
        <v>331</v>
      </c>
      <c r="BZ139">
        <v>1412</v>
      </c>
      <c r="CA139">
        <v>2513</v>
      </c>
      <c r="CB139">
        <v>2850</v>
      </c>
      <c r="CC139">
        <v>1573</v>
      </c>
      <c r="CD139">
        <v>374</v>
      </c>
      <c r="CE139">
        <v>752</v>
      </c>
      <c r="CF139">
        <v>394</v>
      </c>
      <c r="CG139">
        <v>1051</v>
      </c>
      <c r="CH139">
        <v>3167</v>
      </c>
      <c r="CI139">
        <v>159</v>
      </c>
      <c r="CJ139">
        <v>521</v>
      </c>
      <c r="CK139">
        <v>799</v>
      </c>
      <c r="CL139">
        <v>511</v>
      </c>
      <c r="CM139">
        <v>22</v>
      </c>
      <c r="CN139">
        <v>1067</v>
      </c>
      <c r="CO139">
        <v>2566</v>
      </c>
      <c r="CP139">
        <v>464</v>
      </c>
      <c r="CQ139">
        <v>966</v>
      </c>
      <c r="CR139">
        <v>1562</v>
      </c>
    </row>
    <row r="140" spans="1:96" x14ac:dyDescent="0.2">
      <c r="A140" s="114" t="s">
        <v>52</v>
      </c>
      <c r="B140" s="195">
        <f>Prevalence!B137*AX140</f>
        <v>8994.9299999999985</v>
      </c>
      <c r="C140" s="195">
        <f>Prevalence!C137*AY140</f>
        <v>1097.3863636363635</v>
      </c>
      <c r="D140" s="195">
        <f>Prevalence!D137*AZ140</f>
        <v>84.482272727272729</v>
      </c>
      <c r="E140" s="195">
        <f>Prevalence!E137*BA140</f>
        <v>340.40727272727264</v>
      </c>
      <c r="F140" s="195">
        <f>Prevalence!F137*BB140</f>
        <v>679.86545454545444</v>
      </c>
      <c r="G140" s="195">
        <f>Prevalence!G137*BC140</f>
        <v>618.96545454545446</v>
      </c>
      <c r="H140" s="195">
        <f>Prevalence!H137*BD140</f>
        <v>554.4668181818181</v>
      </c>
      <c r="I140" s="195">
        <f>Prevalence!I137*BE140</f>
        <v>1642.27</v>
      </c>
      <c r="J140" s="195">
        <f>Prevalence!J137*BF140</f>
        <v>570.52227272727271</v>
      </c>
      <c r="K140" s="195">
        <f>Prevalence!K137*BG140</f>
        <v>1501.3563636363635</v>
      </c>
      <c r="L140" s="195">
        <f>Prevalence!L137*BH140</f>
        <v>1128.5481818181818</v>
      </c>
      <c r="M140" s="195">
        <f>Prevalence!M137*BI140</f>
        <v>30.647727272727266</v>
      </c>
      <c r="N140" s="195">
        <f>Prevalence!N137*BJ140</f>
        <v>3.1372727272727272</v>
      </c>
      <c r="O140" s="195">
        <f>Prevalence!O137*BK140</f>
        <v>513.58999999999992</v>
      </c>
      <c r="P140" s="195">
        <f>Prevalence!P137*BL140</f>
        <v>69.204545454545453</v>
      </c>
      <c r="Q140" s="195">
        <f>Prevalence!Q137*BM140</f>
        <v>289.27499999999998</v>
      </c>
      <c r="R140" s="195">
        <f>Prevalence!R137*BN140</f>
        <v>158.06318181818182</v>
      </c>
      <c r="S140" s="195">
        <f>Prevalence!S137*BO140</f>
        <v>132.87272727272727</v>
      </c>
      <c r="T140" s="195">
        <f>Prevalence!T137*BP140</f>
        <v>176.2145454545454</v>
      </c>
      <c r="U140" s="195">
        <f>Prevalence!U137*BQ140</f>
        <v>124.38363636363636</v>
      </c>
      <c r="V140" s="195">
        <f>Prevalence!V137*BR140</f>
        <v>340.40727272727264</v>
      </c>
      <c r="W140" s="195">
        <f>Prevalence!W137*BS140</f>
        <v>296.53818181818184</v>
      </c>
      <c r="X140" s="195">
        <f>Prevalence!X137*BT140</f>
        <v>478.9218181818182</v>
      </c>
      <c r="Y140" s="195">
        <f>Prevalence!Y137*BU140</f>
        <v>65.513636363636351</v>
      </c>
      <c r="Z140" s="195">
        <f>Prevalence!Z137*BV140</f>
        <v>197.41090909090906</v>
      </c>
      <c r="AA140" s="195">
        <f>Prevalence!AA137*BW140</f>
        <v>36.25</v>
      </c>
      <c r="AB140" s="195">
        <f>Prevalence!AB137*BX140</f>
        <v>375.60272727272729</v>
      </c>
      <c r="AC140" s="195">
        <f>Prevalence!AC137*BY140</f>
        <v>69.204545454545453</v>
      </c>
      <c r="AD140" s="195">
        <f>Prevalence!AD137*BZ140</f>
        <v>431.12454545454545</v>
      </c>
      <c r="AE140" s="195">
        <f>Prevalence!AE137*CA140</f>
        <v>679.86545454545444</v>
      </c>
      <c r="AF140" s="195">
        <f>Prevalence!AF137*CB140</f>
        <v>778.8872727272726</v>
      </c>
      <c r="AG140" s="195">
        <f>Prevalence!AG137*CC140</f>
        <v>396.5090909090909</v>
      </c>
      <c r="AH140" s="195">
        <f>Prevalence!AH137*CD140</f>
        <v>115.2090909090909</v>
      </c>
      <c r="AI140" s="195">
        <f>Prevalence!AI137*CE140</f>
        <v>271.91454545454542</v>
      </c>
      <c r="AJ140" s="195">
        <f>Prevalence!AJ137*CF140</f>
        <v>96.925909090909087</v>
      </c>
      <c r="AK140" s="195">
        <f>Prevalence!AK137*CG140</f>
        <v>398.61818181818182</v>
      </c>
      <c r="AL140" s="195">
        <f>Prevalence!AL137*CH140</f>
        <v>858.4</v>
      </c>
      <c r="AM140" s="195">
        <f>Prevalence!AM137*CI140</f>
        <v>30.647727272727266</v>
      </c>
      <c r="AN140" s="195">
        <f>Prevalence!AN137*CJ140</f>
        <v>102.26454545454546</v>
      </c>
      <c r="AO140" s="195">
        <f>Prevalence!AO137*CK140</f>
        <v>262.97727272727269</v>
      </c>
      <c r="AP140" s="195">
        <f>Prevalence!AP137*CL140</f>
        <v>84.482272727272729</v>
      </c>
      <c r="AQ140" s="195">
        <f>Prevalence!AQ137*CM140</f>
        <v>3.1372727272727272</v>
      </c>
      <c r="AR140" s="195">
        <f>Prevalence!AR137*CN140</f>
        <v>218.92363636363635</v>
      </c>
      <c r="AS140" s="195">
        <f>Prevalence!AS137*CO140</f>
        <v>752.94545454545437</v>
      </c>
      <c r="AT140" s="195">
        <f>Prevalence!AT137*CP140</f>
        <v>94.315909090909074</v>
      </c>
      <c r="AU140" s="195">
        <f>Prevalence!AU137*CQ140</f>
        <v>351.16363636363633</v>
      </c>
      <c r="AV140" s="195">
        <f>Prevalence!AV137*CR140</f>
        <v>323.74545454545455</v>
      </c>
      <c r="AW140">
        <v>139</v>
      </c>
      <c r="AX140">
        <v>31017</v>
      </c>
      <c r="AY140">
        <v>3330</v>
      </c>
      <c r="AZ140">
        <v>493</v>
      </c>
      <c r="BA140">
        <v>1076</v>
      </c>
      <c r="BB140">
        <v>2456</v>
      </c>
      <c r="BC140">
        <v>2236</v>
      </c>
      <c r="BD140">
        <v>2003</v>
      </c>
      <c r="BE140">
        <v>5663</v>
      </c>
      <c r="BF140">
        <v>2061</v>
      </c>
      <c r="BG140">
        <v>4952</v>
      </c>
      <c r="BH140">
        <v>4506</v>
      </c>
      <c r="BI140">
        <v>155</v>
      </c>
      <c r="BJ140">
        <v>17</v>
      </c>
      <c r="BK140">
        <v>1694</v>
      </c>
      <c r="BL140">
        <v>375</v>
      </c>
      <c r="BM140">
        <v>1045</v>
      </c>
      <c r="BN140">
        <v>571</v>
      </c>
      <c r="BO140">
        <v>560</v>
      </c>
      <c r="BP140">
        <v>557</v>
      </c>
      <c r="BQ140">
        <v>337</v>
      </c>
      <c r="BR140">
        <v>1076</v>
      </c>
      <c r="BS140">
        <v>703</v>
      </c>
      <c r="BT140">
        <v>1172</v>
      </c>
      <c r="BU140">
        <v>497</v>
      </c>
      <c r="BV140">
        <v>624</v>
      </c>
      <c r="BW140">
        <v>250</v>
      </c>
      <c r="BX140">
        <v>1583</v>
      </c>
      <c r="BY140">
        <v>375</v>
      </c>
      <c r="BZ140">
        <v>1422</v>
      </c>
      <c r="CA140">
        <v>2456</v>
      </c>
      <c r="CB140">
        <v>2462</v>
      </c>
      <c r="CC140">
        <v>1504</v>
      </c>
      <c r="CD140">
        <v>380</v>
      </c>
      <c r="CE140">
        <v>764</v>
      </c>
      <c r="CF140">
        <v>387</v>
      </c>
      <c r="CG140">
        <v>1120</v>
      </c>
      <c r="CH140">
        <v>2960</v>
      </c>
      <c r="CI140">
        <v>155</v>
      </c>
      <c r="CJ140">
        <v>431</v>
      </c>
      <c r="CK140">
        <v>798</v>
      </c>
      <c r="CL140">
        <v>493</v>
      </c>
      <c r="CM140">
        <v>17</v>
      </c>
      <c r="CN140">
        <v>1038</v>
      </c>
      <c r="CO140">
        <v>2380</v>
      </c>
      <c r="CP140">
        <v>477</v>
      </c>
      <c r="CQ140">
        <v>888</v>
      </c>
      <c r="CR140">
        <v>1535</v>
      </c>
    </row>
    <row r="141" spans="1:96" x14ac:dyDescent="0.2">
      <c r="A141" s="114" t="s">
        <v>53</v>
      </c>
      <c r="B141" s="195">
        <f>Prevalence!B138*AX141</f>
        <v>6552.01</v>
      </c>
      <c r="C141" s="195">
        <f>Prevalence!C138*AY141</f>
        <v>831.39772727272737</v>
      </c>
      <c r="D141" s="195">
        <f>Prevalence!D138*AZ141</f>
        <v>69.857272727272729</v>
      </c>
      <c r="E141" s="195">
        <f>Prevalence!E138*BA141</f>
        <v>262.45090909090908</v>
      </c>
      <c r="F141" s="195">
        <f>Prevalence!F138*BB141</f>
        <v>488.48863636363643</v>
      </c>
      <c r="G141" s="195">
        <f>Prevalence!G138*BC141</f>
        <v>446.33590909090913</v>
      </c>
      <c r="H141" s="195">
        <f>Prevalence!H138*BD141</f>
        <v>364.66500000000002</v>
      </c>
      <c r="I141" s="195">
        <f>Prevalence!I138*BE141</f>
        <v>1190.94</v>
      </c>
      <c r="J141" s="195">
        <f>Prevalence!J138*BF141</f>
        <v>399.57272727272732</v>
      </c>
      <c r="K141" s="195">
        <f>Prevalence!K138*BG141</f>
        <v>1113.5450000000001</v>
      </c>
      <c r="L141" s="195">
        <f>Prevalence!L138*BH141</f>
        <v>814.40909090909088</v>
      </c>
      <c r="M141" s="195">
        <f>Prevalence!M138*BI141</f>
        <v>24.463636363636361</v>
      </c>
      <c r="N141" s="195">
        <f>Prevalence!N138*BJ141</f>
        <v>2.0490909090909089</v>
      </c>
      <c r="O141" s="195">
        <f>Prevalence!O138*BK141</f>
        <v>389.05545454545455</v>
      </c>
      <c r="P141" s="195">
        <f>Prevalence!P138*BL141</f>
        <v>45.372727272727275</v>
      </c>
      <c r="Q141" s="195">
        <f>Prevalence!Q138*BM141</f>
        <v>189.02863636363639</v>
      </c>
      <c r="R141" s="195">
        <f>Prevalence!R138*BN141</f>
        <v>108.01636363636365</v>
      </c>
      <c r="S141" s="195">
        <f>Prevalence!S138*BO141</f>
        <v>96.537272727272736</v>
      </c>
      <c r="T141" s="195">
        <f>Prevalence!T138*BP141</f>
        <v>132.9818181818182</v>
      </c>
      <c r="U141" s="195">
        <f>Prevalence!U138*BQ141</f>
        <v>95.429090909090903</v>
      </c>
      <c r="V141" s="195">
        <f>Prevalence!V138*BR141</f>
        <v>262.45090909090908</v>
      </c>
      <c r="W141" s="195">
        <f>Prevalence!W138*BS141</f>
        <v>223.81090909090912</v>
      </c>
      <c r="X141" s="195">
        <f>Prevalence!X138*BT141</f>
        <v>374.00090909090909</v>
      </c>
      <c r="Y141" s="195">
        <f>Prevalence!Y138*BU141</f>
        <v>53.527272727272731</v>
      </c>
      <c r="Z141" s="195">
        <f>Prevalence!Z138*BV141</f>
        <v>149.04</v>
      </c>
      <c r="AA141" s="195">
        <f>Prevalence!AA138*BW141</f>
        <v>23.115000000000002</v>
      </c>
      <c r="AB141" s="195">
        <f>Prevalence!AB138*BX141</f>
        <v>264.20727272727277</v>
      </c>
      <c r="AC141" s="195">
        <f>Prevalence!AC138*BY141</f>
        <v>45.372727272727275</v>
      </c>
      <c r="AD141" s="195">
        <f>Prevalence!AD138*BZ141</f>
        <v>301.77045454545453</v>
      </c>
      <c r="AE141" s="195">
        <f>Prevalence!AE138*CA141</f>
        <v>488.48863636363643</v>
      </c>
      <c r="AF141" s="195">
        <f>Prevalence!AF138*CB141</f>
        <v>540.96</v>
      </c>
      <c r="AG141" s="195">
        <f>Prevalence!AG138*CC141</f>
        <v>269.72727272727275</v>
      </c>
      <c r="AH141" s="195">
        <f>Prevalence!AH138*CD141</f>
        <v>82.716363636363639</v>
      </c>
      <c r="AI141" s="195">
        <f>Prevalence!AI138*CE141</f>
        <v>194.20363636363638</v>
      </c>
      <c r="AJ141" s="195">
        <f>Prevalence!AJ138*CF141</f>
        <v>61.18</v>
      </c>
      <c r="AK141" s="195">
        <f>Prevalence!AK138*CG141</f>
        <v>281.1436363636364</v>
      </c>
      <c r="AL141" s="195">
        <f>Prevalence!AL138*CH141</f>
        <v>651.82000000000005</v>
      </c>
      <c r="AM141" s="195">
        <f>Prevalence!AM138*CI141</f>
        <v>24.463636363636361</v>
      </c>
      <c r="AN141" s="195">
        <f>Prevalence!AN138*CJ141</f>
        <v>82.047272727272741</v>
      </c>
      <c r="AO141" s="195">
        <f>Prevalence!AO138*CK141</f>
        <v>211.96590909090912</v>
      </c>
      <c r="AP141" s="195">
        <f>Prevalence!AP138*CL141</f>
        <v>69.857272727272729</v>
      </c>
      <c r="AQ141" s="195">
        <f>Prevalence!AQ138*CM141</f>
        <v>2.0490909090909089</v>
      </c>
      <c r="AR141" s="195">
        <f>Prevalence!AR138*CN141</f>
        <v>172.45818181818183</v>
      </c>
      <c r="AS141" s="195">
        <f>Prevalence!AS138*CO141</f>
        <v>537.69818181818187</v>
      </c>
      <c r="AT141" s="195">
        <f>Prevalence!AT138*CP141</f>
        <v>70.881818181818176</v>
      </c>
      <c r="AU141" s="195">
        <f>Prevalence!AU138*CQ141</f>
        <v>253.41818181818178</v>
      </c>
      <c r="AV141" s="195">
        <f>Prevalence!AV138*CR141</f>
        <v>236.5236363636364</v>
      </c>
      <c r="AW141">
        <v>140</v>
      </c>
      <c r="AX141">
        <v>28487</v>
      </c>
      <c r="AY141">
        <v>3181</v>
      </c>
      <c r="AZ141">
        <v>514</v>
      </c>
      <c r="BA141">
        <v>1046</v>
      </c>
      <c r="BB141">
        <v>2225</v>
      </c>
      <c r="BC141">
        <v>2033</v>
      </c>
      <c r="BD141">
        <v>1661</v>
      </c>
      <c r="BE141">
        <v>5178</v>
      </c>
      <c r="BF141">
        <v>1820</v>
      </c>
      <c r="BG141">
        <v>4631</v>
      </c>
      <c r="BH141">
        <v>4100</v>
      </c>
      <c r="BI141">
        <v>156</v>
      </c>
      <c r="BJ141">
        <v>14</v>
      </c>
      <c r="BK141">
        <v>1618</v>
      </c>
      <c r="BL141">
        <v>310</v>
      </c>
      <c r="BM141">
        <v>861</v>
      </c>
      <c r="BN141">
        <v>492</v>
      </c>
      <c r="BO141">
        <v>513</v>
      </c>
      <c r="BP141">
        <v>530</v>
      </c>
      <c r="BQ141">
        <v>326</v>
      </c>
      <c r="BR141">
        <v>1046</v>
      </c>
      <c r="BS141">
        <v>669</v>
      </c>
      <c r="BT141">
        <v>1154</v>
      </c>
      <c r="BU141">
        <v>512</v>
      </c>
      <c r="BV141">
        <v>594</v>
      </c>
      <c r="BW141">
        <v>201</v>
      </c>
      <c r="BX141">
        <v>1404</v>
      </c>
      <c r="BY141">
        <v>310</v>
      </c>
      <c r="BZ141">
        <v>1255</v>
      </c>
      <c r="CA141">
        <v>2225</v>
      </c>
      <c r="CB141">
        <v>2156</v>
      </c>
      <c r="CC141">
        <v>1290</v>
      </c>
      <c r="CD141">
        <v>344</v>
      </c>
      <c r="CE141">
        <v>688</v>
      </c>
      <c r="CF141">
        <v>308</v>
      </c>
      <c r="CG141">
        <v>996</v>
      </c>
      <c r="CH141">
        <v>2834</v>
      </c>
      <c r="CI141">
        <v>156</v>
      </c>
      <c r="CJ141">
        <v>436</v>
      </c>
      <c r="CK141">
        <v>811</v>
      </c>
      <c r="CL141">
        <v>514</v>
      </c>
      <c r="CM141">
        <v>14</v>
      </c>
      <c r="CN141">
        <v>1031</v>
      </c>
      <c r="CO141">
        <v>2143</v>
      </c>
      <c r="CP141">
        <v>452</v>
      </c>
      <c r="CQ141">
        <v>808</v>
      </c>
      <c r="CR141">
        <v>1414</v>
      </c>
    </row>
    <row r="142" spans="1:96" x14ac:dyDescent="0.2">
      <c r="A142" s="114" t="s">
        <v>54</v>
      </c>
      <c r="B142" s="195">
        <f>Prevalence!B139*AX142</f>
        <v>5555.88</v>
      </c>
      <c r="C142" s="195">
        <f>Prevalence!C139*AY142</f>
        <v>665.69318181818198</v>
      </c>
      <c r="D142" s="195">
        <f>Prevalence!D139*AZ142</f>
        <v>52.868636363636369</v>
      </c>
      <c r="E142" s="195">
        <f>Prevalence!E139*BA142</f>
        <v>218.29090909090908</v>
      </c>
      <c r="F142" s="195">
        <f>Prevalence!F139*BB142</f>
        <v>386.83909090909094</v>
      </c>
      <c r="G142" s="195">
        <f>Prevalence!G139*BC142</f>
        <v>369.93409090909097</v>
      </c>
      <c r="H142" s="195">
        <f>Prevalence!H139*BD142</f>
        <v>324.2686363636364</v>
      </c>
      <c r="I142" s="195">
        <f>Prevalence!I139*BE142</f>
        <v>1058</v>
      </c>
      <c r="J142" s="195">
        <f>Prevalence!J139*BF142</f>
        <v>335.46545454545458</v>
      </c>
      <c r="K142" s="195">
        <f>Prevalence!K139*BG142</f>
        <v>942.82227272727266</v>
      </c>
      <c r="L142" s="195">
        <f>Prevalence!L139*BH142</f>
        <v>686.28863636363633</v>
      </c>
      <c r="M142" s="195">
        <f>Prevalence!M139*BI142</f>
        <v>19.131818181818179</v>
      </c>
      <c r="N142" s="195">
        <f>Prevalence!N139*BJ142</f>
        <v>1.6099999999999999</v>
      </c>
      <c r="O142" s="195">
        <f>Prevalence!O139*BK142</f>
        <v>363.56727272727272</v>
      </c>
      <c r="P142" s="195">
        <f>Prevalence!P139*BL142</f>
        <v>40.542727272727269</v>
      </c>
      <c r="Q142" s="195">
        <f>Prevalence!Q139*BM142</f>
        <v>175.85590909090911</v>
      </c>
      <c r="R142" s="195">
        <f>Prevalence!R139*BN142</f>
        <v>83.427272727272737</v>
      </c>
      <c r="S142" s="195">
        <f>Prevalence!S139*BO142</f>
        <v>89.38636363636364</v>
      </c>
      <c r="T142" s="195">
        <f>Prevalence!T139*BP142</f>
        <v>114.16363636363637</v>
      </c>
      <c r="U142" s="195">
        <f>Prevalence!U139*BQ142</f>
        <v>68.790909090909096</v>
      </c>
      <c r="V142" s="195">
        <f>Prevalence!V139*BR142</f>
        <v>218.29090909090908</v>
      </c>
      <c r="W142" s="195">
        <f>Prevalence!W139*BS142</f>
        <v>241.20727272727277</v>
      </c>
      <c r="X142" s="195">
        <f>Prevalence!X139*BT142</f>
        <v>298.16363636363639</v>
      </c>
      <c r="Y142" s="195">
        <f>Prevalence!Y139*BU142</f>
        <v>46</v>
      </c>
      <c r="Z142" s="195">
        <f>Prevalence!Z139*BV142</f>
        <v>136.74545454545455</v>
      </c>
      <c r="AA142" s="195">
        <f>Prevalence!AA139*BW142</f>
        <v>22.080000000000002</v>
      </c>
      <c r="AB142" s="195">
        <f>Prevalence!AB139*BX142</f>
        <v>241.06090909090912</v>
      </c>
      <c r="AC142" s="195">
        <f>Prevalence!AC139*BY142</f>
        <v>40.542727272727269</v>
      </c>
      <c r="AD142" s="195">
        <f>Prevalence!AD139*BZ142</f>
        <v>252.23681818181817</v>
      </c>
      <c r="AE142" s="195">
        <f>Prevalence!AE139*CA142</f>
        <v>386.83909090909094</v>
      </c>
      <c r="AF142" s="195">
        <f>Prevalence!AF139*CB142</f>
        <v>500.81454545454545</v>
      </c>
      <c r="AG142" s="195">
        <f>Prevalence!AG139*CC142</f>
        <v>224.35454545454547</v>
      </c>
      <c r="AH142" s="195">
        <f>Prevalence!AH139*CD142</f>
        <v>67.327272727272728</v>
      </c>
      <c r="AI142" s="195">
        <f>Prevalence!AI139*CE142</f>
        <v>138.87818181818182</v>
      </c>
      <c r="AJ142" s="195">
        <f>Prevalence!AJ139*CF142</f>
        <v>58.796363636363637</v>
      </c>
      <c r="AK142" s="195">
        <f>Prevalence!AK139*CG142</f>
        <v>227.5118181818182</v>
      </c>
      <c r="AL142" s="195">
        <f>Prevalence!AL139*CH142</f>
        <v>538.20000000000005</v>
      </c>
      <c r="AM142" s="195">
        <f>Prevalence!AM139*CI142</f>
        <v>19.131818181818179</v>
      </c>
      <c r="AN142" s="195">
        <f>Prevalence!AN139*CJ142</f>
        <v>59.465454545454548</v>
      </c>
      <c r="AO142" s="195">
        <f>Prevalence!AO139*CK142</f>
        <v>191.84090909090912</v>
      </c>
      <c r="AP142" s="195">
        <f>Prevalence!AP139*CL142</f>
        <v>52.868636363636369</v>
      </c>
      <c r="AQ142" s="195">
        <f>Prevalence!AQ139*CM142</f>
        <v>1.6099999999999999</v>
      </c>
      <c r="AR142" s="195">
        <f>Prevalence!AR139*CN142</f>
        <v>137.3309090909091</v>
      </c>
      <c r="AS142" s="195">
        <f>Prevalence!AS139*CO142</f>
        <v>461.67272727272729</v>
      </c>
      <c r="AT142" s="195">
        <f>Prevalence!AT139*CP142</f>
        <v>62.884090909090901</v>
      </c>
      <c r="AU142" s="195">
        <f>Prevalence!AU139*CQ142</f>
        <v>219.23181818181817</v>
      </c>
      <c r="AV142" s="195">
        <f>Prevalence!AV139*CR142</f>
        <v>190.18909090909094</v>
      </c>
      <c r="AW142">
        <v>141</v>
      </c>
      <c r="AX142">
        <v>24156</v>
      </c>
      <c r="AY142">
        <v>2547</v>
      </c>
      <c r="AZ142">
        <v>389</v>
      </c>
      <c r="BA142">
        <v>870</v>
      </c>
      <c r="BB142">
        <v>1762</v>
      </c>
      <c r="BC142">
        <v>1685</v>
      </c>
      <c r="BD142">
        <v>1477</v>
      </c>
      <c r="BE142">
        <v>4600</v>
      </c>
      <c r="BF142">
        <v>1528</v>
      </c>
      <c r="BG142">
        <v>3921</v>
      </c>
      <c r="BH142">
        <v>3455</v>
      </c>
      <c r="BI142">
        <v>122</v>
      </c>
      <c r="BJ142">
        <v>11</v>
      </c>
      <c r="BK142">
        <v>1512</v>
      </c>
      <c r="BL142">
        <v>277</v>
      </c>
      <c r="BM142">
        <v>801</v>
      </c>
      <c r="BN142">
        <v>380</v>
      </c>
      <c r="BO142">
        <v>475</v>
      </c>
      <c r="BP142">
        <v>455</v>
      </c>
      <c r="BQ142">
        <v>235</v>
      </c>
      <c r="BR142">
        <v>870</v>
      </c>
      <c r="BS142">
        <v>721</v>
      </c>
      <c r="BT142">
        <v>920</v>
      </c>
      <c r="BU142">
        <v>440</v>
      </c>
      <c r="BV142">
        <v>545</v>
      </c>
      <c r="BW142">
        <v>192</v>
      </c>
      <c r="BX142">
        <v>1281</v>
      </c>
      <c r="BY142">
        <v>277</v>
      </c>
      <c r="BZ142">
        <v>1049</v>
      </c>
      <c r="CA142">
        <v>1762</v>
      </c>
      <c r="CB142">
        <v>1996</v>
      </c>
      <c r="CC142">
        <v>1073</v>
      </c>
      <c r="CD142">
        <v>280</v>
      </c>
      <c r="CE142">
        <v>492</v>
      </c>
      <c r="CF142">
        <v>296</v>
      </c>
      <c r="CG142">
        <v>806</v>
      </c>
      <c r="CH142">
        <v>2340</v>
      </c>
      <c r="CI142">
        <v>122</v>
      </c>
      <c r="CJ142">
        <v>316</v>
      </c>
      <c r="CK142">
        <v>734</v>
      </c>
      <c r="CL142">
        <v>389</v>
      </c>
      <c r="CM142">
        <v>11</v>
      </c>
      <c r="CN142">
        <v>821</v>
      </c>
      <c r="CO142">
        <v>1840</v>
      </c>
      <c r="CP142">
        <v>401</v>
      </c>
      <c r="CQ142">
        <v>699</v>
      </c>
      <c r="CR142">
        <v>1137</v>
      </c>
    </row>
    <row r="143" spans="1:96" x14ac:dyDescent="0.2">
      <c r="A143" s="114" t="s">
        <v>55</v>
      </c>
      <c r="B143" s="195">
        <f>Prevalence!B140*AX143</f>
        <v>2151.7000000000003</v>
      </c>
      <c r="C143" s="195">
        <f>Prevalence!C140*AY143</f>
        <v>258.86363636363637</v>
      </c>
      <c r="D143" s="195">
        <f>Prevalence!D140*AZ143</f>
        <v>20.918181818181822</v>
      </c>
      <c r="E143" s="195">
        <f>Prevalence!E140*BA143</f>
        <v>83.563636363636363</v>
      </c>
      <c r="F143" s="195">
        <f>Prevalence!F140*BB143</f>
        <v>154.35</v>
      </c>
      <c r="G143" s="195">
        <f>Prevalence!G140*BC143</f>
        <v>132.01363636363638</v>
      </c>
      <c r="H143" s="195">
        <f>Prevalence!H140*BD143</f>
        <v>132.87272727272727</v>
      </c>
      <c r="I143" s="195">
        <f>Prevalence!I140*BE143</f>
        <v>436.40000000000003</v>
      </c>
      <c r="J143" s="195">
        <f>Prevalence!J140*BF143</f>
        <v>121.80000000000001</v>
      </c>
      <c r="K143" s="195">
        <f>Prevalence!K140*BG143</f>
        <v>352.9454545454546</v>
      </c>
      <c r="L143" s="195">
        <f>Prevalence!L140*BH143</f>
        <v>259.17727272727274</v>
      </c>
      <c r="M143" s="195">
        <f>Prevalence!M140*BI143</f>
        <v>6</v>
      </c>
      <c r="N143" s="195">
        <f>Prevalence!N140*BJ143</f>
        <v>0.50909090909090915</v>
      </c>
      <c r="O143" s="195">
        <f>Prevalence!O140*BK143</f>
        <v>139.46363636363637</v>
      </c>
      <c r="P143" s="195">
        <f>Prevalence!P140*BL143</f>
        <v>17.81818181818182</v>
      </c>
      <c r="Q143" s="195">
        <f>Prevalence!Q140*BM143</f>
        <v>76.077272727272728</v>
      </c>
      <c r="R143" s="195">
        <f>Prevalence!R140*BN143</f>
        <v>30.927272727272729</v>
      </c>
      <c r="S143" s="195">
        <f>Prevalence!S140*BO143</f>
        <v>33.627272727272732</v>
      </c>
      <c r="T143" s="195">
        <f>Prevalence!T140*BP143</f>
        <v>44.072727272727271</v>
      </c>
      <c r="U143" s="195">
        <f>Prevalence!U140*BQ143</f>
        <v>22.90909090909091</v>
      </c>
      <c r="V143" s="195">
        <f>Prevalence!V140*BR143</f>
        <v>83.563636363636363</v>
      </c>
      <c r="W143" s="195">
        <f>Prevalence!W140*BS143</f>
        <v>91.927272727272737</v>
      </c>
      <c r="X143" s="195">
        <f>Prevalence!X140*BT143</f>
        <v>119.91363636363639</v>
      </c>
      <c r="Y143" s="195">
        <f>Prevalence!Y140*BU143</f>
        <v>17.272727272727273</v>
      </c>
      <c r="Z143" s="195">
        <f>Prevalence!Z140*BV143</f>
        <v>54.43636363636363</v>
      </c>
      <c r="AA143" s="195">
        <f>Prevalence!AA140*BW143</f>
        <v>10.25</v>
      </c>
      <c r="AB143" s="195">
        <f>Prevalence!AB140*BX143</f>
        <v>95.563636363636377</v>
      </c>
      <c r="AC143" s="195">
        <f>Prevalence!AC140*BY143</f>
        <v>17.81818181818182</v>
      </c>
      <c r="AD143" s="195">
        <f>Prevalence!AD140*BZ143</f>
        <v>91.477272727272734</v>
      </c>
      <c r="AE143" s="195">
        <f>Prevalence!AE140*CA143</f>
        <v>154.35</v>
      </c>
      <c r="AF143" s="195">
        <f>Prevalence!AF140*CB143</f>
        <v>219.16363636363636</v>
      </c>
      <c r="AG143" s="195">
        <f>Prevalence!AG140*CC143</f>
        <v>79.27272727272728</v>
      </c>
      <c r="AH143" s="195">
        <f>Prevalence!AH140*CD143</f>
        <v>28.436363636363637</v>
      </c>
      <c r="AI143" s="195">
        <f>Prevalence!AI140*CE143</f>
        <v>54.613636363636367</v>
      </c>
      <c r="AJ143" s="195">
        <f>Prevalence!AJ140*CF143</f>
        <v>23.404545454545456</v>
      </c>
      <c r="AK143" s="195">
        <f>Prevalence!AK140*CG143</f>
        <v>82.104545454545459</v>
      </c>
      <c r="AL143" s="195">
        <f>Prevalence!AL140*CH143</f>
        <v>198</v>
      </c>
      <c r="AM143" s="195">
        <f>Prevalence!AM140*CI143</f>
        <v>6</v>
      </c>
      <c r="AN143" s="195">
        <f>Prevalence!AN140*CJ143</f>
        <v>23.809090909090912</v>
      </c>
      <c r="AO143" s="195">
        <f>Prevalence!AO140*CK143</f>
        <v>78.863636363636374</v>
      </c>
      <c r="AP143" s="195">
        <f>Prevalence!AP140*CL143</f>
        <v>20.918181818181822</v>
      </c>
      <c r="AQ143" s="195">
        <f>Prevalence!AQ140*CM143</f>
        <v>0.50909090909090915</v>
      </c>
      <c r="AR143" s="195">
        <f>Prevalence!AR140*CN143</f>
        <v>55.127272727272732</v>
      </c>
      <c r="AS143" s="195">
        <f>Prevalence!AS140*CO143</f>
        <v>177.70909090909089</v>
      </c>
      <c r="AT143" s="195">
        <f>Prevalence!AT140*CP143</f>
        <v>22.363636363636363</v>
      </c>
      <c r="AU143" s="195">
        <f>Prevalence!AU140*CQ143</f>
        <v>77.86363636363636</v>
      </c>
      <c r="AV143" s="195">
        <f>Prevalence!AV140*CR143</f>
        <v>64.65454545454547</v>
      </c>
      <c r="AW143">
        <v>142</v>
      </c>
      <c r="AX143">
        <v>21517</v>
      </c>
      <c r="AY143">
        <v>2278</v>
      </c>
      <c r="AZ143">
        <v>354</v>
      </c>
      <c r="BA143">
        <v>766</v>
      </c>
      <c r="BB143">
        <v>1617</v>
      </c>
      <c r="BC143">
        <v>1383</v>
      </c>
      <c r="BD143">
        <v>1392</v>
      </c>
      <c r="BE143">
        <v>4364</v>
      </c>
      <c r="BF143">
        <v>1276</v>
      </c>
      <c r="BG143">
        <v>3376</v>
      </c>
      <c r="BH143">
        <v>3001</v>
      </c>
      <c r="BI143">
        <v>88</v>
      </c>
      <c r="BJ143">
        <v>8</v>
      </c>
      <c r="BK143">
        <v>1334</v>
      </c>
      <c r="BL143">
        <v>280</v>
      </c>
      <c r="BM143">
        <v>797</v>
      </c>
      <c r="BN143">
        <v>324</v>
      </c>
      <c r="BO143">
        <v>411</v>
      </c>
      <c r="BP143">
        <v>404</v>
      </c>
      <c r="BQ143">
        <v>180</v>
      </c>
      <c r="BR143">
        <v>766</v>
      </c>
      <c r="BS143">
        <v>632</v>
      </c>
      <c r="BT143">
        <v>851</v>
      </c>
      <c r="BU143">
        <v>380</v>
      </c>
      <c r="BV143">
        <v>499</v>
      </c>
      <c r="BW143">
        <v>205</v>
      </c>
      <c r="BX143">
        <v>1168</v>
      </c>
      <c r="BY143">
        <v>280</v>
      </c>
      <c r="BZ143">
        <v>875</v>
      </c>
      <c r="CA143">
        <v>1617</v>
      </c>
      <c r="CB143">
        <v>2009</v>
      </c>
      <c r="CC143">
        <v>872</v>
      </c>
      <c r="CD143">
        <v>272</v>
      </c>
      <c r="CE143">
        <v>445</v>
      </c>
      <c r="CF143">
        <v>271</v>
      </c>
      <c r="CG143">
        <v>669</v>
      </c>
      <c r="CH143">
        <v>1980</v>
      </c>
      <c r="CI143">
        <v>88</v>
      </c>
      <c r="CJ143">
        <v>291</v>
      </c>
      <c r="CK143">
        <v>694</v>
      </c>
      <c r="CL143">
        <v>354</v>
      </c>
      <c r="CM143">
        <v>8</v>
      </c>
      <c r="CN143">
        <v>758</v>
      </c>
      <c r="CO143">
        <v>1629</v>
      </c>
      <c r="CP143">
        <v>328</v>
      </c>
      <c r="CQ143">
        <v>571</v>
      </c>
      <c r="CR143">
        <v>889</v>
      </c>
    </row>
    <row r="144" spans="1:96" x14ac:dyDescent="0.2">
      <c r="A144" s="114" t="s">
        <v>56</v>
      </c>
      <c r="B144" s="195">
        <f>Prevalence!B141*AX144</f>
        <v>1641.9</v>
      </c>
      <c r="C144" s="195">
        <f>Prevalence!C141*AY144</f>
        <v>194.54545454545456</v>
      </c>
      <c r="D144" s="195">
        <f>Prevalence!D141*AZ144</f>
        <v>17.668181818181822</v>
      </c>
      <c r="E144" s="195">
        <f>Prevalence!E141*BA144</f>
        <v>60.218181818181819</v>
      </c>
      <c r="F144" s="195">
        <f>Prevalence!F141*BB144</f>
        <v>115.78636363636365</v>
      </c>
      <c r="G144" s="195">
        <f>Prevalence!G141*BC144</f>
        <v>95.55</v>
      </c>
      <c r="H144" s="195">
        <f>Prevalence!H141*BD144</f>
        <v>106.81363636363636</v>
      </c>
      <c r="I144" s="195">
        <f>Prevalence!I141*BE144</f>
        <v>346.40000000000003</v>
      </c>
      <c r="J144" s="195">
        <f>Prevalence!J141*BF144</f>
        <v>94.309090909090912</v>
      </c>
      <c r="K144" s="195">
        <f>Prevalence!K141*BG144</f>
        <v>258.54090909090911</v>
      </c>
      <c r="L144" s="195">
        <f>Prevalence!L141*BH144</f>
        <v>193.19545454545454</v>
      </c>
      <c r="M144" s="195">
        <f>Prevalence!M141*BI144</f>
        <v>4.9090909090909083</v>
      </c>
      <c r="N144" s="195">
        <f>Prevalence!N141*BJ144</f>
        <v>0.9545454545454547</v>
      </c>
      <c r="O144" s="195">
        <f>Prevalence!O141*BK144</f>
        <v>113.11818181818182</v>
      </c>
      <c r="P144" s="195">
        <f>Prevalence!P141*BL144</f>
        <v>12.218181818181819</v>
      </c>
      <c r="Q144" s="195">
        <f>Prevalence!Q141*BM144</f>
        <v>63.095454545454551</v>
      </c>
      <c r="R144" s="195">
        <f>Prevalence!R141*BN144</f>
        <v>22.336363636363636</v>
      </c>
      <c r="S144" s="195">
        <f>Prevalence!S141*BO144</f>
        <v>29.618181818181824</v>
      </c>
      <c r="T144" s="195">
        <f>Prevalence!T141*BP144</f>
        <v>29.236363636363635</v>
      </c>
      <c r="U144" s="195">
        <f>Prevalence!U141*BQ144</f>
        <v>16.418181818181822</v>
      </c>
      <c r="V144" s="195">
        <f>Prevalence!V141*BR144</f>
        <v>60.218181818181819</v>
      </c>
      <c r="W144" s="195">
        <f>Prevalence!W141*BS144</f>
        <v>63.854545454545466</v>
      </c>
      <c r="X144" s="195">
        <f>Prevalence!X141*BT144</f>
        <v>86.236363636363649</v>
      </c>
      <c r="Y144" s="195">
        <f>Prevalence!Y141*BU144</f>
        <v>14.318181818181818</v>
      </c>
      <c r="Z144" s="195">
        <f>Prevalence!Z141*BV144</f>
        <v>38.4</v>
      </c>
      <c r="AA144" s="195">
        <f>Prevalence!AA141*BW144</f>
        <v>6.9</v>
      </c>
      <c r="AB144" s="195">
        <f>Prevalence!AB141*BX144</f>
        <v>79.118181818181824</v>
      </c>
      <c r="AC144" s="195">
        <f>Prevalence!AC141*BY144</f>
        <v>12.218181818181819</v>
      </c>
      <c r="AD144" s="195">
        <f>Prevalence!AD141*BZ144</f>
        <v>67.431818181818187</v>
      </c>
      <c r="AE144" s="195">
        <f>Prevalence!AE141*CA144</f>
        <v>115.78636363636365</v>
      </c>
      <c r="AF144" s="195">
        <f>Prevalence!AF141*CB144</f>
        <v>180.54545454545453</v>
      </c>
      <c r="AG144" s="195">
        <f>Prevalence!AG141*CC144</f>
        <v>65.454545454545453</v>
      </c>
      <c r="AH144" s="195">
        <f>Prevalence!AH141*CD144</f>
        <v>21.118181818181821</v>
      </c>
      <c r="AI144" s="195">
        <f>Prevalence!AI141*CE144</f>
        <v>41.236363636363642</v>
      </c>
      <c r="AJ144" s="195">
        <f>Prevalence!AJ141*CF144</f>
        <v>19.345454545454544</v>
      </c>
      <c r="AK144" s="195">
        <f>Prevalence!AK141*CG144</f>
        <v>59.890909090909098</v>
      </c>
      <c r="AL144" s="195">
        <f>Prevalence!AL141*CH144</f>
        <v>128.20000000000002</v>
      </c>
      <c r="AM144" s="195">
        <f>Prevalence!AM141*CI144</f>
        <v>4.9090909090909083</v>
      </c>
      <c r="AN144" s="195">
        <f>Prevalence!AN141*CJ144</f>
        <v>22.990909090909096</v>
      </c>
      <c r="AO144" s="195">
        <f>Prevalence!AO141*CK144</f>
        <v>53.977272727272734</v>
      </c>
      <c r="AP144" s="195">
        <f>Prevalence!AP141*CL144</f>
        <v>17.668181818181822</v>
      </c>
      <c r="AQ144" s="195">
        <f>Prevalence!AQ141*CM144</f>
        <v>0.9545454545454547</v>
      </c>
      <c r="AR144" s="195">
        <f>Prevalence!AR141*CN144</f>
        <v>44.509090909090915</v>
      </c>
      <c r="AS144" s="195">
        <f>Prevalence!AS141*CO144</f>
        <v>149.23636363636362</v>
      </c>
      <c r="AT144" s="195">
        <f>Prevalence!AT141*CP144</f>
        <v>15.477272727272727</v>
      </c>
      <c r="AU144" s="195">
        <f>Prevalence!AU141*CQ144</f>
        <v>68.454545454545453</v>
      </c>
      <c r="AV144" s="195">
        <f>Prevalence!AV141*CR144</f>
        <v>42.327272727272735</v>
      </c>
      <c r="AW144">
        <v>143</v>
      </c>
      <c r="AX144">
        <v>16419</v>
      </c>
      <c r="AY144">
        <v>1712</v>
      </c>
      <c r="AZ144">
        <v>299</v>
      </c>
      <c r="BA144">
        <v>552</v>
      </c>
      <c r="BB144">
        <v>1213</v>
      </c>
      <c r="BC144">
        <v>1001</v>
      </c>
      <c r="BD144">
        <v>1119</v>
      </c>
      <c r="BE144">
        <v>3464</v>
      </c>
      <c r="BF144">
        <v>988</v>
      </c>
      <c r="BG144">
        <v>2473</v>
      </c>
      <c r="BH144">
        <v>2237</v>
      </c>
      <c r="BI144">
        <v>72</v>
      </c>
      <c r="BJ144">
        <v>15</v>
      </c>
      <c r="BK144">
        <v>1082</v>
      </c>
      <c r="BL144">
        <v>192</v>
      </c>
      <c r="BM144">
        <v>661</v>
      </c>
      <c r="BN144">
        <v>234</v>
      </c>
      <c r="BO144">
        <v>362</v>
      </c>
      <c r="BP144">
        <v>268</v>
      </c>
      <c r="BQ144">
        <v>129</v>
      </c>
      <c r="BR144">
        <v>552</v>
      </c>
      <c r="BS144">
        <v>439</v>
      </c>
      <c r="BT144">
        <v>612</v>
      </c>
      <c r="BU144">
        <v>315</v>
      </c>
      <c r="BV144">
        <v>352</v>
      </c>
      <c r="BW144">
        <v>138</v>
      </c>
      <c r="BX144">
        <v>967</v>
      </c>
      <c r="BY144">
        <v>192</v>
      </c>
      <c r="BZ144">
        <v>645</v>
      </c>
      <c r="CA144">
        <v>1213</v>
      </c>
      <c r="CB144">
        <v>1655</v>
      </c>
      <c r="CC144">
        <v>720</v>
      </c>
      <c r="CD144">
        <v>202</v>
      </c>
      <c r="CE144">
        <v>336</v>
      </c>
      <c r="CF144">
        <v>224</v>
      </c>
      <c r="CG144">
        <v>488</v>
      </c>
      <c r="CH144">
        <v>1282</v>
      </c>
      <c r="CI144">
        <v>72</v>
      </c>
      <c r="CJ144">
        <v>281</v>
      </c>
      <c r="CK144">
        <v>475</v>
      </c>
      <c r="CL144">
        <v>299</v>
      </c>
      <c r="CM144">
        <v>15</v>
      </c>
      <c r="CN144">
        <v>612</v>
      </c>
      <c r="CO144">
        <v>1368</v>
      </c>
      <c r="CP144">
        <v>227</v>
      </c>
      <c r="CQ144">
        <v>502</v>
      </c>
      <c r="CR144">
        <v>582</v>
      </c>
    </row>
    <row r="145" spans="1:96" x14ac:dyDescent="0.2">
      <c r="A145" s="114" t="s">
        <v>210</v>
      </c>
      <c r="B145" s="195">
        <f>Prevalence!B142*AX145</f>
        <v>1007.1</v>
      </c>
      <c r="C145" s="195">
        <f>Prevalence!C142*AY145</f>
        <v>119.77272727272728</v>
      </c>
      <c r="D145" s="195">
        <f>Prevalence!D142*AZ145</f>
        <v>13.118181818181819</v>
      </c>
      <c r="E145" s="195">
        <f>Prevalence!E142*BA145</f>
        <v>35.672727272727272</v>
      </c>
      <c r="F145" s="195">
        <f>Prevalence!F142*BB145</f>
        <v>69.3</v>
      </c>
      <c r="G145" s="195">
        <f>Prevalence!G142*BC145</f>
        <v>58.800000000000004</v>
      </c>
      <c r="H145" s="195">
        <f>Prevalence!H142*BD145</f>
        <v>63</v>
      </c>
      <c r="I145" s="195">
        <f>Prevalence!I142*BE145</f>
        <v>197.20000000000002</v>
      </c>
      <c r="J145" s="195">
        <f>Prevalence!J142*BF145</f>
        <v>55.363636363636367</v>
      </c>
      <c r="K145" s="195">
        <f>Prevalence!K142*BG145</f>
        <v>157.44545454545457</v>
      </c>
      <c r="L145" s="195">
        <f>Prevalence!L142*BH145</f>
        <v>122.37727272727273</v>
      </c>
      <c r="M145" s="195">
        <f>Prevalence!M142*BI145</f>
        <v>3.7499999999999996</v>
      </c>
      <c r="N145" s="195">
        <f>Prevalence!N142*BJ145</f>
        <v>0.76363636363636367</v>
      </c>
      <c r="O145" s="195">
        <f>Prevalence!O142*BK145</f>
        <v>81.127272727272739</v>
      </c>
      <c r="P145" s="195">
        <f>Prevalence!P142*BL145</f>
        <v>9.4181818181818198</v>
      </c>
      <c r="Q145" s="195">
        <f>Prevalence!Q142*BM145</f>
        <v>36.559090909090912</v>
      </c>
      <c r="R145" s="195">
        <f>Prevalence!R142*BN145</f>
        <v>14.127272727272729</v>
      </c>
      <c r="S145" s="195">
        <f>Prevalence!S142*BO145</f>
        <v>24.218181818181822</v>
      </c>
      <c r="T145" s="195">
        <f>Prevalence!T142*BP145</f>
        <v>18.327272727272728</v>
      </c>
      <c r="U145" s="195">
        <f>Prevalence!U142*BQ145</f>
        <v>10.181818181818183</v>
      </c>
      <c r="V145" s="195">
        <f>Prevalence!V142*BR145</f>
        <v>35.672727272727272</v>
      </c>
      <c r="W145" s="195">
        <f>Prevalence!W142*BS145</f>
        <v>41.018181818181823</v>
      </c>
      <c r="X145" s="195">
        <f>Prevalence!X142*BT145</f>
        <v>53.686363636363645</v>
      </c>
      <c r="Y145" s="195">
        <f>Prevalence!Y142*BU145</f>
        <v>8.5</v>
      </c>
      <c r="Z145" s="195">
        <f>Prevalence!Z142*BV145</f>
        <v>26.509090909090908</v>
      </c>
      <c r="AA145" s="195">
        <f>Prevalence!AA142*BW145</f>
        <v>3.6</v>
      </c>
      <c r="AB145" s="195">
        <f>Prevalence!AB142*BX145</f>
        <v>53.427272727272737</v>
      </c>
      <c r="AC145" s="195">
        <f>Prevalence!AC142*BY145</f>
        <v>9.4181818181818198</v>
      </c>
      <c r="AD145" s="195">
        <f>Prevalence!AD142*BZ145</f>
        <v>42.027272727272731</v>
      </c>
      <c r="AE145" s="195">
        <f>Prevalence!AE142*CA145</f>
        <v>69.3</v>
      </c>
      <c r="AF145" s="195">
        <f>Prevalence!AF142*CB145</f>
        <v>115.85454545454544</v>
      </c>
      <c r="AG145" s="195">
        <f>Prevalence!AG142*CC145</f>
        <v>37.454545454545453</v>
      </c>
      <c r="AH145" s="195">
        <f>Prevalence!AH142*CD145</f>
        <v>8.7818181818181831</v>
      </c>
      <c r="AI145" s="195">
        <f>Prevalence!AI142*CE145</f>
        <v>24.054545454545458</v>
      </c>
      <c r="AJ145" s="195">
        <f>Prevalence!AJ142*CF145</f>
        <v>11.140909090909091</v>
      </c>
      <c r="AK145" s="195">
        <f>Prevalence!AK142*CG145</f>
        <v>32.154545454545456</v>
      </c>
      <c r="AL145" s="195">
        <f>Prevalence!AL142*CH145</f>
        <v>79.2</v>
      </c>
      <c r="AM145" s="195">
        <f>Prevalence!AM142*CI145</f>
        <v>3.7499999999999996</v>
      </c>
      <c r="AN145" s="195">
        <f>Prevalence!AN142*CJ145</f>
        <v>16.200000000000003</v>
      </c>
      <c r="AO145" s="195">
        <f>Prevalence!AO142*CK145</f>
        <v>23.522727272727273</v>
      </c>
      <c r="AP145" s="195">
        <f>Prevalence!AP142*CL145</f>
        <v>13.118181818181819</v>
      </c>
      <c r="AQ145" s="195">
        <f>Prevalence!AQ142*CM145</f>
        <v>0.76363636363636367</v>
      </c>
      <c r="AR145" s="195">
        <f>Prevalence!AR142*CN145</f>
        <v>29.890909090909094</v>
      </c>
      <c r="AS145" s="195">
        <f>Prevalence!AS142*CO145</f>
        <v>89.345454545454544</v>
      </c>
      <c r="AT145" s="195">
        <f>Prevalence!AT142*CP145</f>
        <v>9.1363636363636349</v>
      </c>
      <c r="AU145" s="195">
        <f>Prevalence!AU142*CQ145</f>
        <v>34.772727272727273</v>
      </c>
      <c r="AV145" s="195">
        <f>Prevalence!AV142*CR145</f>
        <v>23.63636363636364</v>
      </c>
      <c r="AW145">
        <v>144</v>
      </c>
      <c r="AX145">
        <v>10071</v>
      </c>
      <c r="AY145">
        <v>1054</v>
      </c>
      <c r="AZ145">
        <v>222</v>
      </c>
      <c r="BA145">
        <v>327</v>
      </c>
      <c r="BB145">
        <v>726</v>
      </c>
      <c r="BC145">
        <v>616</v>
      </c>
      <c r="BD145">
        <v>660</v>
      </c>
      <c r="BE145">
        <v>1972</v>
      </c>
      <c r="BF145">
        <v>580</v>
      </c>
      <c r="BG145">
        <v>1506</v>
      </c>
      <c r="BH145">
        <v>1417</v>
      </c>
      <c r="BI145">
        <v>55</v>
      </c>
      <c r="BJ145">
        <v>12</v>
      </c>
      <c r="BK145">
        <v>776</v>
      </c>
      <c r="BL145">
        <v>148</v>
      </c>
      <c r="BM145">
        <v>383</v>
      </c>
      <c r="BN145">
        <v>148</v>
      </c>
      <c r="BO145">
        <v>296</v>
      </c>
      <c r="BP145">
        <v>168</v>
      </c>
      <c r="BQ145">
        <v>80</v>
      </c>
      <c r="BR145">
        <v>327</v>
      </c>
      <c r="BS145">
        <v>282</v>
      </c>
      <c r="BT145">
        <v>381</v>
      </c>
      <c r="BU145">
        <v>187</v>
      </c>
      <c r="BV145">
        <v>243</v>
      </c>
      <c r="BW145">
        <v>72</v>
      </c>
      <c r="BX145">
        <v>653</v>
      </c>
      <c r="BY145">
        <v>148</v>
      </c>
      <c r="BZ145">
        <v>402</v>
      </c>
      <c r="CA145">
        <v>726</v>
      </c>
      <c r="CB145">
        <v>1062</v>
      </c>
      <c r="CC145">
        <v>412</v>
      </c>
      <c r="CD145">
        <v>84</v>
      </c>
      <c r="CE145">
        <v>196</v>
      </c>
      <c r="CF145">
        <v>129</v>
      </c>
      <c r="CG145">
        <v>262</v>
      </c>
      <c r="CH145">
        <v>792</v>
      </c>
      <c r="CI145">
        <v>55</v>
      </c>
      <c r="CJ145">
        <v>198</v>
      </c>
      <c r="CK145">
        <v>207</v>
      </c>
      <c r="CL145">
        <v>222</v>
      </c>
      <c r="CM145">
        <v>12</v>
      </c>
      <c r="CN145">
        <v>411</v>
      </c>
      <c r="CO145">
        <v>819</v>
      </c>
      <c r="CP145">
        <v>134</v>
      </c>
      <c r="CQ145">
        <v>255</v>
      </c>
      <c r="CR145">
        <v>325</v>
      </c>
    </row>
    <row r="146" spans="1:96" ht="13.5" thickBot="1" x14ac:dyDescent="0.25">
      <c r="A146" s="114" t="s">
        <v>211</v>
      </c>
      <c r="B146" s="195">
        <f>Prevalence!B143*AX146</f>
        <v>561.70000000000005</v>
      </c>
      <c r="C146" s="195">
        <f>Prevalence!C143*AY146</f>
        <v>73.409090909090921</v>
      </c>
      <c r="D146" s="195">
        <f>Prevalence!D143*AZ146</f>
        <v>7.0909090909090917</v>
      </c>
      <c r="E146" s="195">
        <f>Prevalence!E143*BA146</f>
        <v>20.399999999999999</v>
      </c>
      <c r="F146" s="195">
        <f>Prevalence!F143*BB146</f>
        <v>39.231818181818184</v>
      </c>
      <c r="G146" s="195">
        <f>Prevalence!G143*BC146</f>
        <v>34.936363636363637</v>
      </c>
      <c r="H146" s="195">
        <f>Prevalence!H143*BD146</f>
        <v>31.022727272727273</v>
      </c>
      <c r="I146" s="195">
        <f>Prevalence!I143*BE146</f>
        <v>107</v>
      </c>
      <c r="J146" s="195">
        <f>Prevalence!J143*BF146</f>
        <v>35.890909090909091</v>
      </c>
      <c r="K146" s="195">
        <f>Prevalence!K143*BG146</f>
        <v>78.618181818181824</v>
      </c>
      <c r="L146" s="195">
        <f>Prevalence!L143*BH146</f>
        <v>67.622727272727275</v>
      </c>
      <c r="M146" s="195">
        <f>Prevalence!M143*BI146</f>
        <v>2.5909090909090908</v>
      </c>
      <c r="N146" s="195">
        <f>Prevalence!N143*BJ146</f>
        <v>0.57272727272727275</v>
      </c>
      <c r="O146" s="195">
        <f>Prevalence!O143*BK146</f>
        <v>44.74545454545455</v>
      </c>
      <c r="P146" s="195">
        <f>Prevalence!P143*BL146</f>
        <v>6.745454545454546</v>
      </c>
      <c r="Q146" s="195">
        <f>Prevalence!Q143*BM146</f>
        <v>18.327272727272728</v>
      </c>
      <c r="R146" s="195">
        <f>Prevalence!R143*BN146</f>
        <v>5.8227272727272732</v>
      </c>
      <c r="S146" s="195">
        <f>Prevalence!S143*BO146</f>
        <v>12.845454545454547</v>
      </c>
      <c r="T146" s="195">
        <f>Prevalence!T143*BP146</f>
        <v>14.290909090909091</v>
      </c>
      <c r="U146" s="195">
        <f>Prevalence!U143*BQ146</f>
        <v>5.7272727272727275</v>
      </c>
      <c r="V146" s="195">
        <f>Prevalence!V143*BR146</f>
        <v>20.399999999999999</v>
      </c>
      <c r="W146" s="195">
        <f>Prevalence!W143*BS146</f>
        <v>20.800000000000004</v>
      </c>
      <c r="X146" s="195">
        <f>Prevalence!X143*BT146</f>
        <v>29.872727272727278</v>
      </c>
      <c r="Y146" s="195">
        <f>Prevalence!Y143*BU146</f>
        <v>5.6363636363636367</v>
      </c>
      <c r="Z146" s="195">
        <f>Prevalence!Z143*BV146</f>
        <v>12.763636363636364</v>
      </c>
      <c r="AA146" s="195">
        <f>Prevalence!AA143*BW146</f>
        <v>1.4500000000000002</v>
      </c>
      <c r="AB146" s="195">
        <f>Prevalence!AB143*BX146</f>
        <v>28.963636363636368</v>
      </c>
      <c r="AC146" s="195">
        <f>Prevalence!AC143*BY146</f>
        <v>6.745454545454546</v>
      </c>
      <c r="AD146" s="195">
        <f>Prevalence!AD143*BZ146</f>
        <v>25.822727272727274</v>
      </c>
      <c r="AE146" s="195">
        <f>Prevalence!AE143*CA146</f>
        <v>39.231818181818184</v>
      </c>
      <c r="AF146" s="195">
        <f>Prevalence!AF143*CB146</f>
        <v>61.636363636363633</v>
      </c>
      <c r="AG146" s="195">
        <f>Prevalence!AG143*CC146</f>
        <v>22.272727272727273</v>
      </c>
      <c r="AH146" s="195">
        <f>Prevalence!AH143*CD146</f>
        <v>6.0636363636363644</v>
      </c>
      <c r="AI146" s="195">
        <f>Prevalence!AI143*CE146</f>
        <v>15.095454545454547</v>
      </c>
      <c r="AJ146" s="195">
        <f>Prevalence!AJ143*CF146</f>
        <v>6.2181818181818187</v>
      </c>
      <c r="AK146" s="195">
        <f>Prevalence!AK143*CG146</f>
        <v>21.354545454545455</v>
      </c>
      <c r="AL146" s="195">
        <f>Prevalence!AL143*CH146</f>
        <v>35.300000000000004</v>
      </c>
      <c r="AM146" s="195">
        <f>Prevalence!AM143*CI146</f>
        <v>2.5909090909090908</v>
      </c>
      <c r="AN146" s="195">
        <f>Prevalence!AN143*CJ146</f>
        <v>10.472727272727274</v>
      </c>
      <c r="AO146" s="195">
        <f>Prevalence!AO143*CK146</f>
        <v>10.454545454545455</v>
      </c>
      <c r="AP146" s="195">
        <f>Prevalence!AP143*CL146</f>
        <v>7.0909090909090917</v>
      </c>
      <c r="AQ146" s="195">
        <f>Prevalence!AQ143*CM146</f>
        <v>0.57272727272727275</v>
      </c>
      <c r="AR146" s="195">
        <f>Prevalence!AR143*CN146</f>
        <v>18.90909090909091</v>
      </c>
      <c r="AS146" s="195">
        <f>Prevalence!AS143*CO146</f>
        <v>50.509090909090908</v>
      </c>
      <c r="AT146" s="195">
        <f>Prevalence!AT143*CP146</f>
        <v>5.045454545454545</v>
      </c>
      <c r="AU146" s="195">
        <f>Prevalence!AU143*CQ146</f>
        <v>18.818181818181817</v>
      </c>
      <c r="AV146" s="195">
        <f>Prevalence!AV143*CR146</f>
        <v>13.745454545454548</v>
      </c>
      <c r="AW146">
        <v>145</v>
      </c>
      <c r="AX146">
        <v>5617</v>
      </c>
      <c r="AY146">
        <v>646</v>
      </c>
      <c r="AZ146">
        <v>120</v>
      </c>
      <c r="BA146">
        <v>187</v>
      </c>
      <c r="BB146">
        <v>411</v>
      </c>
      <c r="BC146">
        <v>366</v>
      </c>
      <c r="BD146">
        <v>325</v>
      </c>
      <c r="BE146">
        <v>1070</v>
      </c>
      <c r="BF146">
        <v>376</v>
      </c>
      <c r="BG146">
        <v>752</v>
      </c>
      <c r="BH146">
        <v>783</v>
      </c>
      <c r="BI146">
        <v>38</v>
      </c>
      <c r="BJ146">
        <v>9</v>
      </c>
      <c r="BK146">
        <v>428</v>
      </c>
      <c r="BL146">
        <v>106</v>
      </c>
      <c r="BM146">
        <v>192</v>
      </c>
      <c r="BN146">
        <v>61</v>
      </c>
      <c r="BO146">
        <v>157</v>
      </c>
      <c r="BP146">
        <v>131</v>
      </c>
      <c r="BQ146">
        <v>45</v>
      </c>
      <c r="BR146">
        <v>187</v>
      </c>
      <c r="BS146">
        <v>143</v>
      </c>
      <c r="BT146">
        <v>212</v>
      </c>
      <c r="BU146">
        <v>124</v>
      </c>
      <c r="BV146">
        <v>117</v>
      </c>
      <c r="BW146">
        <v>29</v>
      </c>
      <c r="BX146">
        <v>354</v>
      </c>
      <c r="BY146">
        <v>106</v>
      </c>
      <c r="BZ146">
        <v>247</v>
      </c>
      <c r="CA146">
        <v>411</v>
      </c>
      <c r="CB146">
        <v>565</v>
      </c>
      <c r="CC146">
        <v>245</v>
      </c>
      <c r="CD146">
        <v>58</v>
      </c>
      <c r="CE146">
        <v>123</v>
      </c>
      <c r="CF146">
        <v>72</v>
      </c>
      <c r="CG146">
        <v>174</v>
      </c>
      <c r="CH146">
        <v>353</v>
      </c>
      <c r="CI146">
        <v>38</v>
      </c>
      <c r="CJ146">
        <v>128</v>
      </c>
      <c r="CK146">
        <v>92</v>
      </c>
      <c r="CL146">
        <v>120</v>
      </c>
      <c r="CM146">
        <v>9</v>
      </c>
      <c r="CN146">
        <v>260</v>
      </c>
      <c r="CO146">
        <v>463</v>
      </c>
      <c r="CP146">
        <v>74</v>
      </c>
      <c r="CQ146">
        <v>138</v>
      </c>
      <c r="CR146">
        <v>189</v>
      </c>
    </row>
    <row r="147" spans="1:96" ht="13.5" thickBot="1" x14ac:dyDescent="0.25">
      <c r="A147" s="104" t="s">
        <v>60</v>
      </c>
      <c r="AW147">
        <v>146</v>
      </c>
    </row>
    <row r="148" spans="1:96" x14ac:dyDescent="0.2">
      <c r="A148" s="114" t="s">
        <v>20</v>
      </c>
      <c r="AW148">
        <v>147</v>
      </c>
    </row>
    <row r="149" spans="1:96" x14ac:dyDescent="0.2">
      <c r="A149" s="114" t="s">
        <v>21</v>
      </c>
      <c r="AW149">
        <v>148</v>
      </c>
    </row>
    <row r="150" spans="1:96" x14ac:dyDescent="0.2">
      <c r="A150" s="114" t="s">
        <v>22</v>
      </c>
      <c r="AW150">
        <v>149</v>
      </c>
    </row>
    <row r="151" spans="1:96" x14ac:dyDescent="0.2">
      <c r="A151" s="114" t="s">
        <v>23</v>
      </c>
      <c r="AW151">
        <v>150</v>
      </c>
    </row>
    <row r="152" spans="1:96" x14ac:dyDescent="0.2">
      <c r="A152" s="114" t="s">
        <v>221</v>
      </c>
      <c r="B152" s="195">
        <f>Prevalence!B149*AX152</f>
        <v>5656.86</v>
      </c>
      <c r="C152" s="195">
        <f>Prevalence!C149*AY152</f>
        <v>438.75333333333333</v>
      </c>
      <c r="D152" s="195">
        <f>Prevalence!D149*AZ152</f>
        <v>164.08333333333334</v>
      </c>
      <c r="E152" s="195">
        <f>Prevalence!E149*BA152</f>
        <v>318.08333333333337</v>
      </c>
      <c r="F152" s="195">
        <f>Prevalence!F149*BB152</f>
        <v>357.06</v>
      </c>
      <c r="G152" s="195">
        <f>Prevalence!G149*BC152</f>
        <v>210.61333333333334</v>
      </c>
      <c r="H152" s="195">
        <f>Prevalence!H149*BD152</f>
        <v>706.89666666666665</v>
      </c>
      <c r="I152" s="195">
        <f>Prevalence!I149*BE152</f>
        <v>1071.18</v>
      </c>
      <c r="J152" s="195">
        <f>Prevalence!J149*BF152</f>
        <v>444.09750000000003</v>
      </c>
      <c r="K152" s="195">
        <f>Prevalence!K149*BG152</f>
        <v>695.42</v>
      </c>
      <c r="L152" s="195">
        <f>Prevalence!L149*BH152</f>
        <v>665.47249999999997</v>
      </c>
      <c r="M152" s="195">
        <f>Prevalence!M149*BI152</f>
        <v>22.275000000000002</v>
      </c>
      <c r="N152" s="195">
        <f>Prevalence!N149*BJ152</f>
        <v>47.593333333333334</v>
      </c>
      <c r="O152" s="195">
        <f>Prevalence!O149*BK152</f>
        <v>450.68833333333328</v>
      </c>
      <c r="P152" s="195">
        <f>Prevalence!P149*BL152</f>
        <v>113.66666666666667</v>
      </c>
      <c r="Q152" s="195">
        <f>Prevalence!Q149*BM152</f>
        <v>178.52083333333334</v>
      </c>
      <c r="R152" s="195">
        <f>Prevalence!R149*BN152</f>
        <v>308.13749999999999</v>
      </c>
      <c r="S152" s="195">
        <f>Prevalence!S149*BO152</f>
        <v>188.65</v>
      </c>
      <c r="T152" s="195">
        <f>Prevalence!T149*BP152</f>
        <v>169.21666666666664</v>
      </c>
      <c r="U152" s="195">
        <f>Prevalence!U149*BQ152</f>
        <v>45.76</v>
      </c>
      <c r="V152" s="195">
        <f>Prevalence!V149*BR152</f>
        <v>318.08333333333337</v>
      </c>
      <c r="W152" s="195">
        <f>Prevalence!W149*BS152</f>
        <v>132.66</v>
      </c>
      <c r="X152" s="195">
        <f>Prevalence!X149*BT152</f>
        <v>125.29000000000002</v>
      </c>
      <c r="Y152" s="195">
        <f>Prevalence!Y149*BU152</f>
        <v>15.913333333333334</v>
      </c>
      <c r="Z152" s="195">
        <f>Prevalence!Z149*BV152</f>
        <v>103.62916666666666</v>
      </c>
      <c r="AA152" s="195">
        <f>Prevalence!AA149*BW152</f>
        <v>22.962500000000002</v>
      </c>
      <c r="AB152" s="195">
        <f>Prevalence!AB149*BX152</f>
        <v>225.88500000000002</v>
      </c>
      <c r="AC152" s="195">
        <f>Prevalence!AC149*BY152</f>
        <v>113.66666666666667</v>
      </c>
      <c r="AD152" s="195">
        <f>Prevalence!AD149*BZ152</f>
        <v>98.688333333333347</v>
      </c>
      <c r="AE152" s="195">
        <f>Prevalence!AE149*CA152</f>
        <v>357.06</v>
      </c>
      <c r="AF152" s="195">
        <f>Prevalence!AF149*CB152</f>
        <v>551.85166666666669</v>
      </c>
      <c r="AG152" s="195">
        <f>Prevalence!AG149*CC152</f>
        <v>263.505</v>
      </c>
      <c r="AH152" s="195">
        <f>Prevalence!AH149*CD152</f>
        <v>91.96</v>
      </c>
      <c r="AI152" s="195">
        <f>Prevalence!AI149*CE152</f>
        <v>124.48333333333335</v>
      </c>
      <c r="AJ152" s="195">
        <f>Prevalence!AJ149*CF152</f>
        <v>233.14500000000001</v>
      </c>
      <c r="AK152" s="195">
        <f>Prevalence!AK149*CG152</f>
        <v>187.05500000000001</v>
      </c>
      <c r="AL152" s="195">
        <f>Prevalence!AL149*CH152</f>
        <v>375.14583333333337</v>
      </c>
      <c r="AM152" s="195">
        <f>Prevalence!AM149*CI152</f>
        <v>22.275000000000002</v>
      </c>
      <c r="AN152" s="195">
        <f>Prevalence!AN149*CJ152</f>
        <v>137.95833333333334</v>
      </c>
      <c r="AO152" s="195">
        <f>Prevalence!AO149*CK152</f>
        <v>235.79416666666665</v>
      </c>
      <c r="AP152" s="195">
        <f>Prevalence!AP149*CL152</f>
        <v>164.08333333333334</v>
      </c>
      <c r="AQ152" s="195">
        <f>Prevalence!AQ149*CM152</f>
        <v>47.593333333333334</v>
      </c>
      <c r="AR152" s="195">
        <f>Prevalence!AR149*CN152</f>
        <v>105.37083333333334</v>
      </c>
      <c r="AS152" s="195">
        <f>Prevalence!AS149*CO152</f>
        <v>404.8</v>
      </c>
      <c r="AT152" s="195">
        <f>Prevalence!AT149*CP152</f>
        <v>65.083333333333343</v>
      </c>
      <c r="AU152" s="195">
        <f>Prevalence!AU149*CQ152</f>
        <v>145.19999999999999</v>
      </c>
      <c r="AV152" s="195">
        <f>Prevalence!AV149*CR152</f>
        <v>267.95999999999998</v>
      </c>
      <c r="AW152">
        <v>151</v>
      </c>
      <c r="AX152">
        <v>25713</v>
      </c>
      <c r="AY152">
        <v>1544</v>
      </c>
      <c r="AZ152">
        <v>895</v>
      </c>
      <c r="BA152">
        <v>1388</v>
      </c>
      <c r="BB152">
        <v>1623</v>
      </c>
      <c r="BC152">
        <v>1436</v>
      </c>
      <c r="BD152">
        <v>2966</v>
      </c>
      <c r="BE152">
        <v>4328</v>
      </c>
      <c r="BF152">
        <v>2307</v>
      </c>
      <c r="BG152">
        <v>3161</v>
      </c>
      <c r="BH152">
        <v>3457</v>
      </c>
      <c r="BI152">
        <v>81</v>
      </c>
      <c r="BJ152">
        <v>236</v>
      </c>
      <c r="BK152">
        <v>1891</v>
      </c>
      <c r="BL152">
        <v>400</v>
      </c>
      <c r="BM152">
        <v>779</v>
      </c>
      <c r="BN152">
        <v>1245</v>
      </c>
      <c r="BO152">
        <v>686</v>
      </c>
      <c r="BP152">
        <v>710</v>
      </c>
      <c r="BQ152">
        <v>312</v>
      </c>
      <c r="BR152">
        <v>1388</v>
      </c>
      <c r="BS152">
        <v>603</v>
      </c>
      <c r="BT152">
        <v>402</v>
      </c>
      <c r="BU152">
        <v>217</v>
      </c>
      <c r="BV152">
        <v>595</v>
      </c>
      <c r="BW152">
        <v>167</v>
      </c>
      <c r="BX152">
        <v>1369</v>
      </c>
      <c r="BY152">
        <v>400</v>
      </c>
      <c r="BZ152">
        <v>769</v>
      </c>
      <c r="CA152">
        <v>1623</v>
      </c>
      <c r="CB152">
        <v>1942</v>
      </c>
      <c r="CC152">
        <v>1597</v>
      </c>
      <c r="CD152">
        <v>304</v>
      </c>
      <c r="CE152">
        <v>485</v>
      </c>
      <c r="CF152">
        <v>942</v>
      </c>
      <c r="CG152">
        <v>537</v>
      </c>
      <c r="CH152">
        <v>1637</v>
      </c>
      <c r="CI152">
        <v>81</v>
      </c>
      <c r="CJ152">
        <v>602</v>
      </c>
      <c r="CK152">
        <v>887</v>
      </c>
      <c r="CL152">
        <v>895</v>
      </c>
      <c r="CM152">
        <v>236</v>
      </c>
      <c r="CN152">
        <v>605</v>
      </c>
      <c r="CO152">
        <v>1840</v>
      </c>
      <c r="CP152">
        <v>355</v>
      </c>
      <c r="CQ152">
        <v>495</v>
      </c>
      <c r="CR152">
        <v>1008</v>
      </c>
    </row>
    <row r="153" spans="1:96" x14ac:dyDescent="0.2">
      <c r="A153" s="114" t="s">
        <v>25</v>
      </c>
      <c r="B153" s="195">
        <f>Prevalence!B150*AX153</f>
        <v>8227.7800000000007</v>
      </c>
      <c r="C153" s="195">
        <f>Prevalence!C150*AY153</f>
        <v>478.2525</v>
      </c>
      <c r="D153" s="195">
        <f>Prevalence!D150*AZ153</f>
        <v>175.45000000000002</v>
      </c>
      <c r="E153" s="195">
        <f>Prevalence!E150*BA153</f>
        <v>313.5</v>
      </c>
      <c r="F153" s="195">
        <f>Prevalence!F150*BB153</f>
        <v>479.6</v>
      </c>
      <c r="G153" s="195">
        <f>Prevalence!G150*BC153</f>
        <v>298.90666666666669</v>
      </c>
      <c r="H153" s="195">
        <f>Prevalence!H150*BD153</f>
        <v>1166.165</v>
      </c>
      <c r="I153" s="195">
        <f>Prevalence!I150*BE153</f>
        <v>1961.9324999999999</v>
      </c>
      <c r="J153" s="195">
        <f>Prevalence!J150*BF153</f>
        <v>478.7475</v>
      </c>
      <c r="K153" s="195">
        <f>Prevalence!K150*BG153</f>
        <v>825</v>
      </c>
      <c r="L153" s="195">
        <f>Prevalence!L150*BH153</f>
        <v>1264.3399999999999</v>
      </c>
      <c r="M153" s="195">
        <f>Prevalence!M150*BI153</f>
        <v>26.125000000000004</v>
      </c>
      <c r="N153" s="195">
        <f>Prevalence!N150*BJ153</f>
        <v>50.013333333333335</v>
      </c>
      <c r="O153" s="195">
        <f>Prevalence!O150*BK153</f>
        <v>667.5716666666666</v>
      </c>
      <c r="P153" s="195">
        <f>Prevalence!P150*BL153</f>
        <v>114.80333333333334</v>
      </c>
      <c r="Q153" s="195">
        <f>Prevalence!Q150*BM153</f>
        <v>561.45833333333337</v>
      </c>
      <c r="R153" s="195">
        <f>Prevalence!R150*BN153</f>
        <v>358.13249999999999</v>
      </c>
      <c r="S153" s="195">
        <f>Prevalence!S150*BO153</f>
        <v>221.65</v>
      </c>
      <c r="T153" s="195">
        <f>Prevalence!T150*BP153</f>
        <v>161.35166666666666</v>
      </c>
      <c r="U153" s="195">
        <f>Prevalence!U150*BQ153</f>
        <v>65.56</v>
      </c>
      <c r="V153" s="195">
        <f>Prevalence!V150*BR153</f>
        <v>313.5</v>
      </c>
      <c r="W153" s="195">
        <f>Prevalence!W150*BS153</f>
        <v>284.89999999999998</v>
      </c>
      <c r="X153" s="195">
        <f>Prevalence!X150*BT153</f>
        <v>167.05333333333334</v>
      </c>
      <c r="Y153" s="195">
        <f>Prevalence!Y150*BU153</f>
        <v>27.646666666666668</v>
      </c>
      <c r="Z153" s="195">
        <f>Prevalence!Z150*BV153</f>
        <v>115.64666666666666</v>
      </c>
      <c r="AA153" s="195">
        <f>Prevalence!AA150*BW153</f>
        <v>31.900000000000002</v>
      </c>
      <c r="AB153" s="195">
        <f>Prevalence!AB150*BX153</f>
        <v>674.35500000000002</v>
      </c>
      <c r="AC153" s="195">
        <f>Prevalence!AC150*BY153</f>
        <v>114.80333333333334</v>
      </c>
      <c r="AD153" s="195">
        <f>Prevalence!AD150*BZ153</f>
        <v>101.76833333333335</v>
      </c>
      <c r="AE153" s="195">
        <f>Prevalence!AE150*CA153</f>
        <v>479.6</v>
      </c>
      <c r="AF153" s="195">
        <f>Prevalence!AF150*CB153</f>
        <v>1348.0866666666668</v>
      </c>
      <c r="AG153" s="195">
        <f>Prevalence!AG150*CC153</f>
        <v>298.65000000000003</v>
      </c>
      <c r="AH153" s="195">
        <f>Prevalence!AH150*CD153</f>
        <v>126.7475</v>
      </c>
      <c r="AI153" s="195">
        <f>Prevalence!AI150*CE153</f>
        <v>154.25666666666669</v>
      </c>
      <c r="AJ153" s="195">
        <f>Prevalence!AJ150*CF153</f>
        <v>246.51</v>
      </c>
      <c r="AK153" s="195">
        <f>Prevalence!AK150*CG153</f>
        <v>177.65</v>
      </c>
      <c r="AL153" s="195">
        <f>Prevalence!AL150*CH153</f>
        <v>458.10416666666669</v>
      </c>
      <c r="AM153" s="195">
        <f>Prevalence!AM150*CI153</f>
        <v>26.125000000000004</v>
      </c>
      <c r="AN153" s="195">
        <f>Prevalence!AN150*CJ153</f>
        <v>160.41666666666669</v>
      </c>
      <c r="AO153" s="195">
        <f>Prevalence!AO150*CK153</f>
        <v>306.77166666666665</v>
      </c>
      <c r="AP153" s="195">
        <f>Prevalence!AP150*CL153</f>
        <v>175.45000000000002</v>
      </c>
      <c r="AQ153" s="195">
        <f>Prevalence!AQ150*CM153</f>
        <v>50.013333333333335</v>
      </c>
      <c r="AR153" s="195">
        <f>Prevalence!AR150*CN153</f>
        <v>110.94416666666666</v>
      </c>
      <c r="AS153" s="195">
        <f>Prevalence!AS150*CO153</f>
        <v>471.46</v>
      </c>
      <c r="AT153" s="195">
        <f>Prevalence!AT150*CP153</f>
        <v>146.30000000000001</v>
      </c>
      <c r="AU153" s="195">
        <f>Prevalence!AU150*CQ153</f>
        <v>178.64000000000001</v>
      </c>
      <c r="AV153" s="195">
        <f>Prevalence!AV150*CR153</f>
        <v>323.25333333333333</v>
      </c>
      <c r="AW153">
        <v>152</v>
      </c>
      <c r="AX153">
        <v>37399</v>
      </c>
      <c r="AY153">
        <v>1683</v>
      </c>
      <c r="AZ153">
        <v>957</v>
      </c>
      <c r="BA153">
        <v>1368</v>
      </c>
      <c r="BB153">
        <v>2180</v>
      </c>
      <c r="BC153">
        <v>2038</v>
      </c>
      <c r="BD153">
        <v>4893</v>
      </c>
      <c r="BE153">
        <v>7927</v>
      </c>
      <c r="BF153">
        <v>2487</v>
      </c>
      <c r="BG153">
        <v>3750</v>
      </c>
      <c r="BH153">
        <v>6568</v>
      </c>
      <c r="BI153">
        <v>95</v>
      </c>
      <c r="BJ153">
        <v>248</v>
      </c>
      <c r="BK153">
        <v>2801</v>
      </c>
      <c r="BL153">
        <v>404</v>
      </c>
      <c r="BM153">
        <v>2450</v>
      </c>
      <c r="BN153">
        <v>1447</v>
      </c>
      <c r="BO153">
        <v>806</v>
      </c>
      <c r="BP153">
        <v>677</v>
      </c>
      <c r="BQ153">
        <v>447</v>
      </c>
      <c r="BR153">
        <v>1368</v>
      </c>
      <c r="BS153">
        <v>1295</v>
      </c>
      <c r="BT153">
        <v>536</v>
      </c>
      <c r="BU153">
        <v>377</v>
      </c>
      <c r="BV153">
        <v>664</v>
      </c>
      <c r="BW153">
        <v>232</v>
      </c>
      <c r="BX153">
        <v>4087</v>
      </c>
      <c r="BY153">
        <v>404</v>
      </c>
      <c r="BZ153">
        <v>793</v>
      </c>
      <c r="CA153">
        <v>2180</v>
      </c>
      <c r="CB153">
        <v>4744</v>
      </c>
      <c r="CC153">
        <v>1810</v>
      </c>
      <c r="CD153">
        <v>419</v>
      </c>
      <c r="CE153">
        <v>601</v>
      </c>
      <c r="CF153">
        <v>996</v>
      </c>
      <c r="CG153">
        <v>510</v>
      </c>
      <c r="CH153">
        <v>1999</v>
      </c>
      <c r="CI153">
        <v>95</v>
      </c>
      <c r="CJ153">
        <v>700</v>
      </c>
      <c r="CK153">
        <v>1154</v>
      </c>
      <c r="CL153">
        <v>957</v>
      </c>
      <c r="CM153">
        <v>248</v>
      </c>
      <c r="CN153">
        <v>637</v>
      </c>
      <c r="CO153">
        <v>2143</v>
      </c>
      <c r="CP153">
        <v>798</v>
      </c>
      <c r="CQ153">
        <v>609</v>
      </c>
      <c r="CR153">
        <v>1216</v>
      </c>
    </row>
    <row r="154" spans="1:96" x14ac:dyDescent="0.2">
      <c r="A154" s="114" t="s">
        <v>26</v>
      </c>
      <c r="B154" s="195">
        <f>Prevalence!B151*AX154</f>
        <v>9548.24</v>
      </c>
      <c r="C154" s="195">
        <f>Prevalence!C151*AY154</f>
        <v>474.19666666666672</v>
      </c>
      <c r="D154" s="195">
        <f>Prevalence!D151*AZ154</f>
        <v>196.08333333333334</v>
      </c>
      <c r="E154" s="195">
        <f>Prevalence!E151*BA154</f>
        <v>363.18750000000006</v>
      </c>
      <c r="F154" s="195">
        <f>Prevalence!F151*BB154</f>
        <v>578.5</v>
      </c>
      <c r="G154" s="195">
        <f>Prevalence!G151*BC154</f>
        <v>312.34666666666669</v>
      </c>
      <c r="H154" s="195">
        <f>Prevalence!H151*BD154</f>
        <v>1277.6400000000001</v>
      </c>
      <c r="I154" s="195">
        <f>Prevalence!I151*BE154</f>
        <v>2327.7149999999997</v>
      </c>
      <c r="J154" s="195">
        <f>Prevalence!J151*BF154</f>
        <v>546.6825</v>
      </c>
      <c r="K154" s="195">
        <f>Prevalence!K151*BG154</f>
        <v>915.2</v>
      </c>
      <c r="L154" s="195">
        <f>Prevalence!L151*BH154</f>
        <v>1719.9</v>
      </c>
      <c r="M154" s="195">
        <f>Prevalence!M151*BI154</f>
        <v>32.5</v>
      </c>
      <c r="N154" s="195">
        <f>Prevalence!N151*BJ154</f>
        <v>58.391666666666666</v>
      </c>
      <c r="O154" s="195">
        <f>Prevalence!O151*BK154</f>
        <v>654.59333333333336</v>
      </c>
      <c r="P154" s="195">
        <f>Prevalence!P151*BL154</f>
        <v>131.98250000000002</v>
      </c>
      <c r="Q154" s="195">
        <f>Prevalence!Q151*BM154</f>
        <v>585.54166666666674</v>
      </c>
      <c r="R154" s="195">
        <f>Prevalence!R151*BN154</f>
        <v>390.78</v>
      </c>
      <c r="S154" s="195">
        <f>Prevalence!S151*BO154</f>
        <v>236.27500000000001</v>
      </c>
      <c r="T154" s="195">
        <f>Prevalence!T151*BP154</f>
        <v>181.39333333333335</v>
      </c>
      <c r="U154" s="195">
        <f>Prevalence!U151*BQ154</f>
        <v>77.48</v>
      </c>
      <c r="V154" s="195">
        <f>Prevalence!V151*BR154</f>
        <v>363.18750000000006</v>
      </c>
      <c r="W154" s="195">
        <f>Prevalence!W151*BS154</f>
        <v>240.24</v>
      </c>
      <c r="X154" s="195">
        <f>Prevalence!X151*BT154</f>
        <v>173.11666666666667</v>
      </c>
      <c r="Y154" s="195">
        <f>Prevalence!Y151*BU154</f>
        <v>35.273333333333333</v>
      </c>
      <c r="Z154" s="195">
        <f>Prevalence!Z151*BV154</f>
        <v>118.76583333333333</v>
      </c>
      <c r="AA154" s="195">
        <f>Prevalence!AA151*BW154</f>
        <v>22.75</v>
      </c>
      <c r="AB154" s="195">
        <f>Prevalence!AB151*BX154</f>
        <v>998.40000000000009</v>
      </c>
      <c r="AC154" s="195">
        <f>Prevalence!AC151*BY154</f>
        <v>131.98250000000002</v>
      </c>
      <c r="AD154" s="195">
        <f>Prevalence!AD151*BZ154</f>
        <v>131.04</v>
      </c>
      <c r="AE154" s="195">
        <f>Prevalence!AE151*CA154</f>
        <v>578.5</v>
      </c>
      <c r="AF154" s="195">
        <f>Prevalence!AF151*CB154</f>
        <v>1604.2758333333336</v>
      </c>
      <c r="AG154" s="195">
        <f>Prevalence!AG151*CC154</f>
        <v>343.005</v>
      </c>
      <c r="AH154" s="195">
        <f>Prevalence!AH151*CD154</f>
        <v>117.26000000000002</v>
      </c>
      <c r="AI154" s="195">
        <f>Prevalence!AI151*CE154</f>
        <v>172.59666666666666</v>
      </c>
      <c r="AJ154" s="195">
        <f>Prevalence!AJ151*CF154</f>
        <v>303.61500000000001</v>
      </c>
      <c r="AK154" s="195">
        <f>Prevalence!AK151*CG154</f>
        <v>161.37333333333333</v>
      </c>
      <c r="AL154" s="195">
        <f>Prevalence!AL151*CH154</f>
        <v>501.04166666666674</v>
      </c>
      <c r="AM154" s="195">
        <f>Prevalence!AM151*CI154</f>
        <v>32.5</v>
      </c>
      <c r="AN154" s="195">
        <f>Prevalence!AN151*CJ154</f>
        <v>182.27083333333337</v>
      </c>
      <c r="AO154" s="195">
        <f>Prevalence!AO151*CK154</f>
        <v>396.79249999999996</v>
      </c>
      <c r="AP154" s="195">
        <f>Prevalence!AP151*CL154</f>
        <v>196.08333333333334</v>
      </c>
      <c r="AQ154" s="195">
        <f>Prevalence!AQ151*CM154</f>
        <v>58.391666666666666</v>
      </c>
      <c r="AR154" s="195">
        <f>Prevalence!AR151*CN154</f>
        <v>113.20833333333334</v>
      </c>
      <c r="AS154" s="195">
        <f>Prevalence!AS151*CO154</f>
        <v>548.6</v>
      </c>
      <c r="AT154" s="195">
        <f>Prevalence!AT151*CP154</f>
        <v>106.38333333333334</v>
      </c>
      <c r="AU154" s="195">
        <f>Prevalence!AU151*CQ154</f>
        <v>209.04000000000002</v>
      </c>
      <c r="AV154" s="195">
        <f>Prevalence!AV151*CR154</f>
        <v>406.53166666666664</v>
      </c>
      <c r="AW154">
        <v>153</v>
      </c>
      <c r="AX154">
        <v>36724</v>
      </c>
      <c r="AY154">
        <v>1412</v>
      </c>
      <c r="AZ154">
        <v>905</v>
      </c>
      <c r="BA154">
        <v>1341</v>
      </c>
      <c r="BB154">
        <v>2225</v>
      </c>
      <c r="BC154">
        <v>1802</v>
      </c>
      <c r="BD154">
        <v>4536</v>
      </c>
      <c r="BE154">
        <v>7958</v>
      </c>
      <c r="BF154">
        <v>2403</v>
      </c>
      <c r="BG154">
        <v>3520</v>
      </c>
      <c r="BH154">
        <v>7560</v>
      </c>
      <c r="BI154">
        <v>100</v>
      </c>
      <c r="BJ154">
        <v>245</v>
      </c>
      <c r="BK154">
        <v>2324</v>
      </c>
      <c r="BL154">
        <v>393</v>
      </c>
      <c r="BM154">
        <v>2162</v>
      </c>
      <c r="BN154">
        <v>1336</v>
      </c>
      <c r="BO154">
        <v>727</v>
      </c>
      <c r="BP154">
        <v>644</v>
      </c>
      <c r="BQ154">
        <v>447</v>
      </c>
      <c r="BR154">
        <v>1341</v>
      </c>
      <c r="BS154">
        <v>924</v>
      </c>
      <c r="BT154">
        <v>470</v>
      </c>
      <c r="BU154">
        <v>407</v>
      </c>
      <c r="BV154">
        <v>577</v>
      </c>
      <c r="BW154">
        <v>140</v>
      </c>
      <c r="BX154">
        <v>5120</v>
      </c>
      <c r="BY154">
        <v>393</v>
      </c>
      <c r="BZ154">
        <v>864</v>
      </c>
      <c r="CA154">
        <v>2225</v>
      </c>
      <c r="CB154">
        <v>4777</v>
      </c>
      <c r="CC154">
        <v>1759</v>
      </c>
      <c r="CD154">
        <v>328</v>
      </c>
      <c r="CE154">
        <v>569</v>
      </c>
      <c r="CF154">
        <v>1038</v>
      </c>
      <c r="CG154">
        <v>392</v>
      </c>
      <c r="CH154">
        <v>1850</v>
      </c>
      <c r="CI154">
        <v>100</v>
      </c>
      <c r="CJ154">
        <v>673</v>
      </c>
      <c r="CK154">
        <v>1263</v>
      </c>
      <c r="CL154">
        <v>905</v>
      </c>
      <c r="CM154">
        <v>245</v>
      </c>
      <c r="CN154">
        <v>550</v>
      </c>
      <c r="CO154">
        <v>2110</v>
      </c>
      <c r="CP154">
        <v>491</v>
      </c>
      <c r="CQ154">
        <v>603</v>
      </c>
      <c r="CR154">
        <v>1294</v>
      </c>
    </row>
    <row r="155" spans="1:96" x14ac:dyDescent="0.2">
      <c r="A155" s="114" t="s">
        <v>27</v>
      </c>
      <c r="B155" s="195">
        <f>Prevalence!B152*AX155</f>
        <v>9212.84</v>
      </c>
      <c r="C155" s="195">
        <f>Prevalence!C152*AY155</f>
        <v>521.21333333333337</v>
      </c>
      <c r="D155" s="195">
        <f>Prevalence!D152*AZ155</f>
        <v>184.6</v>
      </c>
      <c r="E155" s="195">
        <f>Prevalence!E152*BA155</f>
        <v>322.83333333333337</v>
      </c>
      <c r="F155" s="195">
        <f>Prevalence!F152*BB155</f>
        <v>577.46</v>
      </c>
      <c r="G155" s="195">
        <f>Prevalence!G152*BC155</f>
        <v>326.73333333333335</v>
      </c>
      <c r="H155" s="195">
        <f>Prevalence!H152*BD155</f>
        <v>1164.4100000000001</v>
      </c>
      <c r="I155" s="195">
        <f>Prevalence!I152*BE155</f>
        <v>2127.3525</v>
      </c>
      <c r="J155" s="195">
        <f>Prevalence!J152*BF155</f>
        <v>554.64499999999998</v>
      </c>
      <c r="K155" s="195">
        <f>Prevalence!K152*BG155</f>
        <v>1036.1000000000001</v>
      </c>
      <c r="L155" s="195">
        <f>Prevalence!L152*BH155</f>
        <v>1625.26</v>
      </c>
      <c r="M155" s="195">
        <f>Prevalence!M152*BI155</f>
        <v>26.975000000000001</v>
      </c>
      <c r="N155" s="195">
        <f>Prevalence!N152*BJ155</f>
        <v>68.87833333333333</v>
      </c>
      <c r="O155" s="195">
        <f>Prevalence!O152*BK155</f>
        <v>552.63</v>
      </c>
      <c r="P155" s="195">
        <f>Prevalence!P152*BL155</f>
        <v>142.39333333333335</v>
      </c>
      <c r="Q155" s="195">
        <f>Prevalence!Q152*BM155</f>
        <v>465.56250000000006</v>
      </c>
      <c r="R155" s="195">
        <f>Prevalence!R152*BN155</f>
        <v>408.33</v>
      </c>
      <c r="S155" s="195">
        <f>Prevalence!S152*BO155</f>
        <v>243.75</v>
      </c>
      <c r="T155" s="195">
        <f>Prevalence!T152*BP155</f>
        <v>186.18166666666667</v>
      </c>
      <c r="U155" s="195">
        <f>Prevalence!U152*BQ155</f>
        <v>78.52</v>
      </c>
      <c r="V155" s="195">
        <f>Prevalence!V152*BR155</f>
        <v>322.83333333333337</v>
      </c>
      <c r="W155" s="195">
        <f>Prevalence!W152*BS155</f>
        <v>159.12</v>
      </c>
      <c r="X155" s="195">
        <f>Prevalence!X152*BT155</f>
        <v>173.85333333333335</v>
      </c>
      <c r="Y155" s="195">
        <f>Prevalence!Y152*BU155</f>
        <v>28.253333333333334</v>
      </c>
      <c r="Z155" s="195">
        <f>Prevalence!Z152*BV155</f>
        <v>116.91333333333334</v>
      </c>
      <c r="AA155" s="195">
        <f>Prevalence!AA152*BW155</f>
        <v>26.8125</v>
      </c>
      <c r="AB155" s="195">
        <f>Prevalence!AB152*BX155</f>
        <v>880.62</v>
      </c>
      <c r="AC155" s="195">
        <f>Prevalence!AC152*BY155</f>
        <v>142.39333333333335</v>
      </c>
      <c r="AD155" s="195">
        <f>Prevalence!AD152*BZ155</f>
        <v>148.63333333333333</v>
      </c>
      <c r="AE155" s="195">
        <f>Prevalence!AE152*CA155</f>
        <v>577.46</v>
      </c>
      <c r="AF155" s="195">
        <f>Prevalence!AF152*CB155</f>
        <v>1390.6858333333334</v>
      </c>
      <c r="AG155" s="195">
        <f>Prevalence!AG152*CC155</f>
        <v>346.51499999999999</v>
      </c>
      <c r="AH155" s="195">
        <f>Prevalence!AH152*CD155</f>
        <v>107.25000000000001</v>
      </c>
      <c r="AI155" s="195">
        <f>Prevalence!AI152*CE155</f>
        <v>169.56333333333333</v>
      </c>
      <c r="AJ155" s="195">
        <f>Prevalence!AJ152*CF155</f>
        <v>298.0575</v>
      </c>
      <c r="AK155" s="195">
        <f>Prevalence!AK152*CG155</f>
        <v>193.07166666666669</v>
      </c>
      <c r="AL155" s="195">
        <f>Prevalence!AL152*CH155</f>
        <v>600.43750000000011</v>
      </c>
      <c r="AM155" s="195">
        <f>Prevalence!AM152*CI155</f>
        <v>26.975000000000001</v>
      </c>
      <c r="AN155" s="195">
        <f>Prevalence!AN152*CJ155</f>
        <v>162.50000000000003</v>
      </c>
      <c r="AO155" s="195">
        <f>Prevalence!AO152*CK155</f>
        <v>388.62416666666667</v>
      </c>
      <c r="AP155" s="195">
        <f>Prevalence!AP152*CL155</f>
        <v>184.6</v>
      </c>
      <c r="AQ155" s="195">
        <f>Prevalence!AQ152*CM155</f>
        <v>68.87833333333333</v>
      </c>
      <c r="AR155" s="195">
        <f>Prevalence!AR152*CN155</f>
        <v>125.76416666666667</v>
      </c>
      <c r="AS155" s="195">
        <f>Prevalence!AS152*CO155</f>
        <v>603.20000000000005</v>
      </c>
      <c r="AT155" s="195">
        <f>Prevalence!AT152*CP155</f>
        <v>97.933333333333337</v>
      </c>
      <c r="AU155" s="195">
        <f>Prevalence!AU152*CQ155</f>
        <v>191.36</v>
      </c>
      <c r="AV155" s="195">
        <f>Prevalence!AV152*CR155</f>
        <v>471.56416666666667</v>
      </c>
      <c r="AW155">
        <v>154</v>
      </c>
      <c r="AX155">
        <v>35434</v>
      </c>
      <c r="AY155">
        <v>1552</v>
      </c>
      <c r="AZ155">
        <v>852</v>
      </c>
      <c r="BA155">
        <v>1192</v>
      </c>
      <c r="BB155">
        <v>2221</v>
      </c>
      <c r="BC155">
        <v>1885</v>
      </c>
      <c r="BD155">
        <v>4134</v>
      </c>
      <c r="BE155">
        <v>7273</v>
      </c>
      <c r="BF155">
        <v>2438</v>
      </c>
      <c r="BG155">
        <v>3985</v>
      </c>
      <c r="BH155">
        <v>7144</v>
      </c>
      <c r="BI155">
        <v>83</v>
      </c>
      <c r="BJ155">
        <v>289</v>
      </c>
      <c r="BK155">
        <v>1962</v>
      </c>
      <c r="BL155">
        <v>424</v>
      </c>
      <c r="BM155">
        <v>1719</v>
      </c>
      <c r="BN155">
        <v>1396</v>
      </c>
      <c r="BO155">
        <v>750</v>
      </c>
      <c r="BP155">
        <v>661</v>
      </c>
      <c r="BQ155">
        <v>453</v>
      </c>
      <c r="BR155">
        <v>1192</v>
      </c>
      <c r="BS155">
        <v>612</v>
      </c>
      <c r="BT155">
        <v>472</v>
      </c>
      <c r="BU155">
        <v>326</v>
      </c>
      <c r="BV155">
        <v>568</v>
      </c>
      <c r="BW155">
        <v>165</v>
      </c>
      <c r="BX155">
        <v>4516</v>
      </c>
      <c r="BY155">
        <v>424</v>
      </c>
      <c r="BZ155">
        <v>980</v>
      </c>
      <c r="CA155">
        <v>2221</v>
      </c>
      <c r="CB155">
        <v>4141</v>
      </c>
      <c r="CC155">
        <v>1777</v>
      </c>
      <c r="CD155">
        <v>300</v>
      </c>
      <c r="CE155">
        <v>559</v>
      </c>
      <c r="CF155">
        <v>1019</v>
      </c>
      <c r="CG155">
        <v>469</v>
      </c>
      <c r="CH155">
        <v>2217</v>
      </c>
      <c r="CI155">
        <v>83</v>
      </c>
      <c r="CJ155">
        <v>600</v>
      </c>
      <c r="CK155">
        <v>1237</v>
      </c>
      <c r="CL155">
        <v>852</v>
      </c>
      <c r="CM155">
        <v>289</v>
      </c>
      <c r="CN155">
        <v>611</v>
      </c>
      <c r="CO155">
        <v>2320</v>
      </c>
      <c r="CP155">
        <v>452</v>
      </c>
      <c r="CQ155">
        <v>552</v>
      </c>
      <c r="CR155">
        <v>1501</v>
      </c>
    </row>
    <row r="156" spans="1:96" x14ac:dyDescent="0.2">
      <c r="A156" s="114" t="s">
        <v>28</v>
      </c>
      <c r="B156" s="195">
        <f>Prevalence!B153*AX156</f>
        <v>9980.4</v>
      </c>
      <c r="C156" s="195">
        <f>Prevalence!C153*AY156</f>
        <v>623.48750000000007</v>
      </c>
      <c r="D156" s="195">
        <f>Prevalence!D153*AZ156</f>
        <v>242.25</v>
      </c>
      <c r="E156" s="195">
        <f>Prevalence!E153*BA156</f>
        <v>416.875</v>
      </c>
      <c r="F156" s="195">
        <f>Prevalence!F153*BB156</f>
        <v>692.4</v>
      </c>
      <c r="G156" s="195">
        <f>Prevalence!G153*BC156</f>
        <v>374.79999999999995</v>
      </c>
      <c r="H156" s="195">
        <f>Prevalence!H153*BD156</f>
        <v>1205.7499999999998</v>
      </c>
      <c r="I156" s="195">
        <f>Prevalence!I153*BE156</f>
        <v>2008.1249999999998</v>
      </c>
      <c r="J156" s="195">
        <f>Prevalence!J153*BF156</f>
        <v>668.85</v>
      </c>
      <c r="K156" s="195">
        <f>Prevalence!K153*BG156</f>
        <v>1220.7</v>
      </c>
      <c r="L156" s="195">
        <f>Prevalence!L153*BH156</f>
        <v>1614.1125000000002</v>
      </c>
      <c r="M156" s="195">
        <f>Prevalence!M153*BI156</f>
        <v>34.125</v>
      </c>
      <c r="N156" s="195">
        <f>Prevalence!N153*BJ156</f>
        <v>72.599999999999994</v>
      </c>
      <c r="O156" s="195">
        <f>Prevalence!O153*BK156</f>
        <v>615.22499999999991</v>
      </c>
      <c r="P156" s="195">
        <f>Prevalence!P153*BL156</f>
        <v>193.75</v>
      </c>
      <c r="Q156" s="195">
        <f>Prevalence!Q153*BM156</f>
        <v>385</v>
      </c>
      <c r="R156" s="195">
        <f>Prevalence!R153*BN156</f>
        <v>508.61249999999995</v>
      </c>
      <c r="S156" s="195">
        <f>Prevalence!S153*BO156</f>
        <v>293.25</v>
      </c>
      <c r="T156" s="195">
        <f>Prevalence!T153*BP156</f>
        <v>240.17499999999995</v>
      </c>
      <c r="U156" s="195">
        <f>Prevalence!U153*BQ156</f>
        <v>89.399999999999991</v>
      </c>
      <c r="V156" s="195">
        <f>Prevalence!V153*BR156</f>
        <v>416.875</v>
      </c>
      <c r="W156" s="195">
        <f>Prevalence!W153*BS156</f>
        <v>146.69999999999999</v>
      </c>
      <c r="X156" s="195">
        <f>Prevalence!X153*BT156</f>
        <v>201.875</v>
      </c>
      <c r="Y156" s="195">
        <f>Prevalence!Y153*BU156</f>
        <v>30.4</v>
      </c>
      <c r="Z156" s="195">
        <f>Prevalence!Z153*BV156</f>
        <v>153.42499999999998</v>
      </c>
      <c r="AA156" s="195">
        <f>Prevalence!AA153*BW156</f>
        <v>34.875</v>
      </c>
      <c r="AB156" s="195">
        <f>Prevalence!AB153*BX156</f>
        <v>769.72499999999991</v>
      </c>
      <c r="AC156" s="195">
        <f>Prevalence!AC153*BY156</f>
        <v>193.75</v>
      </c>
      <c r="AD156" s="195">
        <f>Prevalence!AD153*BZ156</f>
        <v>171.85000000000002</v>
      </c>
      <c r="AE156" s="195">
        <f>Prevalence!AE153*CA156</f>
        <v>692.4</v>
      </c>
      <c r="AF156" s="195">
        <f>Prevalence!AF153*CB156</f>
        <v>1112.125</v>
      </c>
      <c r="AG156" s="195">
        <f>Prevalence!AG153*CC156</f>
        <v>407.02499999999998</v>
      </c>
      <c r="AH156" s="195">
        <f>Prevalence!AH153*CD156</f>
        <v>127.875</v>
      </c>
      <c r="AI156" s="195">
        <f>Prevalence!AI153*CE156</f>
        <v>213.15000000000003</v>
      </c>
      <c r="AJ156" s="195">
        <f>Prevalence!AJ153*CF156</f>
        <v>327.71249999999998</v>
      </c>
      <c r="AK156" s="195">
        <f>Prevalence!AK153*CG156</f>
        <v>249.85</v>
      </c>
      <c r="AL156" s="195">
        <f>Prevalence!AL153*CH156</f>
        <v>697.1875</v>
      </c>
      <c r="AM156" s="195">
        <f>Prevalence!AM153*CI156</f>
        <v>34.125</v>
      </c>
      <c r="AN156" s="195">
        <f>Prevalence!AN153*CJ156</f>
        <v>194.375</v>
      </c>
      <c r="AO156" s="195">
        <f>Prevalence!AO153*CK156</f>
        <v>420.5</v>
      </c>
      <c r="AP156" s="195">
        <f>Prevalence!AP153*CL156</f>
        <v>242.25</v>
      </c>
      <c r="AQ156" s="195">
        <f>Prevalence!AQ153*CM156</f>
        <v>72.599999999999994</v>
      </c>
      <c r="AR156" s="195">
        <f>Prevalence!AR153*CN156</f>
        <v>144.4</v>
      </c>
      <c r="AS156" s="195">
        <f>Prevalence!AS153*CO156</f>
        <v>709.8</v>
      </c>
      <c r="AT156" s="195">
        <f>Prevalence!AT153*CP156</f>
        <v>111.25</v>
      </c>
      <c r="AU156" s="195">
        <f>Prevalence!AU153*CQ156</f>
        <v>236.79999999999998</v>
      </c>
      <c r="AV156" s="195">
        <f>Prevalence!AV153*CR156</f>
        <v>533.96249999999998</v>
      </c>
      <c r="AW156">
        <v>155</v>
      </c>
      <c r="AX156">
        <v>33268</v>
      </c>
      <c r="AY156">
        <v>1609</v>
      </c>
      <c r="AZ156">
        <v>969</v>
      </c>
      <c r="BA156">
        <v>1334</v>
      </c>
      <c r="BB156">
        <v>2308</v>
      </c>
      <c r="BC156">
        <v>1874</v>
      </c>
      <c r="BD156">
        <v>3710</v>
      </c>
      <c r="BE156">
        <v>5950</v>
      </c>
      <c r="BF156">
        <v>2548</v>
      </c>
      <c r="BG156">
        <v>4069</v>
      </c>
      <c r="BH156">
        <v>6149</v>
      </c>
      <c r="BI156">
        <v>91</v>
      </c>
      <c r="BJ156">
        <v>264</v>
      </c>
      <c r="BK156">
        <v>1893</v>
      </c>
      <c r="BL156">
        <v>500</v>
      </c>
      <c r="BM156">
        <v>1232</v>
      </c>
      <c r="BN156">
        <v>1507</v>
      </c>
      <c r="BO156">
        <v>782</v>
      </c>
      <c r="BP156">
        <v>739</v>
      </c>
      <c r="BQ156">
        <v>447</v>
      </c>
      <c r="BR156">
        <v>1334</v>
      </c>
      <c r="BS156">
        <v>489</v>
      </c>
      <c r="BT156">
        <v>475</v>
      </c>
      <c r="BU156">
        <v>304</v>
      </c>
      <c r="BV156">
        <v>646</v>
      </c>
      <c r="BW156">
        <v>186</v>
      </c>
      <c r="BX156">
        <v>3421</v>
      </c>
      <c r="BY156">
        <v>500</v>
      </c>
      <c r="BZ156">
        <v>982</v>
      </c>
      <c r="CA156">
        <v>2308</v>
      </c>
      <c r="CB156">
        <v>2870</v>
      </c>
      <c r="CC156">
        <v>1809</v>
      </c>
      <c r="CD156">
        <v>310</v>
      </c>
      <c r="CE156">
        <v>609</v>
      </c>
      <c r="CF156">
        <v>971</v>
      </c>
      <c r="CG156">
        <v>526</v>
      </c>
      <c r="CH156">
        <v>2231</v>
      </c>
      <c r="CI156">
        <v>91</v>
      </c>
      <c r="CJ156">
        <v>622</v>
      </c>
      <c r="CK156">
        <v>1160</v>
      </c>
      <c r="CL156">
        <v>969</v>
      </c>
      <c r="CM156">
        <v>264</v>
      </c>
      <c r="CN156">
        <v>608</v>
      </c>
      <c r="CO156">
        <v>2366</v>
      </c>
      <c r="CP156">
        <v>445</v>
      </c>
      <c r="CQ156">
        <v>592</v>
      </c>
      <c r="CR156">
        <v>1473</v>
      </c>
    </row>
    <row r="157" spans="1:96" x14ac:dyDescent="0.2">
      <c r="A157" s="114" t="s">
        <v>29</v>
      </c>
      <c r="B157" s="195">
        <f>Prevalence!B154*AX157</f>
        <v>11589.9</v>
      </c>
      <c r="C157" s="195">
        <f>Prevalence!C154*AY157</f>
        <v>831.57500000000005</v>
      </c>
      <c r="D157" s="195">
        <f>Prevalence!D154*AZ157</f>
        <v>319.75</v>
      </c>
      <c r="E157" s="195">
        <f>Prevalence!E154*BA157</f>
        <v>563.75</v>
      </c>
      <c r="F157" s="195">
        <f>Prevalence!F154*BB157</f>
        <v>795.9</v>
      </c>
      <c r="G157" s="195">
        <f>Prevalence!G154*BC157</f>
        <v>457.4</v>
      </c>
      <c r="H157" s="195">
        <f>Prevalence!H154*BD157</f>
        <v>1377.9999999999998</v>
      </c>
      <c r="I157" s="195">
        <f>Prevalence!I154*BE157</f>
        <v>2160.6749999999997</v>
      </c>
      <c r="J157" s="195">
        <f>Prevalence!J154*BF157</f>
        <v>867.5625</v>
      </c>
      <c r="K157" s="195">
        <f>Prevalence!K154*BG157</f>
        <v>1472.7</v>
      </c>
      <c r="L157" s="195">
        <f>Prevalence!L154*BH157</f>
        <v>1608.8625</v>
      </c>
      <c r="M157" s="195">
        <f>Prevalence!M154*BI157</f>
        <v>38.625</v>
      </c>
      <c r="N157" s="195">
        <f>Prevalence!N154*BJ157</f>
        <v>80.849999999999994</v>
      </c>
      <c r="O157" s="195">
        <f>Prevalence!O154*BK157</f>
        <v>787.14999999999986</v>
      </c>
      <c r="P157" s="195">
        <f>Prevalence!P154*BL157</f>
        <v>255.75</v>
      </c>
      <c r="Q157" s="195">
        <f>Prevalence!Q154*BM157</f>
        <v>344.0625</v>
      </c>
      <c r="R157" s="195">
        <f>Prevalence!R154*BN157</f>
        <v>596.02499999999998</v>
      </c>
      <c r="S157" s="195">
        <f>Prevalence!S154*BO157</f>
        <v>366</v>
      </c>
      <c r="T157" s="195">
        <f>Prevalence!T154*BP157</f>
        <v>324.34999999999997</v>
      </c>
      <c r="U157" s="195">
        <f>Prevalence!U154*BQ157</f>
        <v>113.8</v>
      </c>
      <c r="V157" s="195">
        <f>Prevalence!V154*BR157</f>
        <v>563.75</v>
      </c>
      <c r="W157" s="195">
        <f>Prevalence!W154*BS157</f>
        <v>182.4</v>
      </c>
      <c r="X157" s="195">
        <f>Prevalence!X154*BT157</f>
        <v>251.6</v>
      </c>
      <c r="Y157" s="195">
        <f>Prevalence!Y154*BU157</f>
        <v>41.5</v>
      </c>
      <c r="Z157" s="195">
        <f>Prevalence!Z154*BV157</f>
        <v>182.63749999999999</v>
      </c>
      <c r="AA157" s="195">
        <f>Prevalence!AA154*BW157</f>
        <v>42.5625</v>
      </c>
      <c r="AB157" s="195">
        <f>Prevalence!AB154*BX157</f>
        <v>649.12499999999989</v>
      </c>
      <c r="AC157" s="195">
        <f>Prevalence!AC154*BY157</f>
        <v>255.75</v>
      </c>
      <c r="AD157" s="195">
        <f>Prevalence!AD154*BZ157</f>
        <v>210.17500000000001</v>
      </c>
      <c r="AE157" s="195">
        <f>Prevalence!AE154*CA157</f>
        <v>795.9</v>
      </c>
      <c r="AF157" s="195">
        <f>Prevalence!AF154*CB157</f>
        <v>1079.1875</v>
      </c>
      <c r="AG157" s="195">
        <f>Prevalence!AG154*CC157</f>
        <v>519.07499999999993</v>
      </c>
      <c r="AH157" s="195">
        <f>Prevalence!AH154*CD157</f>
        <v>141.48749999999998</v>
      </c>
      <c r="AI157" s="195">
        <f>Prevalence!AI154*CE157</f>
        <v>261.8</v>
      </c>
      <c r="AJ157" s="195">
        <f>Prevalence!AJ154*CF157</f>
        <v>463.38749999999993</v>
      </c>
      <c r="AK157" s="195">
        <f>Prevalence!AK154*CG157</f>
        <v>346.27499999999998</v>
      </c>
      <c r="AL157" s="195">
        <f>Prevalence!AL154*CH157</f>
        <v>797.8125</v>
      </c>
      <c r="AM157" s="195">
        <f>Prevalence!AM154*CI157</f>
        <v>38.625</v>
      </c>
      <c r="AN157" s="195">
        <f>Prevalence!AN154*CJ157</f>
        <v>261.875</v>
      </c>
      <c r="AO157" s="195">
        <f>Prevalence!AO154*CK157</f>
        <v>493</v>
      </c>
      <c r="AP157" s="195">
        <f>Prevalence!AP154*CL157</f>
        <v>319.75</v>
      </c>
      <c r="AQ157" s="195">
        <f>Prevalence!AQ154*CM157</f>
        <v>80.849999999999994</v>
      </c>
      <c r="AR157" s="195">
        <f>Prevalence!AR154*CN157</f>
        <v>195.9375</v>
      </c>
      <c r="AS157" s="195">
        <f>Prevalence!AS154*CO157</f>
        <v>876.3</v>
      </c>
      <c r="AT157" s="195">
        <f>Prevalence!AT154*CP157</f>
        <v>129.25</v>
      </c>
      <c r="AU157" s="195">
        <f>Prevalence!AU154*CQ157</f>
        <v>282.79999999999995</v>
      </c>
      <c r="AV157" s="195">
        <f>Prevalence!AV154*CR157</f>
        <v>626.03750000000002</v>
      </c>
      <c r="AW157">
        <v>156</v>
      </c>
      <c r="AX157">
        <v>38633</v>
      </c>
      <c r="AY157">
        <v>2146</v>
      </c>
      <c r="AZ157">
        <v>1279</v>
      </c>
      <c r="BA157">
        <v>1804</v>
      </c>
      <c r="BB157">
        <v>2653</v>
      </c>
      <c r="BC157">
        <v>2287</v>
      </c>
      <c r="BD157">
        <v>4240</v>
      </c>
      <c r="BE157">
        <v>6402</v>
      </c>
      <c r="BF157">
        <v>3305</v>
      </c>
      <c r="BG157">
        <v>4909</v>
      </c>
      <c r="BH157">
        <v>6129</v>
      </c>
      <c r="BI157">
        <v>103</v>
      </c>
      <c r="BJ157">
        <v>294</v>
      </c>
      <c r="BK157">
        <v>2422</v>
      </c>
      <c r="BL157">
        <v>660</v>
      </c>
      <c r="BM157">
        <v>1101</v>
      </c>
      <c r="BN157">
        <v>1766</v>
      </c>
      <c r="BO157">
        <v>976</v>
      </c>
      <c r="BP157">
        <v>998</v>
      </c>
      <c r="BQ157">
        <v>569</v>
      </c>
      <c r="BR157">
        <v>1804</v>
      </c>
      <c r="BS157">
        <v>608</v>
      </c>
      <c r="BT157">
        <v>592</v>
      </c>
      <c r="BU157">
        <v>415</v>
      </c>
      <c r="BV157">
        <v>769</v>
      </c>
      <c r="BW157">
        <v>227</v>
      </c>
      <c r="BX157">
        <v>2885</v>
      </c>
      <c r="BY157">
        <v>660</v>
      </c>
      <c r="BZ157">
        <v>1201</v>
      </c>
      <c r="CA157">
        <v>2653</v>
      </c>
      <c r="CB157">
        <v>2785</v>
      </c>
      <c r="CC157">
        <v>2307</v>
      </c>
      <c r="CD157">
        <v>343</v>
      </c>
      <c r="CE157">
        <v>748</v>
      </c>
      <c r="CF157">
        <v>1373</v>
      </c>
      <c r="CG157">
        <v>729</v>
      </c>
      <c r="CH157">
        <v>2553</v>
      </c>
      <c r="CI157">
        <v>103</v>
      </c>
      <c r="CJ157">
        <v>838</v>
      </c>
      <c r="CK157">
        <v>1360</v>
      </c>
      <c r="CL157">
        <v>1279</v>
      </c>
      <c r="CM157">
        <v>294</v>
      </c>
      <c r="CN157">
        <v>825</v>
      </c>
      <c r="CO157">
        <v>2921</v>
      </c>
      <c r="CP157">
        <v>517</v>
      </c>
      <c r="CQ157">
        <v>707</v>
      </c>
      <c r="CR157">
        <v>1727</v>
      </c>
    </row>
    <row r="158" spans="1:96" x14ac:dyDescent="0.2">
      <c r="A158" s="114" t="s">
        <v>30</v>
      </c>
      <c r="B158" s="195">
        <f>Prevalence!B155*AX158</f>
        <v>10615.02</v>
      </c>
      <c r="C158" s="195">
        <f>Prevalence!C155*AY158</f>
        <v>837.23250000000007</v>
      </c>
      <c r="D158" s="195">
        <f>Prevalence!D155*AZ158</f>
        <v>316.33333333333337</v>
      </c>
      <c r="E158" s="195">
        <f>Prevalence!E155*BA158</f>
        <v>596.37500000000011</v>
      </c>
      <c r="F158" s="195">
        <f>Prevalence!F155*BB158</f>
        <v>702.78</v>
      </c>
      <c r="G158" s="195">
        <f>Prevalence!G155*BC158</f>
        <v>394.16</v>
      </c>
      <c r="H158" s="195">
        <f>Prevalence!H155*BD158</f>
        <v>1245.8116666666667</v>
      </c>
      <c r="I158" s="195">
        <f>Prevalence!I155*BE158</f>
        <v>1912.0725</v>
      </c>
      <c r="J158" s="195">
        <f>Prevalence!J155*BF158</f>
        <v>905.22250000000008</v>
      </c>
      <c r="K158" s="195">
        <f>Prevalence!K155*BG158</f>
        <v>1341.8600000000001</v>
      </c>
      <c r="L158" s="195">
        <f>Prevalence!L155*BH158</f>
        <v>1311.0825</v>
      </c>
      <c r="M158" s="195">
        <f>Prevalence!M155*BI158</f>
        <v>48.425000000000004</v>
      </c>
      <c r="N158" s="195">
        <f>Prevalence!N155*BJ158</f>
        <v>83.178333333333342</v>
      </c>
      <c r="O158" s="195">
        <f>Prevalence!O155*BK158</f>
        <v>758.52833333333331</v>
      </c>
      <c r="P158" s="195">
        <f>Prevalence!P155*BL158</f>
        <v>215.26916666666668</v>
      </c>
      <c r="Q158" s="195">
        <f>Prevalence!Q155*BM158</f>
        <v>301.16666666666669</v>
      </c>
      <c r="R158" s="195">
        <f>Prevalence!R155*BN158</f>
        <v>553.41</v>
      </c>
      <c r="S158" s="195">
        <f>Prevalence!S155*BO158</f>
        <v>345.8</v>
      </c>
      <c r="T158" s="195">
        <f>Prevalence!T155*BP158</f>
        <v>327.29666666666668</v>
      </c>
      <c r="U158" s="195">
        <f>Prevalence!U155*BQ158</f>
        <v>97.933333333333337</v>
      </c>
      <c r="V158" s="195">
        <f>Prevalence!V155*BR158</f>
        <v>596.37500000000011</v>
      </c>
      <c r="W158" s="195">
        <f>Prevalence!W155*BS158</f>
        <v>165.62</v>
      </c>
      <c r="X158" s="195">
        <f>Prevalence!X155*BT158</f>
        <v>249.36166666666668</v>
      </c>
      <c r="Y158" s="195">
        <f>Prevalence!Y155*BU158</f>
        <v>36.313333333333333</v>
      </c>
      <c r="Z158" s="195">
        <f>Prevalence!Z155*BV158</f>
        <v>156.02166666666668</v>
      </c>
      <c r="AA158" s="195">
        <f>Prevalence!AA155*BW158</f>
        <v>39.487500000000004</v>
      </c>
      <c r="AB158" s="195">
        <f>Prevalence!AB155*BX158</f>
        <v>504.85500000000002</v>
      </c>
      <c r="AC158" s="195">
        <f>Prevalence!AC155*BY158</f>
        <v>215.26916666666668</v>
      </c>
      <c r="AD158" s="195">
        <f>Prevalence!AD155*BZ158</f>
        <v>181.24166666666667</v>
      </c>
      <c r="AE158" s="195">
        <f>Prevalence!AE155*CA158</f>
        <v>702.78</v>
      </c>
      <c r="AF158" s="195">
        <f>Prevalence!AF155*CB158</f>
        <v>845.29250000000013</v>
      </c>
      <c r="AG158" s="195">
        <f>Prevalence!AG155*CC158</f>
        <v>549.31500000000005</v>
      </c>
      <c r="AH158" s="195">
        <f>Prevalence!AH155*CD158</f>
        <v>175.53250000000003</v>
      </c>
      <c r="AI158" s="195">
        <f>Prevalence!AI155*CE158</f>
        <v>234.78</v>
      </c>
      <c r="AJ158" s="195">
        <f>Prevalence!AJ155*CF158</f>
        <v>415.05749999999995</v>
      </c>
      <c r="AK158" s="195">
        <f>Prevalence!AK155*CG158</f>
        <v>333.03833333333336</v>
      </c>
      <c r="AL158" s="195">
        <f>Prevalence!AL155*CH158</f>
        <v>718.52083333333348</v>
      </c>
      <c r="AM158" s="195">
        <f>Prevalence!AM155*CI158</f>
        <v>48.425000000000004</v>
      </c>
      <c r="AN158" s="195">
        <f>Prevalence!AN155*CJ158</f>
        <v>268.66666666666669</v>
      </c>
      <c r="AO158" s="195">
        <f>Prevalence!AO155*CK158</f>
        <v>496.06916666666666</v>
      </c>
      <c r="AP158" s="195">
        <f>Prevalence!AP155*CL158</f>
        <v>316.33333333333337</v>
      </c>
      <c r="AQ158" s="195">
        <f>Prevalence!AQ155*CM158</f>
        <v>83.178333333333342</v>
      </c>
      <c r="AR158" s="195">
        <f>Prevalence!AR155*CN158</f>
        <v>207.27416666666667</v>
      </c>
      <c r="AS158" s="195">
        <f>Prevalence!AS155*CO158</f>
        <v>779.48</v>
      </c>
      <c r="AT158" s="195">
        <f>Prevalence!AT155*CP158</f>
        <v>111.36666666666667</v>
      </c>
      <c r="AU158" s="195">
        <f>Prevalence!AU155*CQ158</f>
        <v>276.64</v>
      </c>
      <c r="AV158" s="195">
        <f>Prevalence!AV155*CR158</f>
        <v>515.86166666666668</v>
      </c>
      <c r="AW158">
        <v>157</v>
      </c>
      <c r="AX158">
        <v>40827</v>
      </c>
      <c r="AY158">
        <v>2493</v>
      </c>
      <c r="AZ158">
        <v>1460</v>
      </c>
      <c r="BA158">
        <v>2202</v>
      </c>
      <c r="BB158">
        <v>2703</v>
      </c>
      <c r="BC158">
        <v>2274</v>
      </c>
      <c r="BD158">
        <v>4423</v>
      </c>
      <c r="BE158">
        <v>6537</v>
      </c>
      <c r="BF158">
        <v>3979</v>
      </c>
      <c r="BG158">
        <v>5161</v>
      </c>
      <c r="BH158">
        <v>5763</v>
      </c>
      <c r="BI158">
        <v>149</v>
      </c>
      <c r="BJ158">
        <v>349</v>
      </c>
      <c r="BK158">
        <v>2693</v>
      </c>
      <c r="BL158">
        <v>641</v>
      </c>
      <c r="BM158">
        <v>1112</v>
      </c>
      <c r="BN158">
        <v>1892</v>
      </c>
      <c r="BO158">
        <v>1064</v>
      </c>
      <c r="BP158">
        <v>1162</v>
      </c>
      <c r="BQ158">
        <v>565</v>
      </c>
      <c r="BR158">
        <v>2202</v>
      </c>
      <c r="BS158">
        <v>637</v>
      </c>
      <c r="BT158">
        <v>677</v>
      </c>
      <c r="BU158">
        <v>419</v>
      </c>
      <c r="BV158">
        <v>758</v>
      </c>
      <c r="BW158">
        <v>243</v>
      </c>
      <c r="BX158">
        <v>2589</v>
      </c>
      <c r="BY158">
        <v>641</v>
      </c>
      <c r="BZ158">
        <v>1195</v>
      </c>
      <c r="CA158">
        <v>2703</v>
      </c>
      <c r="CB158">
        <v>2517</v>
      </c>
      <c r="CC158">
        <v>2817</v>
      </c>
      <c r="CD158">
        <v>491</v>
      </c>
      <c r="CE158">
        <v>774</v>
      </c>
      <c r="CF158">
        <v>1419</v>
      </c>
      <c r="CG158">
        <v>809</v>
      </c>
      <c r="CH158">
        <v>2653</v>
      </c>
      <c r="CI158">
        <v>149</v>
      </c>
      <c r="CJ158">
        <v>992</v>
      </c>
      <c r="CK158">
        <v>1579</v>
      </c>
      <c r="CL158">
        <v>1460</v>
      </c>
      <c r="CM158">
        <v>349</v>
      </c>
      <c r="CN158">
        <v>1007</v>
      </c>
      <c r="CO158">
        <v>2998</v>
      </c>
      <c r="CP158">
        <v>514</v>
      </c>
      <c r="CQ158">
        <v>798</v>
      </c>
      <c r="CR158">
        <v>1642</v>
      </c>
    </row>
    <row r="159" spans="1:96" x14ac:dyDescent="0.2">
      <c r="A159" s="114" t="s">
        <v>31</v>
      </c>
      <c r="B159" s="195">
        <f>Prevalence!B156*AX159</f>
        <v>9967.1</v>
      </c>
      <c r="C159" s="195">
        <f>Prevalence!C156*AY159</f>
        <v>786.85750000000007</v>
      </c>
      <c r="D159" s="195">
        <f>Prevalence!D156*AZ159</f>
        <v>313.3</v>
      </c>
      <c r="E159" s="195">
        <f>Prevalence!E156*BA159</f>
        <v>594.20833333333337</v>
      </c>
      <c r="F159" s="195">
        <f>Prevalence!F156*BB159</f>
        <v>688.48</v>
      </c>
      <c r="G159" s="195">
        <f>Prevalence!G156*BC159</f>
        <v>371.62666666666667</v>
      </c>
      <c r="H159" s="195">
        <f>Prevalence!H156*BD159</f>
        <v>1148.6366666666668</v>
      </c>
      <c r="I159" s="195">
        <f>Prevalence!I156*BE159</f>
        <v>1754.7075</v>
      </c>
      <c r="J159" s="195">
        <f>Prevalence!J156*BF159</f>
        <v>885.20249999999999</v>
      </c>
      <c r="K159" s="195">
        <f>Prevalence!K156*BG159</f>
        <v>1215.5</v>
      </c>
      <c r="L159" s="195">
        <f>Prevalence!L156*BH159</f>
        <v>1183.2275</v>
      </c>
      <c r="M159" s="195">
        <f>Prevalence!M156*BI159</f>
        <v>56.550000000000004</v>
      </c>
      <c r="N159" s="195">
        <f>Prevalence!N156*BJ159</f>
        <v>78.888333333333335</v>
      </c>
      <c r="O159" s="195">
        <f>Prevalence!O156*BK159</f>
        <v>719.6583333333333</v>
      </c>
      <c r="P159" s="195">
        <f>Prevalence!P156*BL159</f>
        <v>220.3066666666667</v>
      </c>
      <c r="Q159" s="195">
        <f>Prevalence!Q156*BM159</f>
        <v>275.43750000000006</v>
      </c>
      <c r="R159" s="195">
        <f>Prevalence!R156*BN159</f>
        <v>526.5</v>
      </c>
      <c r="S159" s="195">
        <f>Prevalence!S156*BO159</f>
        <v>351.97500000000002</v>
      </c>
      <c r="T159" s="195">
        <f>Prevalence!T156*BP159</f>
        <v>327.29666666666668</v>
      </c>
      <c r="U159" s="195">
        <f>Prevalence!U156*BQ159</f>
        <v>84.066666666666663</v>
      </c>
      <c r="V159" s="195">
        <f>Prevalence!V156*BR159</f>
        <v>594.20833333333337</v>
      </c>
      <c r="W159" s="195">
        <f>Prevalence!W156*BS159</f>
        <v>150.54</v>
      </c>
      <c r="X159" s="195">
        <f>Prevalence!X156*BT159</f>
        <v>209.21333333333334</v>
      </c>
      <c r="Y159" s="195">
        <f>Prevalence!Y156*BU159</f>
        <v>30.42</v>
      </c>
      <c r="Z159" s="195">
        <f>Prevalence!Z156*BV159</f>
        <v>160.75583333333333</v>
      </c>
      <c r="AA159" s="195">
        <f>Prevalence!AA156*BW159</f>
        <v>40.137500000000003</v>
      </c>
      <c r="AB159" s="195">
        <f>Prevalence!AB156*BX159</f>
        <v>447.52500000000003</v>
      </c>
      <c r="AC159" s="195">
        <f>Prevalence!AC156*BY159</f>
        <v>220.3066666666667</v>
      </c>
      <c r="AD159" s="195">
        <f>Prevalence!AD156*BZ159</f>
        <v>175.93333333333334</v>
      </c>
      <c r="AE159" s="195">
        <f>Prevalence!AE156*CA159</f>
        <v>688.48</v>
      </c>
      <c r="AF159" s="195">
        <f>Prevalence!AF156*CB159</f>
        <v>742.19166666666672</v>
      </c>
      <c r="AG159" s="195">
        <f>Prevalence!AG156*CC159</f>
        <v>532.15499999999997</v>
      </c>
      <c r="AH159" s="195">
        <f>Prevalence!AH156*CD159</f>
        <v>169.45500000000001</v>
      </c>
      <c r="AI159" s="195">
        <f>Prevalence!AI156*CE159</f>
        <v>228.71333333333334</v>
      </c>
      <c r="AJ159" s="195">
        <f>Prevalence!AJ156*CF159</f>
        <v>368.84249999999997</v>
      </c>
      <c r="AK159" s="195">
        <f>Prevalence!AK156*CG159</f>
        <v>331.80333333333334</v>
      </c>
      <c r="AL159" s="195">
        <f>Prevalence!AL156*CH159</f>
        <v>619.39583333333337</v>
      </c>
      <c r="AM159" s="195">
        <f>Prevalence!AM156*CI159</f>
        <v>56.550000000000004</v>
      </c>
      <c r="AN159" s="195">
        <f>Prevalence!AN156*CJ159</f>
        <v>241.85416666666669</v>
      </c>
      <c r="AO159" s="195">
        <f>Prevalence!AO156*CK159</f>
        <v>437.00583333333333</v>
      </c>
      <c r="AP159" s="195">
        <f>Prevalence!AP156*CL159</f>
        <v>313.3</v>
      </c>
      <c r="AQ159" s="195">
        <f>Prevalence!AQ156*CM159</f>
        <v>78.888333333333335</v>
      </c>
      <c r="AR159" s="195">
        <f>Prevalence!AR156*CN159</f>
        <v>199.45250000000001</v>
      </c>
      <c r="AS159" s="195">
        <f>Prevalence!AS156*CO159</f>
        <v>759.2</v>
      </c>
      <c r="AT159" s="195">
        <f>Prevalence!AT156*CP159</f>
        <v>108.11666666666667</v>
      </c>
      <c r="AU159" s="195">
        <f>Prevalence!AU156*CQ159</f>
        <v>275.25333333333333</v>
      </c>
      <c r="AV159" s="195">
        <f>Prevalence!AV156*CR159</f>
        <v>430.72249999999997</v>
      </c>
      <c r="AW159">
        <v>158</v>
      </c>
      <c r="AX159">
        <v>38335</v>
      </c>
      <c r="AY159">
        <v>2343</v>
      </c>
      <c r="AZ159">
        <v>1446</v>
      </c>
      <c r="BA159">
        <v>2194</v>
      </c>
      <c r="BB159">
        <v>2648</v>
      </c>
      <c r="BC159">
        <v>2144</v>
      </c>
      <c r="BD159">
        <v>4078</v>
      </c>
      <c r="BE159">
        <v>5999</v>
      </c>
      <c r="BF159">
        <v>3891</v>
      </c>
      <c r="BG159">
        <v>4675</v>
      </c>
      <c r="BH159">
        <v>5201</v>
      </c>
      <c r="BI159">
        <v>174</v>
      </c>
      <c r="BJ159">
        <v>331</v>
      </c>
      <c r="BK159">
        <v>2555</v>
      </c>
      <c r="BL159">
        <v>656</v>
      </c>
      <c r="BM159">
        <v>1017</v>
      </c>
      <c r="BN159">
        <v>1800</v>
      </c>
      <c r="BO159">
        <v>1083</v>
      </c>
      <c r="BP159">
        <v>1162</v>
      </c>
      <c r="BQ159">
        <v>485</v>
      </c>
      <c r="BR159">
        <v>2194</v>
      </c>
      <c r="BS159">
        <v>579</v>
      </c>
      <c r="BT159">
        <v>568</v>
      </c>
      <c r="BU159">
        <v>351</v>
      </c>
      <c r="BV159">
        <v>781</v>
      </c>
      <c r="BW159">
        <v>247</v>
      </c>
      <c r="BX159">
        <v>2295</v>
      </c>
      <c r="BY159">
        <v>656</v>
      </c>
      <c r="BZ159">
        <v>1160</v>
      </c>
      <c r="CA159">
        <v>2648</v>
      </c>
      <c r="CB159">
        <v>2210</v>
      </c>
      <c r="CC159">
        <v>2729</v>
      </c>
      <c r="CD159">
        <v>474</v>
      </c>
      <c r="CE159">
        <v>754</v>
      </c>
      <c r="CF159">
        <v>1261</v>
      </c>
      <c r="CG159">
        <v>806</v>
      </c>
      <c r="CH159">
        <v>2287</v>
      </c>
      <c r="CI159">
        <v>174</v>
      </c>
      <c r="CJ159">
        <v>893</v>
      </c>
      <c r="CK159">
        <v>1391</v>
      </c>
      <c r="CL159">
        <v>1446</v>
      </c>
      <c r="CM159">
        <v>331</v>
      </c>
      <c r="CN159">
        <v>969</v>
      </c>
      <c r="CO159">
        <v>2920</v>
      </c>
      <c r="CP159">
        <v>499</v>
      </c>
      <c r="CQ159">
        <v>794</v>
      </c>
      <c r="CR159">
        <v>1371</v>
      </c>
    </row>
    <row r="160" spans="1:96" x14ac:dyDescent="0.2">
      <c r="A160" s="114" t="s">
        <v>32</v>
      </c>
      <c r="B160" s="195">
        <f>Prevalence!B157*AX160</f>
        <v>7063.5599999999995</v>
      </c>
      <c r="C160" s="195">
        <f>Prevalence!C157*AY160</f>
        <v>576.94875000000002</v>
      </c>
      <c r="D160" s="195">
        <f>Prevalence!D157*AZ160</f>
        <v>221.54999999999998</v>
      </c>
      <c r="E160" s="195">
        <f>Prevalence!E157*BA160</f>
        <v>441</v>
      </c>
      <c r="F160" s="195">
        <f>Prevalence!F157*BB160</f>
        <v>470.19</v>
      </c>
      <c r="G160" s="195">
        <f>Prevalence!G157*BC160</f>
        <v>238.97999999999996</v>
      </c>
      <c r="H160" s="195">
        <f>Prevalence!H157*BD160</f>
        <v>872.00749999999994</v>
      </c>
      <c r="I160" s="195">
        <f>Prevalence!I157*BE160</f>
        <v>1208.41875</v>
      </c>
      <c r="J160" s="195">
        <f>Prevalence!J157*BF160</f>
        <v>702.10874999999999</v>
      </c>
      <c r="K160" s="195">
        <f>Prevalence!K157*BG160</f>
        <v>812.91</v>
      </c>
      <c r="L160" s="195">
        <f>Prevalence!L157*BH160</f>
        <v>784.06124999999997</v>
      </c>
      <c r="M160" s="195">
        <f>Prevalence!M157*BI160</f>
        <v>40.6875</v>
      </c>
      <c r="N160" s="195">
        <f>Prevalence!N157*BJ160</f>
        <v>63.524999999999991</v>
      </c>
      <c r="O160" s="195">
        <f>Prevalence!O157*BK160</f>
        <v>522.5675</v>
      </c>
      <c r="P160" s="195">
        <f>Prevalence!P157*BL160</f>
        <v>160.57999999999998</v>
      </c>
      <c r="Q160" s="195">
        <f>Prevalence!Q157*BM160</f>
        <v>215.46875</v>
      </c>
      <c r="R160" s="195">
        <f>Prevalence!R157*BN160</f>
        <v>408.94874999999996</v>
      </c>
      <c r="S160" s="195">
        <f>Prevalence!S157*BO160</f>
        <v>247.01250000000002</v>
      </c>
      <c r="T160" s="195">
        <f>Prevalence!T157*BP160</f>
        <v>264.35499999999996</v>
      </c>
      <c r="U160" s="195">
        <f>Prevalence!U157*BQ160</f>
        <v>53.339999999999996</v>
      </c>
      <c r="V160" s="195">
        <f>Prevalence!V157*BR160</f>
        <v>441</v>
      </c>
      <c r="W160" s="195">
        <f>Prevalence!W157*BS160</f>
        <v>104.16</v>
      </c>
      <c r="X160" s="195">
        <f>Prevalence!X157*BT160</f>
        <v>153.21250000000001</v>
      </c>
      <c r="Y160" s="195">
        <f>Prevalence!Y157*BU160</f>
        <v>19.95</v>
      </c>
      <c r="Z160" s="195">
        <f>Prevalence!Z157*BV160</f>
        <v>110.22374999999998</v>
      </c>
      <c r="AA160" s="195">
        <f>Prevalence!AA157*BW160</f>
        <v>30.712500000000002</v>
      </c>
      <c r="AB160" s="195">
        <f>Prevalence!AB157*BX160</f>
        <v>294.20999999999998</v>
      </c>
      <c r="AC160" s="195">
        <f>Prevalence!AC157*BY160</f>
        <v>160.57999999999998</v>
      </c>
      <c r="AD160" s="195">
        <f>Prevalence!AD157*BZ160</f>
        <v>114.66</v>
      </c>
      <c r="AE160" s="195">
        <f>Prevalence!AE157*CA160</f>
        <v>470.19</v>
      </c>
      <c r="AF160" s="195">
        <f>Prevalence!AF157*CB160</f>
        <v>507.23750000000001</v>
      </c>
      <c r="AG160" s="195">
        <f>Prevalence!AG157*CC160</f>
        <v>418.79250000000002</v>
      </c>
      <c r="AH160" s="195">
        <f>Prevalence!AH157*CD160</f>
        <v>118.09875000000001</v>
      </c>
      <c r="AI160" s="195">
        <f>Prevalence!AI157*CE160</f>
        <v>169.54</v>
      </c>
      <c r="AJ160" s="195">
        <f>Prevalence!AJ157*CF160</f>
        <v>263.89125000000001</v>
      </c>
      <c r="AK160" s="195">
        <f>Prevalence!AK157*CG160</f>
        <v>246.38249999999996</v>
      </c>
      <c r="AL160" s="195">
        <f>Prevalence!AL157*CH160</f>
        <v>415.625</v>
      </c>
      <c r="AM160" s="195">
        <f>Prevalence!AM157*CI160</f>
        <v>40.6875</v>
      </c>
      <c r="AN160" s="195">
        <f>Prevalence!AN157*CJ160</f>
        <v>188.125</v>
      </c>
      <c r="AO160" s="195">
        <f>Prevalence!AO157*CK160</f>
        <v>288.00624999999997</v>
      </c>
      <c r="AP160" s="195">
        <f>Prevalence!AP157*CL160</f>
        <v>221.54999999999998</v>
      </c>
      <c r="AQ160" s="195">
        <f>Prevalence!AQ157*CM160</f>
        <v>63.524999999999991</v>
      </c>
      <c r="AR160" s="195">
        <f>Prevalence!AR157*CN160</f>
        <v>144.80374999999998</v>
      </c>
      <c r="AS160" s="195">
        <f>Prevalence!AS157*CO160</f>
        <v>523.31999999999994</v>
      </c>
      <c r="AT160" s="195">
        <f>Prevalence!AT157*CP160</f>
        <v>68.25</v>
      </c>
      <c r="AU160" s="195">
        <f>Prevalence!AU157*CQ160</f>
        <v>185.07999999999998</v>
      </c>
      <c r="AV160" s="195">
        <f>Prevalence!AV157*CR160</f>
        <v>264.91499999999996</v>
      </c>
      <c r="AW160">
        <v>159</v>
      </c>
      <c r="AX160">
        <v>33636</v>
      </c>
      <c r="AY160">
        <v>2127</v>
      </c>
      <c r="AZ160">
        <v>1266</v>
      </c>
      <c r="BA160">
        <v>2016</v>
      </c>
      <c r="BB160">
        <v>2239</v>
      </c>
      <c r="BC160">
        <v>1707</v>
      </c>
      <c r="BD160">
        <v>3833</v>
      </c>
      <c r="BE160">
        <v>5115</v>
      </c>
      <c r="BF160">
        <v>3821</v>
      </c>
      <c r="BG160">
        <v>3871</v>
      </c>
      <c r="BH160">
        <v>4267</v>
      </c>
      <c r="BI160">
        <v>155</v>
      </c>
      <c r="BJ160">
        <v>330</v>
      </c>
      <c r="BK160">
        <v>2297</v>
      </c>
      <c r="BL160">
        <v>592</v>
      </c>
      <c r="BM160">
        <v>985</v>
      </c>
      <c r="BN160">
        <v>1731</v>
      </c>
      <c r="BO160">
        <v>941</v>
      </c>
      <c r="BP160">
        <v>1162</v>
      </c>
      <c r="BQ160">
        <v>381</v>
      </c>
      <c r="BR160">
        <v>2016</v>
      </c>
      <c r="BS160">
        <v>496</v>
      </c>
      <c r="BT160">
        <v>515</v>
      </c>
      <c r="BU160">
        <v>285</v>
      </c>
      <c r="BV160">
        <v>663</v>
      </c>
      <c r="BW160">
        <v>234</v>
      </c>
      <c r="BX160">
        <v>1868</v>
      </c>
      <c r="BY160">
        <v>592</v>
      </c>
      <c r="BZ160">
        <v>936</v>
      </c>
      <c r="CA160">
        <v>2239</v>
      </c>
      <c r="CB160">
        <v>1870</v>
      </c>
      <c r="CC160">
        <v>2659</v>
      </c>
      <c r="CD160">
        <v>409</v>
      </c>
      <c r="CE160">
        <v>692</v>
      </c>
      <c r="CF160">
        <v>1117</v>
      </c>
      <c r="CG160">
        <v>741</v>
      </c>
      <c r="CH160">
        <v>1900</v>
      </c>
      <c r="CI160">
        <v>155</v>
      </c>
      <c r="CJ160">
        <v>860</v>
      </c>
      <c r="CK160">
        <v>1135</v>
      </c>
      <c r="CL160">
        <v>1266</v>
      </c>
      <c r="CM160">
        <v>330</v>
      </c>
      <c r="CN160">
        <v>871</v>
      </c>
      <c r="CO160">
        <v>2492</v>
      </c>
      <c r="CP160">
        <v>390</v>
      </c>
      <c r="CQ160">
        <v>661</v>
      </c>
      <c r="CR160">
        <v>1044</v>
      </c>
    </row>
    <row r="161" spans="1:96" x14ac:dyDescent="0.2">
      <c r="A161" s="114" t="s">
        <v>33</v>
      </c>
      <c r="B161" s="195">
        <f>Prevalence!B158*AX161</f>
        <v>6871.62</v>
      </c>
      <c r="C161" s="195">
        <f>Prevalence!C158*AY161</f>
        <v>589.15499999999997</v>
      </c>
      <c r="D161" s="195">
        <f>Prevalence!D158*AZ161</f>
        <v>240.79999999999998</v>
      </c>
      <c r="E161" s="195">
        <f>Prevalence!E158*BA161</f>
        <v>474.25</v>
      </c>
      <c r="F161" s="195">
        <f>Prevalence!F158*BB161</f>
        <v>464.72999999999996</v>
      </c>
      <c r="G161" s="195">
        <f>Prevalence!G158*BC161</f>
        <v>239.11999999999998</v>
      </c>
      <c r="H161" s="195">
        <f>Prevalence!H158*BD161</f>
        <v>864.49999999999989</v>
      </c>
      <c r="I161" s="195">
        <f>Prevalence!I158*BE161</f>
        <v>1038.0825</v>
      </c>
      <c r="J161" s="195">
        <f>Prevalence!J158*BF161</f>
        <v>747.31124999999997</v>
      </c>
      <c r="K161" s="195">
        <f>Prevalence!K158*BG161</f>
        <v>741.08999999999992</v>
      </c>
      <c r="L161" s="195">
        <f>Prevalence!L158*BH161</f>
        <v>717.72749999999996</v>
      </c>
      <c r="M161" s="195">
        <f>Prevalence!M158*BI161</f>
        <v>34.912500000000001</v>
      </c>
      <c r="N161" s="195">
        <f>Prevalence!N158*BJ161</f>
        <v>65.642499999999998</v>
      </c>
      <c r="O161" s="195">
        <f>Prevalence!O158*BK161</f>
        <v>513.46749999999997</v>
      </c>
      <c r="P161" s="195">
        <f>Prevalence!P158*BL161</f>
        <v>178.48249999999999</v>
      </c>
      <c r="Q161" s="195">
        <f>Prevalence!Q158*BM161</f>
        <v>208.46875</v>
      </c>
      <c r="R161" s="195">
        <f>Prevalence!R158*BN161</f>
        <v>417.45374999999996</v>
      </c>
      <c r="S161" s="195">
        <f>Prevalence!S158*BO161</f>
        <v>261.45</v>
      </c>
      <c r="T161" s="195">
        <f>Prevalence!T158*BP161</f>
        <v>293.02</v>
      </c>
      <c r="U161" s="195">
        <f>Prevalence!U158*BQ161</f>
        <v>56.839999999999996</v>
      </c>
      <c r="V161" s="195">
        <f>Prevalence!V158*BR161</f>
        <v>474.25</v>
      </c>
      <c r="W161" s="195">
        <f>Prevalence!W158*BS161</f>
        <v>97.22999999999999</v>
      </c>
      <c r="X161" s="195">
        <f>Prevalence!X158*BT161</f>
        <v>144.28749999999999</v>
      </c>
      <c r="Y161" s="195">
        <f>Prevalence!Y158*BU161</f>
        <v>19.459999999999997</v>
      </c>
      <c r="Z161" s="195">
        <f>Prevalence!Z158*BV161</f>
        <v>97.754999999999995</v>
      </c>
      <c r="AA161" s="195">
        <f>Prevalence!AA158*BW161</f>
        <v>25.200000000000003</v>
      </c>
      <c r="AB161" s="195">
        <f>Prevalence!AB158*BX161</f>
        <v>244.91249999999999</v>
      </c>
      <c r="AC161" s="195">
        <f>Prevalence!AC158*BY161</f>
        <v>178.48249999999999</v>
      </c>
      <c r="AD161" s="195">
        <f>Prevalence!AD158*BZ161</f>
        <v>109.3925</v>
      </c>
      <c r="AE161" s="195">
        <f>Prevalence!AE158*CA161</f>
        <v>464.72999999999996</v>
      </c>
      <c r="AF161" s="195">
        <f>Prevalence!AF158*CB161</f>
        <v>401.17874999999998</v>
      </c>
      <c r="AG161" s="195">
        <f>Prevalence!AG158*CC161</f>
        <v>437.6925</v>
      </c>
      <c r="AH161" s="195">
        <f>Prevalence!AH158*CD161</f>
        <v>95.865000000000009</v>
      </c>
      <c r="AI161" s="195">
        <f>Prevalence!AI158*CE161</f>
        <v>180.565</v>
      </c>
      <c r="AJ161" s="195">
        <f>Prevalence!AJ158*CF161</f>
        <v>255.14999999999998</v>
      </c>
      <c r="AK161" s="195">
        <f>Prevalence!AK158*CG161</f>
        <v>254.69499999999996</v>
      </c>
      <c r="AL161" s="195">
        <f>Prevalence!AL158*CH161</f>
        <v>397.03125</v>
      </c>
      <c r="AM161" s="195">
        <f>Prevalence!AM158*CI161</f>
        <v>34.912500000000001</v>
      </c>
      <c r="AN161" s="195">
        <f>Prevalence!AN158*CJ161</f>
        <v>174.5625</v>
      </c>
      <c r="AO161" s="195">
        <f>Prevalence!AO158*CK161</f>
        <v>280.64749999999998</v>
      </c>
      <c r="AP161" s="195">
        <f>Prevalence!AP158*CL161</f>
        <v>240.79999999999998</v>
      </c>
      <c r="AQ161" s="195">
        <f>Prevalence!AQ158*CM161</f>
        <v>65.642499999999998</v>
      </c>
      <c r="AR161" s="195">
        <f>Prevalence!AR158*CN161</f>
        <v>153.11624999999998</v>
      </c>
      <c r="AS161" s="195">
        <f>Prevalence!AS158*CO161</f>
        <v>442.89</v>
      </c>
      <c r="AT161" s="195">
        <f>Prevalence!AT158*CP161</f>
        <v>71.574999999999989</v>
      </c>
      <c r="AU161" s="195">
        <f>Prevalence!AU158*CQ161</f>
        <v>171.35999999999999</v>
      </c>
      <c r="AV161" s="195">
        <f>Prevalence!AV158*CR161</f>
        <v>260.34749999999997</v>
      </c>
      <c r="AW161">
        <v>160</v>
      </c>
      <c r="AX161">
        <v>32722</v>
      </c>
      <c r="AY161">
        <v>2172</v>
      </c>
      <c r="AZ161">
        <v>1376</v>
      </c>
      <c r="BA161">
        <v>2168</v>
      </c>
      <c r="BB161">
        <v>2213</v>
      </c>
      <c r="BC161">
        <v>1708</v>
      </c>
      <c r="BD161">
        <v>3800</v>
      </c>
      <c r="BE161">
        <v>4394</v>
      </c>
      <c r="BF161">
        <v>4067</v>
      </c>
      <c r="BG161">
        <v>3529</v>
      </c>
      <c r="BH161">
        <v>3906</v>
      </c>
      <c r="BI161">
        <v>133</v>
      </c>
      <c r="BJ161">
        <v>341</v>
      </c>
      <c r="BK161">
        <v>2257</v>
      </c>
      <c r="BL161">
        <v>658</v>
      </c>
      <c r="BM161">
        <v>953</v>
      </c>
      <c r="BN161">
        <v>1767</v>
      </c>
      <c r="BO161">
        <v>996</v>
      </c>
      <c r="BP161">
        <v>1288</v>
      </c>
      <c r="BQ161">
        <v>406</v>
      </c>
      <c r="BR161">
        <v>2168</v>
      </c>
      <c r="BS161">
        <v>463</v>
      </c>
      <c r="BT161">
        <v>485</v>
      </c>
      <c r="BU161">
        <v>278</v>
      </c>
      <c r="BV161">
        <v>588</v>
      </c>
      <c r="BW161">
        <v>192</v>
      </c>
      <c r="BX161">
        <v>1555</v>
      </c>
      <c r="BY161">
        <v>658</v>
      </c>
      <c r="BZ161">
        <v>893</v>
      </c>
      <c r="CA161">
        <v>2213</v>
      </c>
      <c r="CB161">
        <v>1479</v>
      </c>
      <c r="CC161">
        <v>2779</v>
      </c>
      <c r="CD161">
        <v>332</v>
      </c>
      <c r="CE161">
        <v>737</v>
      </c>
      <c r="CF161">
        <v>1080</v>
      </c>
      <c r="CG161">
        <v>766</v>
      </c>
      <c r="CH161">
        <v>1815</v>
      </c>
      <c r="CI161">
        <v>133</v>
      </c>
      <c r="CJ161">
        <v>798</v>
      </c>
      <c r="CK161">
        <v>1106</v>
      </c>
      <c r="CL161">
        <v>1376</v>
      </c>
      <c r="CM161">
        <v>341</v>
      </c>
      <c r="CN161">
        <v>921</v>
      </c>
      <c r="CO161">
        <v>2109</v>
      </c>
      <c r="CP161">
        <v>409</v>
      </c>
      <c r="CQ161">
        <v>612</v>
      </c>
      <c r="CR161">
        <v>1026</v>
      </c>
    </row>
    <row r="162" spans="1:96" x14ac:dyDescent="0.2">
      <c r="A162" s="114" t="s">
        <v>34</v>
      </c>
      <c r="B162" s="195">
        <f>Prevalence!B159*AX162</f>
        <v>4045.5800000000004</v>
      </c>
      <c r="C162" s="195">
        <f>Prevalence!C159*AY162</f>
        <v>365.46416666666676</v>
      </c>
      <c r="D162" s="195">
        <f>Prevalence!D159*AZ162</f>
        <v>149.10000000000002</v>
      </c>
      <c r="E162" s="195">
        <f>Prevalence!E159*BA162</f>
        <v>303.33333333333343</v>
      </c>
      <c r="F162" s="195">
        <f>Prevalence!F159*BB162</f>
        <v>284.20000000000005</v>
      </c>
      <c r="G162" s="195">
        <f>Prevalence!G159*BC162</f>
        <v>136.26666666666668</v>
      </c>
      <c r="H162" s="195">
        <f>Prevalence!H159*BD162</f>
        <v>499.13499999999999</v>
      </c>
      <c r="I162" s="195">
        <f>Prevalence!I159*BE162</f>
        <v>591.72750000000008</v>
      </c>
      <c r="J162" s="195">
        <f>Prevalence!J159*BF162</f>
        <v>452.14750000000004</v>
      </c>
      <c r="K162" s="195">
        <f>Prevalence!K159*BG162</f>
        <v>430.92</v>
      </c>
      <c r="L162" s="195">
        <f>Prevalence!L159*BH162</f>
        <v>398.98250000000002</v>
      </c>
      <c r="M162" s="195">
        <f>Prevalence!M159*BI162</f>
        <v>21.35</v>
      </c>
      <c r="N162" s="195">
        <f>Prevalence!N159*BJ162</f>
        <v>37.601666666666667</v>
      </c>
      <c r="O162" s="195">
        <f>Prevalence!O159*BK162</f>
        <v>297.57</v>
      </c>
      <c r="P162" s="195">
        <f>Prevalence!P159*BL162</f>
        <v>104.34083333333335</v>
      </c>
      <c r="Q162" s="195">
        <f>Prevalence!Q159*BM162</f>
        <v>112.14583333333336</v>
      </c>
      <c r="R162" s="195">
        <f>Prevalence!R159*BN162</f>
        <v>242.07750000000004</v>
      </c>
      <c r="S162" s="195">
        <f>Prevalence!S159*BO162</f>
        <v>149.97500000000002</v>
      </c>
      <c r="T162" s="195">
        <f>Prevalence!T159*BP162</f>
        <v>190.94833333333335</v>
      </c>
      <c r="U162" s="195">
        <f>Prevalence!U159*BQ162</f>
        <v>29.773333333333333</v>
      </c>
      <c r="V162" s="195">
        <f>Prevalence!V159*BR162</f>
        <v>303.33333333333343</v>
      </c>
      <c r="W162" s="195">
        <f>Prevalence!W159*BS162</f>
        <v>49.84</v>
      </c>
      <c r="X162" s="195">
        <f>Prevalence!X159*BT162</f>
        <v>101.54666666666668</v>
      </c>
      <c r="Y162" s="195">
        <f>Prevalence!Y159*BU162</f>
        <v>10.126666666666667</v>
      </c>
      <c r="Z162" s="195">
        <f>Prevalence!Z159*BV162</f>
        <v>58.741666666666667</v>
      </c>
      <c r="AA162" s="195">
        <f>Prevalence!AA159*BW162</f>
        <v>14.087500000000002</v>
      </c>
      <c r="AB162" s="195">
        <f>Prevalence!AB159*BX162</f>
        <v>132.09</v>
      </c>
      <c r="AC162" s="195">
        <f>Prevalence!AC159*BY162</f>
        <v>104.34083333333335</v>
      </c>
      <c r="AD162" s="195">
        <f>Prevalence!AD159*BZ162</f>
        <v>65.578333333333347</v>
      </c>
      <c r="AE162" s="195">
        <f>Prevalence!AE159*CA162</f>
        <v>284.20000000000005</v>
      </c>
      <c r="AF162" s="195">
        <f>Prevalence!AF159*CB162</f>
        <v>223.51000000000005</v>
      </c>
      <c r="AG162" s="195">
        <f>Prevalence!AG159*CC162</f>
        <v>255.36</v>
      </c>
      <c r="AH162" s="195">
        <f>Prevalence!AH159*CD162</f>
        <v>59.29</v>
      </c>
      <c r="AI162" s="195">
        <f>Prevalence!AI159*CE162</f>
        <v>97.346666666666678</v>
      </c>
      <c r="AJ162" s="195">
        <f>Prevalence!AJ159*CF162</f>
        <v>155.13750000000002</v>
      </c>
      <c r="AK162" s="195">
        <f>Prevalence!AK159*CG162</f>
        <v>148.96</v>
      </c>
      <c r="AL162" s="195">
        <f>Prevalence!AL159*CH162</f>
        <v>226.91666666666671</v>
      </c>
      <c r="AM162" s="195">
        <f>Prevalence!AM159*CI162</f>
        <v>21.35</v>
      </c>
      <c r="AN162" s="195">
        <f>Prevalence!AN159*CJ162</f>
        <v>109.2291666666667</v>
      </c>
      <c r="AO162" s="195">
        <f>Prevalence!AO159*CK162</f>
        <v>165.27583333333334</v>
      </c>
      <c r="AP162" s="195">
        <f>Prevalence!AP159*CL162</f>
        <v>149.10000000000002</v>
      </c>
      <c r="AQ162" s="195">
        <f>Prevalence!AQ159*CM162</f>
        <v>37.601666666666667</v>
      </c>
      <c r="AR162" s="195">
        <f>Prevalence!AR159*CN162</f>
        <v>92.767499999999998</v>
      </c>
      <c r="AS162" s="195">
        <f>Prevalence!AS159*CO162</f>
        <v>263.34000000000003</v>
      </c>
      <c r="AT162" s="195">
        <f>Prevalence!AT159*CP162</f>
        <v>39.433333333333337</v>
      </c>
      <c r="AU162" s="195">
        <f>Prevalence!AU159*CQ162</f>
        <v>93.146666666666675</v>
      </c>
      <c r="AV162" s="195">
        <f>Prevalence!AV159*CR162</f>
        <v>147.6825</v>
      </c>
      <c r="AW162">
        <v>161</v>
      </c>
      <c r="AX162">
        <v>28897</v>
      </c>
      <c r="AY162">
        <v>2021</v>
      </c>
      <c r="AZ162">
        <v>1278</v>
      </c>
      <c r="BA162">
        <v>2080</v>
      </c>
      <c r="BB162">
        <v>2030</v>
      </c>
      <c r="BC162">
        <v>1460</v>
      </c>
      <c r="BD162">
        <v>3291</v>
      </c>
      <c r="BE162">
        <v>3757</v>
      </c>
      <c r="BF162">
        <v>3691</v>
      </c>
      <c r="BG162">
        <v>3078</v>
      </c>
      <c r="BH162">
        <v>3257</v>
      </c>
      <c r="BI162">
        <v>122</v>
      </c>
      <c r="BJ162">
        <v>293</v>
      </c>
      <c r="BK162">
        <v>1962</v>
      </c>
      <c r="BL162">
        <v>577</v>
      </c>
      <c r="BM162">
        <v>769</v>
      </c>
      <c r="BN162">
        <v>1537</v>
      </c>
      <c r="BO162">
        <v>857</v>
      </c>
      <c r="BP162">
        <v>1259</v>
      </c>
      <c r="BQ162">
        <v>319</v>
      </c>
      <c r="BR162">
        <v>2080</v>
      </c>
      <c r="BS162">
        <v>356</v>
      </c>
      <c r="BT162">
        <v>512</v>
      </c>
      <c r="BU162">
        <v>217</v>
      </c>
      <c r="BV162">
        <v>530</v>
      </c>
      <c r="BW162">
        <v>161</v>
      </c>
      <c r="BX162">
        <v>1258</v>
      </c>
      <c r="BY162">
        <v>577</v>
      </c>
      <c r="BZ162">
        <v>803</v>
      </c>
      <c r="CA162">
        <v>2030</v>
      </c>
      <c r="CB162">
        <v>1236</v>
      </c>
      <c r="CC162">
        <v>2432</v>
      </c>
      <c r="CD162">
        <v>308</v>
      </c>
      <c r="CE162">
        <v>596</v>
      </c>
      <c r="CF162">
        <v>985</v>
      </c>
      <c r="CG162">
        <v>672</v>
      </c>
      <c r="CH162">
        <v>1556</v>
      </c>
      <c r="CI162">
        <v>122</v>
      </c>
      <c r="CJ162">
        <v>749</v>
      </c>
      <c r="CK162">
        <v>977</v>
      </c>
      <c r="CL162">
        <v>1278</v>
      </c>
      <c r="CM162">
        <v>293</v>
      </c>
      <c r="CN162">
        <v>837</v>
      </c>
      <c r="CO162">
        <v>1881</v>
      </c>
      <c r="CP162">
        <v>338</v>
      </c>
      <c r="CQ162">
        <v>499</v>
      </c>
      <c r="CR162">
        <v>873</v>
      </c>
    </row>
    <row r="163" spans="1:96" x14ac:dyDescent="0.2">
      <c r="A163" s="114" t="s">
        <v>35</v>
      </c>
      <c r="B163" s="195">
        <f>Prevalence!B160*AX163</f>
        <v>3026.6600000000003</v>
      </c>
      <c r="C163" s="195">
        <f>Prevalence!C160*AY163</f>
        <v>286.80166666666673</v>
      </c>
      <c r="D163" s="195">
        <f>Prevalence!D160*AZ163</f>
        <v>109.20000000000002</v>
      </c>
      <c r="E163" s="195">
        <f>Prevalence!E160*BA163</f>
        <v>235.22916666666671</v>
      </c>
      <c r="F163" s="195">
        <f>Prevalence!F160*BB163</f>
        <v>217.42000000000002</v>
      </c>
      <c r="G163" s="195">
        <f>Prevalence!G160*BC163</f>
        <v>98.653333333333336</v>
      </c>
      <c r="H163" s="195">
        <f>Prevalence!H160*BD163</f>
        <v>377.80166666666668</v>
      </c>
      <c r="I163" s="195">
        <f>Prevalence!I160*BE163</f>
        <v>421.47000000000008</v>
      </c>
      <c r="J163" s="195">
        <f>Prevalence!J160*BF163</f>
        <v>332.46500000000003</v>
      </c>
      <c r="K163" s="195">
        <f>Prevalence!K160*BG163</f>
        <v>328.02000000000004</v>
      </c>
      <c r="L163" s="195">
        <f>Prevalence!L160*BH163</f>
        <v>292.28500000000003</v>
      </c>
      <c r="M163" s="195">
        <f>Prevalence!M160*BI163</f>
        <v>19.775000000000002</v>
      </c>
      <c r="N163" s="195">
        <f>Prevalence!N160*BJ163</f>
        <v>27.078333333333333</v>
      </c>
      <c r="O163" s="195">
        <f>Prevalence!O160*BK163</f>
        <v>225.22499999999999</v>
      </c>
      <c r="P163" s="195">
        <f>Prevalence!P160*BL163</f>
        <v>82.279166666666683</v>
      </c>
      <c r="Q163" s="195">
        <f>Prevalence!Q160*BM163</f>
        <v>88.229166666666686</v>
      </c>
      <c r="R163" s="195">
        <f>Prevalence!R160*BN163</f>
        <v>173.56500000000003</v>
      </c>
      <c r="S163" s="195">
        <f>Prevalence!S160*BO163</f>
        <v>107.97500000000001</v>
      </c>
      <c r="T163" s="195">
        <f>Prevalence!T160*BP163</f>
        <v>144.08333333333334</v>
      </c>
      <c r="U163" s="195">
        <f>Prevalence!U160*BQ163</f>
        <v>19.786666666666669</v>
      </c>
      <c r="V163" s="195">
        <f>Prevalence!V160*BR163</f>
        <v>235.22916666666671</v>
      </c>
      <c r="W163" s="195">
        <f>Prevalence!W160*BS163</f>
        <v>42.14</v>
      </c>
      <c r="X163" s="195">
        <f>Prevalence!X160*BT163</f>
        <v>76.75500000000001</v>
      </c>
      <c r="Y163" s="195">
        <f>Prevalence!Y160*BU163</f>
        <v>6.7200000000000006</v>
      </c>
      <c r="Z163" s="195">
        <f>Prevalence!Z160*BV163</f>
        <v>44.000833333333333</v>
      </c>
      <c r="AA163" s="195">
        <f>Prevalence!AA160*BW163</f>
        <v>10.237500000000001</v>
      </c>
      <c r="AB163" s="195">
        <f>Prevalence!AB160*BX163</f>
        <v>91.350000000000009</v>
      </c>
      <c r="AC163" s="195">
        <f>Prevalence!AC160*BY163</f>
        <v>82.279166666666683</v>
      </c>
      <c r="AD163" s="195">
        <f>Prevalence!AD160*BZ163</f>
        <v>49.245000000000005</v>
      </c>
      <c r="AE163" s="195">
        <f>Prevalence!AE160*CA163</f>
        <v>217.42000000000002</v>
      </c>
      <c r="AF163" s="195">
        <f>Prevalence!AF160*CB163</f>
        <v>156.96333333333337</v>
      </c>
      <c r="AG163" s="195">
        <f>Prevalence!AG160*CC163</f>
        <v>185.22000000000003</v>
      </c>
      <c r="AH163" s="195">
        <f>Prevalence!AH160*CD163</f>
        <v>37.537500000000001</v>
      </c>
      <c r="AI163" s="195">
        <f>Prevalence!AI160*CE163</f>
        <v>72.846666666666678</v>
      </c>
      <c r="AJ163" s="195">
        <f>Prevalence!AJ160*CF163</f>
        <v>123.48000000000002</v>
      </c>
      <c r="AK163" s="195">
        <f>Prevalence!AK160*CG163</f>
        <v>122.36000000000001</v>
      </c>
      <c r="AL163" s="195">
        <f>Prevalence!AL160*CH163</f>
        <v>157.06250000000003</v>
      </c>
      <c r="AM163" s="195">
        <f>Prevalence!AM160*CI163</f>
        <v>19.775000000000002</v>
      </c>
      <c r="AN163" s="195">
        <f>Prevalence!AN160*CJ163</f>
        <v>82.687500000000014</v>
      </c>
      <c r="AO163" s="195">
        <f>Prevalence!AO160*CK163</f>
        <v>119.26249999999999</v>
      </c>
      <c r="AP163" s="195">
        <f>Prevalence!AP160*CL163</f>
        <v>109.20000000000002</v>
      </c>
      <c r="AQ163" s="195">
        <f>Prevalence!AQ160*CM163</f>
        <v>27.078333333333333</v>
      </c>
      <c r="AR163" s="195">
        <f>Prevalence!AR160*CN163</f>
        <v>71.709166666666675</v>
      </c>
      <c r="AS163" s="195">
        <f>Prevalence!AS160*CO163</f>
        <v>213.36</v>
      </c>
      <c r="AT163" s="195">
        <f>Prevalence!AT160*CP163</f>
        <v>28.233333333333338</v>
      </c>
      <c r="AU163" s="195">
        <f>Prevalence!AU160*CQ163</f>
        <v>72.61333333333333</v>
      </c>
      <c r="AV163" s="195">
        <f>Prevalence!AV160*CR163</f>
        <v>113.84916666666666</v>
      </c>
      <c r="AW163">
        <v>162</v>
      </c>
      <c r="AX163">
        <v>21619</v>
      </c>
      <c r="AY163">
        <v>1586</v>
      </c>
      <c r="AZ163">
        <v>936</v>
      </c>
      <c r="BA163">
        <v>1613</v>
      </c>
      <c r="BB163">
        <v>1553</v>
      </c>
      <c r="BC163">
        <v>1057</v>
      </c>
      <c r="BD163">
        <v>2491</v>
      </c>
      <c r="BE163">
        <v>2676</v>
      </c>
      <c r="BF163">
        <v>2714</v>
      </c>
      <c r="BG163">
        <v>2343</v>
      </c>
      <c r="BH163">
        <v>2386</v>
      </c>
      <c r="BI163">
        <v>113</v>
      </c>
      <c r="BJ163">
        <v>211</v>
      </c>
      <c r="BK163">
        <v>1485</v>
      </c>
      <c r="BL163">
        <v>455</v>
      </c>
      <c r="BM163">
        <v>605</v>
      </c>
      <c r="BN163">
        <v>1102</v>
      </c>
      <c r="BO163">
        <v>617</v>
      </c>
      <c r="BP163">
        <v>950</v>
      </c>
      <c r="BQ163">
        <v>212</v>
      </c>
      <c r="BR163">
        <v>1613</v>
      </c>
      <c r="BS163">
        <v>301</v>
      </c>
      <c r="BT163">
        <v>387</v>
      </c>
      <c r="BU163">
        <v>144</v>
      </c>
      <c r="BV163">
        <v>397</v>
      </c>
      <c r="BW163">
        <v>117</v>
      </c>
      <c r="BX163">
        <v>870</v>
      </c>
      <c r="BY163">
        <v>455</v>
      </c>
      <c r="BZ163">
        <v>603</v>
      </c>
      <c r="CA163">
        <v>1553</v>
      </c>
      <c r="CB163">
        <v>868</v>
      </c>
      <c r="CC163">
        <v>1764</v>
      </c>
      <c r="CD163">
        <v>195</v>
      </c>
      <c r="CE163">
        <v>446</v>
      </c>
      <c r="CF163">
        <v>784</v>
      </c>
      <c r="CG163">
        <v>552</v>
      </c>
      <c r="CH163">
        <v>1077</v>
      </c>
      <c r="CI163">
        <v>113</v>
      </c>
      <c r="CJ163">
        <v>567</v>
      </c>
      <c r="CK163">
        <v>705</v>
      </c>
      <c r="CL163">
        <v>936</v>
      </c>
      <c r="CM163">
        <v>211</v>
      </c>
      <c r="CN163">
        <v>647</v>
      </c>
      <c r="CO163">
        <v>1524</v>
      </c>
      <c r="CP163">
        <v>242</v>
      </c>
      <c r="CQ163">
        <v>389</v>
      </c>
      <c r="CR163">
        <v>673</v>
      </c>
    </row>
    <row r="164" spans="1:96" x14ac:dyDescent="0.2">
      <c r="A164" s="114" t="s">
        <v>36</v>
      </c>
      <c r="B164" s="195">
        <f>Prevalence!B161*AX164</f>
        <v>1654.2</v>
      </c>
      <c r="C164" s="195">
        <f>Prevalence!C161*AY164</f>
        <v>138.07916666666668</v>
      </c>
      <c r="D164" s="195">
        <f>Prevalence!D161*AZ164</f>
        <v>58.500000000000007</v>
      </c>
      <c r="E164" s="195">
        <f>Prevalence!E161*BA164</f>
        <v>130.93750000000003</v>
      </c>
      <c r="F164" s="195">
        <f>Prevalence!F161*BB164</f>
        <v>121.60000000000001</v>
      </c>
      <c r="G164" s="195">
        <f>Prevalence!G161*BC164</f>
        <v>54.6</v>
      </c>
      <c r="H164" s="195">
        <f>Prevalence!H161*BD164</f>
        <v>213.41666666666669</v>
      </c>
      <c r="I164" s="195">
        <f>Prevalence!I161*BE164</f>
        <v>245.02500000000001</v>
      </c>
      <c r="J164" s="195">
        <f>Prevalence!J161*BF164</f>
        <v>167.56250000000003</v>
      </c>
      <c r="K164" s="195">
        <f>Prevalence!K161*BG164</f>
        <v>181.20000000000002</v>
      </c>
      <c r="L164" s="195">
        <f>Prevalence!L161*BH164</f>
        <v>159.68750000000003</v>
      </c>
      <c r="M164" s="195">
        <f>Prevalence!M161*BI164</f>
        <v>8.625</v>
      </c>
      <c r="N164" s="195">
        <f>Prevalence!N161*BJ164</f>
        <v>14.391666666666667</v>
      </c>
      <c r="O164" s="195">
        <f>Prevalence!O161*BK164</f>
        <v>134.11666666666667</v>
      </c>
      <c r="P164" s="195">
        <f>Prevalence!P161*BL164</f>
        <v>40.687500000000007</v>
      </c>
      <c r="Q164" s="195">
        <f>Prevalence!Q161*BM164</f>
        <v>52.708333333333343</v>
      </c>
      <c r="R164" s="195">
        <f>Prevalence!R161*BN164</f>
        <v>98.775000000000006</v>
      </c>
      <c r="S164" s="195">
        <f>Prevalence!S161*BO164</f>
        <v>60</v>
      </c>
      <c r="T164" s="195">
        <f>Prevalence!T161*BP164</f>
        <v>70.2</v>
      </c>
      <c r="U164" s="195">
        <f>Prevalence!U161*BQ164</f>
        <v>10</v>
      </c>
      <c r="V164" s="195">
        <f>Prevalence!V161*BR164</f>
        <v>130.93750000000003</v>
      </c>
      <c r="W164" s="195">
        <f>Prevalence!W161*BS164</f>
        <v>27.200000000000003</v>
      </c>
      <c r="X164" s="195">
        <f>Prevalence!X161*BT164</f>
        <v>34.283333333333339</v>
      </c>
      <c r="Y164" s="195">
        <f>Prevalence!Y161*BU164</f>
        <v>3.9666666666666668</v>
      </c>
      <c r="Z164" s="195">
        <f>Prevalence!Z161*BV164</f>
        <v>24.620833333333334</v>
      </c>
      <c r="AA164" s="195">
        <f>Prevalence!AA161*BW164</f>
        <v>8.5</v>
      </c>
      <c r="AB164" s="195">
        <f>Prevalence!AB161*BX164</f>
        <v>56.025000000000006</v>
      </c>
      <c r="AC164" s="195">
        <f>Prevalence!AC161*BY164</f>
        <v>40.687500000000007</v>
      </c>
      <c r="AD164" s="195">
        <f>Prevalence!AD161*BZ164</f>
        <v>27.183333333333337</v>
      </c>
      <c r="AE164" s="195">
        <f>Prevalence!AE161*CA164</f>
        <v>121.60000000000001</v>
      </c>
      <c r="AF164" s="195">
        <f>Prevalence!AF161*CB164</f>
        <v>86.800000000000011</v>
      </c>
      <c r="AG164" s="195">
        <f>Prevalence!AG161*CC164</f>
        <v>95.02500000000002</v>
      </c>
      <c r="AH164" s="195">
        <f>Prevalence!AH161*CD164</f>
        <v>23.375000000000004</v>
      </c>
      <c r="AI164" s="195">
        <f>Prevalence!AI161*CE164</f>
        <v>38.850000000000009</v>
      </c>
      <c r="AJ164" s="195">
        <f>Prevalence!AJ161*CF164</f>
        <v>65.924999999999997</v>
      </c>
      <c r="AK164" s="195">
        <f>Prevalence!AK161*CG164</f>
        <v>58.266666666666666</v>
      </c>
      <c r="AL164" s="195">
        <f>Prevalence!AL161*CH164</f>
        <v>85.833333333333343</v>
      </c>
      <c r="AM164" s="195">
        <f>Prevalence!AM161*CI164</f>
        <v>8.625</v>
      </c>
      <c r="AN164" s="195">
        <f>Prevalence!AN161*CJ164</f>
        <v>50.625000000000007</v>
      </c>
      <c r="AO164" s="195">
        <f>Prevalence!AO161*CK164</f>
        <v>66.095833333333331</v>
      </c>
      <c r="AP164" s="195">
        <f>Prevalence!AP161*CL164</f>
        <v>58.500000000000007</v>
      </c>
      <c r="AQ164" s="195">
        <f>Prevalence!AQ161*CM164</f>
        <v>14.391666666666667</v>
      </c>
      <c r="AR164" s="195">
        <f>Prevalence!AR161*CN164</f>
        <v>36.337499999999999</v>
      </c>
      <c r="AS164" s="195">
        <f>Prevalence!AS161*CO164</f>
        <v>119.4</v>
      </c>
      <c r="AT164" s="195">
        <f>Prevalence!AT161*CP164</f>
        <v>16.916666666666668</v>
      </c>
      <c r="AU164" s="195">
        <f>Prevalence!AU161*CQ164</f>
        <v>43.733333333333334</v>
      </c>
      <c r="AV164" s="195">
        <f>Prevalence!AV161*CR164</f>
        <v>52.44166666666667</v>
      </c>
      <c r="AW164">
        <v>163</v>
      </c>
      <c r="AX164">
        <v>16542</v>
      </c>
      <c r="AY164">
        <v>1069</v>
      </c>
      <c r="AZ164">
        <v>702</v>
      </c>
      <c r="BA164">
        <v>1257</v>
      </c>
      <c r="BB164">
        <v>1216</v>
      </c>
      <c r="BC164">
        <v>819</v>
      </c>
      <c r="BD164">
        <v>1970</v>
      </c>
      <c r="BE164">
        <v>2178</v>
      </c>
      <c r="BF164">
        <v>1915</v>
      </c>
      <c r="BG164">
        <v>1812</v>
      </c>
      <c r="BH164">
        <v>1825</v>
      </c>
      <c r="BI164">
        <v>69</v>
      </c>
      <c r="BJ164">
        <v>157</v>
      </c>
      <c r="BK164">
        <v>1238</v>
      </c>
      <c r="BL164">
        <v>315</v>
      </c>
      <c r="BM164">
        <v>506</v>
      </c>
      <c r="BN164">
        <v>878</v>
      </c>
      <c r="BO164">
        <v>480</v>
      </c>
      <c r="BP164">
        <v>648</v>
      </c>
      <c r="BQ164">
        <v>150</v>
      </c>
      <c r="BR164">
        <v>1257</v>
      </c>
      <c r="BS164">
        <v>272</v>
      </c>
      <c r="BT164">
        <v>242</v>
      </c>
      <c r="BU164">
        <v>119</v>
      </c>
      <c r="BV164">
        <v>311</v>
      </c>
      <c r="BW164">
        <v>136</v>
      </c>
      <c r="BX164">
        <v>747</v>
      </c>
      <c r="BY164">
        <v>315</v>
      </c>
      <c r="BZ164">
        <v>466</v>
      </c>
      <c r="CA164">
        <v>1216</v>
      </c>
      <c r="CB164">
        <v>672</v>
      </c>
      <c r="CC164">
        <v>1267</v>
      </c>
      <c r="CD164">
        <v>170</v>
      </c>
      <c r="CE164">
        <v>333</v>
      </c>
      <c r="CF164">
        <v>586</v>
      </c>
      <c r="CG164">
        <v>368</v>
      </c>
      <c r="CH164">
        <v>824</v>
      </c>
      <c r="CI164">
        <v>69</v>
      </c>
      <c r="CJ164">
        <v>486</v>
      </c>
      <c r="CK164">
        <v>547</v>
      </c>
      <c r="CL164">
        <v>702</v>
      </c>
      <c r="CM164">
        <v>157</v>
      </c>
      <c r="CN164">
        <v>459</v>
      </c>
      <c r="CO164">
        <v>1194</v>
      </c>
      <c r="CP164">
        <v>203</v>
      </c>
      <c r="CQ164">
        <v>328</v>
      </c>
      <c r="CR164">
        <v>434</v>
      </c>
    </row>
    <row r="165" spans="1:96" x14ac:dyDescent="0.2">
      <c r="A165" s="114" t="s">
        <v>37</v>
      </c>
      <c r="B165" s="195">
        <f>Prevalence!B162*AX165</f>
        <v>1051.1000000000001</v>
      </c>
      <c r="C165" s="195">
        <f>Prevalence!C162*AY165</f>
        <v>85.637500000000003</v>
      </c>
      <c r="D165" s="195">
        <f>Prevalence!D162*AZ165</f>
        <v>40.750000000000007</v>
      </c>
      <c r="E165" s="195">
        <f>Prevalence!E162*BA165</f>
        <v>78.541666666666686</v>
      </c>
      <c r="F165" s="195">
        <f>Prevalence!F162*BB165</f>
        <v>71.2</v>
      </c>
      <c r="G165" s="195">
        <f>Prevalence!G162*BC165</f>
        <v>33.133333333333333</v>
      </c>
      <c r="H165" s="195">
        <f>Prevalence!H162*BD165</f>
        <v>132.16666666666666</v>
      </c>
      <c r="I165" s="195">
        <f>Prevalence!I162*BE165</f>
        <v>158.85</v>
      </c>
      <c r="J165" s="195">
        <f>Prevalence!J162*BF165</f>
        <v>113.05000000000001</v>
      </c>
      <c r="K165" s="195">
        <f>Prevalence!K162*BG165</f>
        <v>112.80000000000001</v>
      </c>
      <c r="L165" s="195">
        <f>Prevalence!L162*BH165</f>
        <v>100.45</v>
      </c>
      <c r="M165" s="195">
        <f>Prevalence!M162*BI165</f>
        <v>5.875</v>
      </c>
      <c r="N165" s="195">
        <f>Prevalence!N162*BJ165</f>
        <v>8.6166666666666671</v>
      </c>
      <c r="O165" s="195">
        <f>Prevalence!O162*BK165</f>
        <v>92.516666666666666</v>
      </c>
      <c r="P165" s="195">
        <f>Prevalence!P162*BL165</f>
        <v>25.962500000000002</v>
      </c>
      <c r="Q165" s="195">
        <f>Prevalence!Q162*BM165</f>
        <v>35.416666666666671</v>
      </c>
      <c r="R165" s="195">
        <f>Prevalence!R162*BN165</f>
        <v>61.425000000000004</v>
      </c>
      <c r="S165" s="195">
        <f>Prevalence!S162*BO165</f>
        <v>40.625</v>
      </c>
      <c r="T165" s="195">
        <f>Prevalence!T162*BP165</f>
        <v>47.016666666666666</v>
      </c>
      <c r="U165" s="195">
        <f>Prevalence!U162*BQ165</f>
        <v>5.9333333333333336</v>
      </c>
      <c r="V165" s="195">
        <f>Prevalence!V162*BR165</f>
        <v>78.541666666666686</v>
      </c>
      <c r="W165" s="195">
        <f>Prevalence!W162*BS165</f>
        <v>20.5</v>
      </c>
      <c r="X165" s="195">
        <f>Prevalence!X162*BT165</f>
        <v>20.541666666666671</v>
      </c>
      <c r="Y165" s="195">
        <f>Prevalence!Y162*BU165</f>
        <v>2.4333333333333331</v>
      </c>
      <c r="Z165" s="195">
        <f>Prevalence!Z162*BV165</f>
        <v>17.654166666666665</v>
      </c>
      <c r="AA165" s="195">
        <f>Prevalence!AA162*BW165</f>
        <v>4.625</v>
      </c>
      <c r="AB165" s="195">
        <f>Prevalence!AB162*BX165</f>
        <v>33.450000000000003</v>
      </c>
      <c r="AC165" s="195">
        <f>Prevalence!AC162*BY165</f>
        <v>25.962500000000002</v>
      </c>
      <c r="AD165" s="195">
        <f>Prevalence!AD162*BZ165</f>
        <v>16.858333333333334</v>
      </c>
      <c r="AE165" s="195">
        <f>Prevalence!AE162*CA165</f>
        <v>71.2</v>
      </c>
      <c r="AF165" s="195">
        <f>Prevalence!AF162*CB165</f>
        <v>54.637500000000003</v>
      </c>
      <c r="AG165" s="195">
        <f>Prevalence!AG162*CC165</f>
        <v>64.350000000000009</v>
      </c>
      <c r="AH165" s="195">
        <f>Prevalence!AH162*CD165</f>
        <v>12.65</v>
      </c>
      <c r="AI165" s="195">
        <f>Prevalence!AI162*CE165</f>
        <v>25.783333333333339</v>
      </c>
      <c r="AJ165" s="195">
        <f>Prevalence!AJ162*CF165</f>
        <v>37.575000000000003</v>
      </c>
      <c r="AK165" s="195">
        <f>Prevalence!AK162*CG165</f>
        <v>40.216666666666661</v>
      </c>
      <c r="AL165" s="195">
        <f>Prevalence!AL162*CH165</f>
        <v>59.270833333333343</v>
      </c>
      <c r="AM165" s="195">
        <f>Prevalence!AM162*CI165</f>
        <v>5.875</v>
      </c>
      <c r="AN165" s="195">
        <f>Prevalence!AN162*CJ165</f>
        <v>33.750000000000007</v>
      </c>
      <c r="AO165" s="195">
        <f>Prevalence!AO162*CK165</f>
        <v>50.145833333333336</v>
      </c>
      <c r="AP165" s="195">
        <f>Prevalence!AP162*CL165</f>
        <v>40.750000000000007</v>
      </c>
      <c r="AQ165" s="195">
        <f>Prevalence!AQ162*CM165</f>
        <v>8.6166666666666671</v>
      </c>
      <c r="AR165" s="195">
        <f>Prevalence!AR162*CN165</f>
        <v>20.9</v>
      </c>
      <c r="AS165" s="195">
        <f>Prevalence!AS162*CO165</f>
        <v>69.3</v>
      </c>
      <c r="AT165" s="195">
        <f>Prevalence!AT162*CP165</f>
        <v>9.9166666666666679</v>
      </c>
      <c r="AU165" s="195">
        <f>Prevalence!AU162*CQ165</f>
        <v>26.8</v>
      </c>
      <c r="AV165" s="195">
        <f>Prevalence!AV162*CR165</f>
        <v>31.175000000000001</v>
      </c>
      <c r="AW165">
        <v>164</v>
      </c>
      <c r="AX165">
        <v>10511</v>
      </c>
      <c r="AY165">
        <v>663</v>
      </c>
      <c r="AZ165">
        <v>489</v>
      </c>
      <c r="BA165">
        <v>754</v>
      </c>
      <c r="BB165">
        <v>712</v>
      </c>
      <c r="BC165">
        <v>497</v>
      </c>
      <c r="BD165">
        <v>1220</v>
      </c>
      <c r="BE165">
        <v>1412</v>
      </c>
      <c r="BF165">
        <v>1292</v>
      </c>
      <c r="BG165">
        <v>1128</v>
      </c>
      <c r="BH165">
        <v>1148</v>
      </c>
      <c r="BI165">
        <v>47</v>
      </c>
      <c r="BJ165">
        <v>94</v>
      </c>
      <c r="BK165">
        <v>854</v>
      </c>
      <c r="BL165">
        <v>201</v>
      </c>
      <c r="BM165">
        <v>340</v>
      </c>
      <c r="BN165">
        <v>546</v>
      </c>
      <c r="BO165">
        <v>325</v>
      </c>
      <c r="BP165">
        <v>434</v>
      </c>
      <c r="BQ165">
        <v>89</v>
      </c>
      <c r="BR165">
        <v>754</v>
      </c>
      <c r="BS165">
        <v>205</v>
      </c>
      <c r="BT165">
        <v>145</v>
      </c>
      <c r="BU165">
        <v>73</v>
      </c>
      <c r="BV165">
        <v>223</v>
      </c>
      <c r="BW165">
        <v>74</v>
      </c>
      <c r="BX165">
        <v>446</v>
      </c>
      <c r="BY165">
        <v>201</v>
      </c>
      <c r="BZ165">
        <v>289</v>
      </c>
      <c r="CA165">
        <v>712</v>
      </c>
      <c r="CB165">
        <v>423</v>
      </c>
      <c r="CC165">
        <v>858</v>
      </c>
      <c r="CD165">
        <v>92</v>
      </c>
      <c r="CE165">
        <v>221</v>
      </c>
      <c r="CF165">
        <v>334</v>
      </c>
      <c r="CG165">
        <v>254</v>
      </c>
      <c r="CH165">
        <v>569</v>
      </c>
      <c r="CI165">
        <v>47</v>
      </c>
      <c r="CJ165">
        <v>324</v>
      </c>
      <c r="CK165">
        <v>415</v>
      </c>
      <c r="CL165">
        <v>489</v>
      </c>
      <c r="CM165">
        <v>94</v>
      </c>
      <c r="CN165">
        <v>264</v>
      </c>
      <c r="CO165">
        <v>693</v>
      </c>
      <c r="CP165">
        <v>119</v>
      </c>
      <c r="CQ165">
        <v>201</v>
      </c>
      <c r="CR165">
        <v>258</v>
      </c>
    </row>
    <row r="166" spans="1:96" x14ac:dyDescent="0.2">
      <c r="A166" s="114" t="s">
        <v>208</v>
      </c>
      <c r="B166" s="195">
        <f>Prevalence!B163*AX166</f>
        <v>510.3</v>
      </c>
      <c r="C166" s="195">
        <f>Prevalence!C163*AY166</f>
        <v>36.554166666666667</v>
      </c>
      <c r="D166" s="195">
        <f>Prevalence!D163*AZ166</f>
        <v>18.666666666666668</v>
      </c>
      <c r="E166" s="195">
        <f>Prevalence!E163*BA166</f>
        <v>39.062500000000007</v>
      </c>
      <c r="F166" s="195">
        <f>Prevalence!F163*BB166</f>
        <v>36.9</v>
      </c>
      <c r="G166" s="195">
        <f>Prevalence!G163*BC166</f>
        <v>15.4</v>
      </c>
      <c r="H166" s="195">
        <f>Prevalence!H163*BD166</f>
        <v>69.766666666666666</v>
      </c>
      <c r="I166" s="195">
        <f>Prevalence!I163*BE166</f>
        <v>75.037500000000009</v>
      </c>
      <c r="J166" s="195">
        <f>Prevalence!J163*BF166</f>
        <v>52.150000000000006</v>
      </c>
      <c r="K166" s="195">
        <f>Prevalence!K163*BG166</f>
        <v>52.2</v>
      </c>
      <c r="L166" s="195">
        <f>Prevalence!L163*BH166</f>
        <v>52.062500000000007</v>
      </c>
      <c r="M166" s="195">
        <f>Prevalence!M163*BI166</f>
        <v>2.5</v>
      </c>
      <c r="N166" s="195">
        <f>Prevalence!N163*BJ166</f>
        <v>4.6750000000000007</v>
      </c>
      <c r="O166" s="195">
        <f>Prevalence!O163*BK166</f>
        <v>45.06666666666667</v>
      </c>
      <c r="P166" s="195">
        <f>Prevalence!P163*BL166</f>
        <v>14.208333333333334</v>
      </c>
      <c r="Q166" s="195">
        <f>Prevalence!Q163*BM166</f>
        <v>18.125000000000004</v>
      </c>
      <c r="R166" s="195">
        <f>Prevalence!R163*BN166</f>
        <v>33.862500000000004</v>
      </c>
      <c r="S166" s="195">
        <f>Prevalence!S163*BO166</f>
        <v>20.625</v>
      </c>
      <c r="T166" s="195">
        <f>Prevalence!T163*BP166</f>
        <v>25.133333333333333</v>
      </c>
      <c r="U166" s="195">
        <f>Prevalence!U163*BQ166</f>
        <v>2.4666666666666668</v>
      </c>
      <c r="V166" s="195">
        <f>Prevalence!V163*BR166</f>
        <v>39.062500000000007</v>
      </c>
      <c r="W166" s="195">
        <f>Prevalence!W163*BS166</f>
        <v>9.9</v>
      </c>
      <c r="X166" s="195">
        <f>Prevalence!X163*BT166</f>
        <v>7.5083333333333346</v>
      </c>
      <c r="Y166" s="195">
        <f>Prevalence!Y163*BU166</f>
        <v>1.3666666666666667</v>
      </c>
      <c r="Z166" s="195">
        <f>Prevalence!Z163*BV166</f>
        <v>9.8166666666666664</v>
      </c>
      <c r="AA166" s="195">
        <f>Prevalence!AA163*BW166</f>
        <v>2.75</v>
      </c>
      <c r="AB166" s="195">
        <f>Prevalence!AB163*BX166</f>
        <v>19.350000000000001</v>
      </c>
      <c r="AC166" s="195">
        <f>Prevalence!AC163*BY166</f>
        <v>14.208333333333334</v>
      </c>
      <c r="AD166" s="195">
        <f>Prevalence!AD163*BZ166</f>
        <v>7.8166666666666673</v>
      </c>
      <c r="AE166" s="195">
        <f>Prevalence!AE163*CA166</f>
        <v>36.9</v>
      </c>
      <c r="AF166" s="195">
        <f>Prevalence!AF163*CB166</f>
        <v>24.541666666666668</v>
      </c>
      <c r="AG166" s="195">
        <f>Prevalence!AG163*CC166</f>
        <v>27.300000000000004</v>
      </c>
      <c r="AH166" s="195">
        <f>Prevalence!AH163*CD166</f>
        <v>5.7750000000000004</v>
      </c>
      <c r="AI166" s="195">
        <f>Prevalence!AI163*CE166</f>
        <v>10.850000000000001</v>
      </c>
      <c r="AJ166" s="195">
        <f>Prevalence!AJ163*CF166</f>
        <v>19.012499999999999</v>
      </c>
      <c r="AK166" s="195">
        <f>Prevalence!AK163*CG166</f>
        <v>15.041666666666666</v>
      </c>
      <c r="AL166" s="195">
        <f>Prevalence!AL163*CH166</f>
        <v>24.583333333333339</v>
      </c>
      <c r="AM166" s="195">
        <f>Prevalence!AM163*CI166</f>
        <v>2.5</v>
      </c>
      <c r="AN166" s="195">
        <f>Prevalence!AN163*CJ166</f>
        <v>15.833333333333336</v>
      </c>
      <c r="AO166" s="195">
        <f>Prevalence!AO163*CK166</f>
        <v>27.308333333333334</v>
      </c>
      <c r="AP166" s="195">
        <f>Prevalence!AP163*CL166</f>
        <v>18.666666666666668</v>
      </c>
      <c r="AQ166" s="195">
        <f>Prevalence!AQ163*CM166</f>
        <v>4.6750000000000007</v>
      </c>
      <c r="AR166" s="195">
        <f>Prevalence!AR163*CN166</f>
        <v>10.6875</v>
      </c>
      <c r="AS166" s="195">
        <f>Prevalence!AS163*CO166</f>
        <v>34.300000000000004</v>
      </c>
      <c r="AT166" s="195">
        <f>Prevalence!AT163*CP166</f>
        <v>5.0000000000000009</v>
      </c>
      <c r="AU166" s="195">
        <f>Prevalence!AU163*CQ166</f>
        <v>8.9333333333333336</v>
      </c>
      <c r="AV166" s="195">
        <f>Prevalence!AV163*CR166</f>
        <v>14.5</v>
      </c>
      <c r="AW166">
        <v>165</v>
      </c>
      <c r="AX166">
        <v>5103</v>
      </c>
      <c r="AY166">
        <v>283</v>
      </c>
      <c r="AZ166">
        <v>224</v>
      </c>
      <c r="BA166">
        <v>375</v>
      </c>
      <c r="BB166">
        <v>369</v>
      </c>
      <c r="BC166">
        <v>231</v>
      </c>
      <c r="BD166">
        <v>644</v>
      </c>
      <c r="BE166">
        <v>667</v>
      </c>
      <c r="BF166">
        <v>596</v>
      </c>
      <c r="BG166">
        <v>522</v>
      </c>
      <c r="BH166">
        <v>595</v>
      </c>
      <c r="BI166">
        <v>20</v>
      </c>
      <c r="BJ166">
        <v>51</v>
      </c>
      <c r="BK166">
        <v>416</v>
      </c>
      <c r="BL166">
        <v>110</v>
      </c>
      <c r="BM166">
        <v>174</v>
      </c>
      <c r="BN166">
        <v>301</v>
      </c>
      <c r="BO166">
        <v>165</v>
      </c>
      <c r="BP166">
        <v>232</v>
      </c>
      <c r="BQ166">
        <v>37</v>
      </c>
      <c r="BR166">
        <v>375</v>
      </c>
      <c r="BS166">
        <v>99</v>
      </c>
      <c r="BT166">
        <v>53</v>
      </c>
      <c r="BU166">
        <v>41</v>
      </c>
      <c r="BV166">
        <v>124</v>
      </c>
      <c r="BW166">
        <v>44</v>
      </c>
      <c r="BX166">
        <v>258</v>
      </c>
      <c r="BY166">
        <v>110</v>
      </c>
      <c r="BZ166">
        <v>134</v>
      </c>
      <c r="CA166">
        <v>369</v>
      </c>
      <c r="CB166">
        <v>190</v>
      </c>
      <c r="CC166">
        <v>364</v>
      </c>
      <c r="CD166">
        <v>42</v>
      </c>
      <c r="CE166">
        <v>93</v>
      </c>
      <c r="CF166">
        <v>169</v>
      </c>
      <c r="CG166">
        <v>95</v>
      </c>
      <c r="CH166">
        <v>236</v>
      </c>
      <c r="CI166">
        <v>20</v>
      </c>
      <c r="CJ166">
        <v>152</v>
      </c>
      <c r="CK166">
        <v>226</v>
      </c>
      <c r="CL166">
        <v>224</v>
      </c>
      <c r="CM166">
        <v>51</v>
      </c>
      <c r="CN166">
        <v>135</v>
      </c>
      <c r="CO166">
        <v>343</v>
      </c>
      <c r="CP166">
        <v>60</v>
      </c>
      <c r="CQ166">
        <v>67</v>
      </c>
      <c r="CR166">
        <v>120</v>
      </c>
    </row>
    <row r="167" spans="1:96" x14ac:dyDescent="0.2">
      <c r="A167" s="114" t="s">
        <v>209</v>
      </c>
      <c r="B167" s="195">
        <f>Prevalence!B164*AX167</f>
        <v>204.10000000000002</v>
      </c>
      <c r="C167" s="195">
        <f>Prevalence!C164*AY167</f>
        <v>14.466666666666669</v>
      </c>
      <c r="D167" s="195">
        <f>Prevalence!D164*AZ167</f>
        <v>7.5833333333333339</v>
      </c>
      <c r="E167" s="195">
        <f>Prevalence!E164*BA167</f>
        <v>15.72916666666667</v>
      </c>
      <c r="F167" s="195">
        <f>Prevalence!F164*BB167</f>
        <v>15.200000000000001</v>
      </c>
      <c r="G167" s="195">
        <f>Prevalence!G164*BC167</f>
        <v>6.333333333333333</v>
      </c>
      <c r="H167" s="195">
        <f>Prevalence!H164*BD167</f>
        <v>27.841666666666669</v>
      </c>
      <c r="I167" s="195">
        <f>Prevalence!I164*BE167</f>
        <v>34.65</v>
      </c>
      <c r="J167" s="195">
        <f>Prevalence!J164*BF167</f>
        <v>17.5</v>
      </c>
      <c r="K167" s="195">
        <f>Prevalence!K164*BG167</f>
        <v>19.3</v>
      </c>
      <c r="L167" s="195">
        <f>Prevalence!L164*BH167</f>
        <v>21.437500000000004</v>
      </c>
      <c r="M167" s="195">
        <f>Prevalence!M164*BI167</f>
        <v>0.75</v>
      </c>
      <c r="N167" s="195">
        <f>Prevalence!N164*BJ167</f>
        <v>2.4750000000000001</v>
      </c>
      <c r="O167" s="195">
        <f>Prevalence!O164*BK167</f>
        <v>18.633333333333333</v>
      </c>
      <c r="P167" s="195">
        <f>Prevalence!P164*BL167</f>
        <v>4.1333333333333337</v>
      </c>
      <c r="Q167" s="195">
        <f>Prevalence!Q164*BM167</f>
        <v>7.1875000000000009</v>
      </c>
      <c r="R167" s="195">
        <f>Prevalence!R164*BN167</f>
        <v>13.275</v>
      </c>
      <c r="S167" s="195">
        <f>Prevalence!S164*BO167</f>
        <v>8.25</v>
      </c>
      <c r="T167" s="195">
        <f>Prevalence!T164*BP167</f>
        <v>8.2333333333333343</v>
      </c>
      <c r="U167" s="195">
        <f>Prevalence!U164*BQ167</f>
        <v>1.9333333333333333</v>
      </c>
      <c r="V167" s="195">
        <f>Prevalence!V164*BR167</f>
        <v>15.72916666666667</v>
      </c>
      <c r="W167" s="195">
        <f>Prevalence!W164*BS167</f>
        <v>3.4000000000000004</v>
      </c>
      <c r="X167" s="195">
        <f>Prevalence!X164*BT167</f>
        <v>2.5500000000000003</v>
      </c>
      <c r="Y167" s="195">
        <f>Prevalence!Y164*BU167</f>
        <v>0.6</v>
      </c>
      <c r="Z167" s="195">
        <f>Prevalence!Z164*BV167</f>
        <v>3.0874999999999999</v>
      </c>
      <c r="AA167" s="195">
        <f>Prevalence!AA164*BW167</f>
        <v>1.5</v>
      </c>
      <c r="AB167" s="195">
        <f>Prevalence!AB164*BX167</f>
        <v>9.0750000000000011</v>
      </c>
      <c r="AC167" s="195">
        <f>Prevalence!AC164*BY167</f>
        <v>4.1333333333333337</v>
      </c>
      <c r="AD167" s="195">
        <f>Prevalence!AD164*BZ167</f>
        <v>2.5083333333333337</v>
      </c>
      <c r="AE167" s="195">
        <f>Prevalence!AE164*CA167</f>
        <v>15.200000000000001</v>
      </c>
      <c r="AF167" s="195">
        <f>Prevalence!AF164*CB167</f>
        <v>7.4916666666666671</v>
      </c>
      <c r="AG167" s="195">
        <f>Prevalence!AG164*CC167</f>
        <v>9.3000000000000007</v>
      </c>
      <c r="AH167" s="195">
        <f>Prevalence!AH164*CD167</f>
        <v>1.7875000000000001</v>
      </c>
      <c r="AI167" s="195">
        <f>Prevalence!AI164*CE167</f>
        <v>5.4833333333333343</v>
      </c>
      <c r="AJ167" s="195">
        <f>Prevalence!AJ164*CF167</f>
        <v>7.875</v>
      </c>
      <c r="AK167" s="195">
        <f>Prevalence!AK164*CG167</f>
        <v>6.9666666666666668</v>
      </c>
      <c r="AL167" s="195">
        <f>Prevalence!AL164*CH167</f>
        <v>9.2708333333333357</v>
      </c>
      <c r="AM167" s="195">
        <f>Prevalence!AM164*CI167</f>
        <v>0.75</v>
      </c>
      <c r="AN167" s="195">
        <f>Prevalence!AN164*CJ167</f>
        <v>7.5000000000000018</v>
      </c>
      <c r="AO167" s="195">
        <f>Prevalence!AO164*CK167</f>
        <v>16.3125</v>
      </c>
      <c r="AP167" s="195">
        <f>Prevalence!AP164*CL167</f>
        <v>7.5833333333333339</v>
      </c>
      <c r="AQ167" s="195">
        <f>Prevalence!AQ164*CM167</f>
        <v>2.4750000000000001</v>
      </c>
      <c r="AR167" s="195">
        <f>Prevalence!AR164*CN167</f>
        <v>3.958333333333333</v>
      </c>
      <c r="AS167" s="195">
        <f>Prevalence!AS164*CO167</f>
        <v>12.600000000000001</v>
      </c>
      <c r="AT167" s="195">
        <f>Prevalence!AT164*CP167</f>
        <v>1.916666666666667</v>
      </c>
      <c r="AU167" s="195">
        <f>Prevalence!AU164*CQ167</f>
        <v>5.0666666666666664</v>
      </c>
      <c r="AV167" s="195">
        <f>Prevalence!AV164*CR167</f>
        <v>4.5916666666666668</v>
      </c>
      <c r="AW167">
        <v>166</v>
      </c>
      <c r="AX167">
        <v>2041</v>
      </c>
      <c r="AY167">
        <v>112</v>
      </c>
      <c r="AZ167">
        <v>91</v>
      </c>
      <c r="BA167">
        <v>151</v>
      </c>
      <c r="BB167">
        <v>152</v>
      </c>
      <c r="BC167">
        <v>95</v>
      </c>
      <c r="BD167">
        <v>257</v>
      </c>
      <c r="BE167">
        <v>308</v>
      </c>
      <c r="BF167">
        <v>200</v>
      </c>
      <c r="BG167">
        <v>193</v>
      </c>
      <c r="BH167">
        <v>245</v>
      </c>
      <c r="BI167">
        <v>6</v>
      </c>
      <c r="BJ167">
        <v>27</v>
      </c>
      <c r="BK167">
        <v>172</v>
      </c>
      <c r="BL167">
        <v>32</v>
      </c>
      <c r="BM167">
        <v>69</v>
      </c>
      <c r="BN167">
        <v>118</v>
      </c>
      <c r="BO167">
        <v>66</v>
      </c>
      <c r="BP167">
        <v>76</v>
      </c>
      <c r="BQ167">
        <v>29</v>
      </c>
      <c r="BR167">
        <v>151</v>
      </c>
      <c r="BS167">
        <v>34</v>
      </c>
      <c r="BT167">
        <v>18</v>
      </c>
      <c r="BU167">
        <v>18</v>
      </c>
      <c r="BV167">
        <v>39</v>
      </c>
      <c r="BW167">
        <v>24</v>
      </c>
      <c r="BX167">
        <v>121</v>
      </c>
      <c r="BY167">
        <v>32</v>
      </c>
      <c r="BZ167">
        <v>43</v>
      </c>
      <c r="CA167">
        <v>152</v>
      </c>
      <c r="CB167">
        <v>58</v>
      </c>
      <c r="CC167">
        <v>124</v>
      </c>
      <c r="CD167">
        <v>13</v>
      </c>
      <c r="CE167">
        <v>47</v>
      </c>
      <c r="CF167">
        <v>70</v>
      </c>
      <c r="CG167">
        <v>44</v>
      </c>
      <c r="CH167">
        <v>89</v>
      </c>
      <c r="CI167">
        <v>6</v>
      </c>
      <c r="CJ167">
        <v>72</v>
      </c>
      <c r="CK167">
        <v>135</v>
      </c>
      <c r="CL167">
        <v>91</v>
      </c>
      <c r="CM167">
        <v>27</v>
      </c>
      <c r="CN167">
        <v>50</v>
      </c>
      <c r="CO167">
        <v>126</v>
      </c>
      <c r="CP167">
        <v>23</v>
      </c>
      <c r="CQ167">
        <v>38</v>
      </c>
      <c r="CR167">
        <v>38</v>
      </c>
    </row>
    <row r="168" spans="1:96" x14ac:dyDescent="0.2">
      <c r="A168" s="114" t="s">
        <v>39</v>
      </c>
      <c r="AW168">
        <v>167</v>
      </c>
    </row>
    <row r="169" spans="1:96" x14ac:dyDescent="0.2">
      <c r="A169" s="114" t="s">
        <v>40</v>
      </c>
      <c r="AW169">
        <v>168</v>
      </c>
    </row>
    <row r="170" spans="1:96" x14ac:dyDescent="0.2">
      <c r="A170" s="114" t="s">
        <v>41</v>
      </c>
      <c r="AW170">
        <v>169</v>
      </c>
    </row>
    <row r="171" spans="1:96" x14ac:dyDescent="0.2">
      <c r="A171" s="114" t="s">
        <v>42</v>
      </c>
      <c r="AW171">
        <v>170</v>
      </c>
    </row>
    <row r="172" spans="1:96" x14ac:dyDescent="0.2">
      <c r="A172" s="114" t="s">
        <v>222</v>
      </c>
      <c r="B172" s="195">
        <f>Prevalence!B169*AX172</f>
        <v>4926.8</v>
      </c>
      <c r="C172" s="195">
        <f>Prevalence!C169*AY172</f>
        <v>325.68181818181819</v>
      </c>
      <c r="D172" s="195">
        <f>Prevalence!D169*AZ172</f>
        <v>96.909090909090921</v>
      </c>
      <c r="E172" s="195">
        <f>Prevalence!E169*BA172</f>
        <v>282.10909090909092</v>
      </c>
      <c r="F172" s="195">
        <f>Prevalence!F169*BB172</f>
        <v>306.9818181818182</v>
      </c>
      <c r="G172" s="195">
        <f>Prevalence!G169*BC172</f>
        <v>247.22727272727275</v>
      </c>
      <c r="H172" s="195">
        <f>Prevalence!H169*BD172</f>
        <v>572.53636363636372</v>
      </c>
      <c r="I172" s="195">
        <f>Prevalence!I169*BE172</f>
        <v>839.2</v>
      </c>
      <c r="J172" s="195">
        <f>Prevalence!J169*BF172</f>
        <v>414.84545454545457</v>
      </c>
      <c r="K172" s="195">
        <f>Prevalence!K169*BG172</f>
        <v>608.66363636363644</v>
      </c>
      <c r="L172" s="195">
        <f>Prevalence!L169*BH172</f>
        <v>582.60909090909092</v>
      </c>
      <c r="M172" s="195">
        <f>Prevalence!M169*BI172</f>
        <v>9.8181818181818166</v>
      </c>
      <c r="N172" s="195">
        <f>Prevalence!N169*BJ172</f>
        <v>28.254545454545458</v>
      </c>
      <c r="O172" s="195">
        <f>Prevalence!O169*BK172</f>
        <v>384.1</v>
      </c>
      <c r="P172" s="195">
        <f>Prevalence!P169*BL172</f>
        <v>51.163636363636371</v>
      </c>
      <c r="Q172" s="195">
        <f>Prevalence!Q169*BM172</f>
        <v>178.5</v>
      </c>
      <c r="R172" s="195">
        <f>Prevalence!R169*BN172</f>
        <v>220.11818181818182</v>
      </c>
      <c r="S172" s="195">
        <f>Prevalence!S169*BO172</f>
        <v>102.10909090909092</v>
      </c>
      <c r="T172" s="195">
        <f>Prevalence!T169*BP172</f>
        <v>151.41818181818181</v>
      </c>
      <c r="U172" s="195">
        <f>Prevalence!U169*BQ172</f>
        <v>77.890909090909105</v>
      </c>
      <c r="V172" s="195">
        <f>Prevalence!V169*BR172</f>
        <v>282.10909090909092</v>
      </c>
      <c r="W172" s="195">
        <f>Prevalence!W169*BS172</f>
        <v>203.63636363636365</v>
      </c>
      <c r="X172" s="195">
        <f>Prevalence!X169*BT172</f>
        <v>104.27272727272728</v>
      </c>
      <c r="Y172" s="195">
        <f>Prevalence!Y169*BU172</f>
        <v>20.09090909090909</v>
      </c>
      <c r="Z172" s="195">
        <f>Prevalence!Z169*BV172</f>
        <v>154.03636363636363</v>
      </c>
      <c r="AA172" s="195">
        <f>Prevalence!AA169*BW172</f>
        <v>15.3</v>
      </c>
      <c r="AB172" s="195">
        <f>Prevalence!AB169*BX172</f>
        <v>205.20000000000005</v>
      </c>
      <c r="AC172" s="195">
        <f>Prevalence!AC169*BY172</f>
        <v>51.163636363636371</v>
      </c>
      <c r="AD172" s="195">
        <f>Prevalence!AD169*BZ172</f>
        <v>133.4</v>
      </c>
      <c r="AE172" s="195">
        <f>Prevalence!AE169*CA172</f>
        <v>306.9818181818182</v>
      </c>
      <c r="AF172" s="195">
        <f>Prevalence!AF169*CB172</f>
        <v>430.0363636363636</v>
      </c>
      <c r="AG172" s="195">
        <f>Prevalence!AG169*CC172</f>
        <v>268.90909090909093</v>
      </c>
      <c r="AH172" s="195">
        <f>Prevalence!AH169*CD172</f>
        <v>56.24545454545455</v>
      </c>
      <c r="AI172" s="195">
        <f>Prevalence!AI169*CE172</f>
        <v>114.87272727272729</v>
      </c>
      <c r="AJ172" s="195">
        <f>Prevalence!AJ169*CF172</f>
        <v>157.35454545454544</v>
      </c>
      <c r="AK172" s="195">
        <f>Prevalence!AK169*CG172</f>
        <v>121.50000000000001</v>
      </c>
      <c r="AL172" s="195">
        <f>Prevalence!AL169*CH172</f>
        <v>302.2</v>
      </c>
      <c r="AM172" s="195">
        <f>Prevalence!AM169*CI172</f>
        <v>9.8181818181818166</v>
      </c>
      <c r="AN172" s="195">
        <f>Prevalence!AN169*CJ172</f>
        <v>83.945454545454552</v>
      </c>
      <c r="AO172" s="195">
        <f>Prevalence!AO169*CK172</f>
        <v>196.81818181818184</v>
      </c>
      <c r="AP172" s="195">
        <f>Prevalence!AP169*CL172</f>
        <v>96.909090909090921</v>
      </c>
      <c r="AQ172" s="195">
        <f>Prevalence!AQ169*CM172</f>
        <v>28.254545454545458</v>
      </c>
      <c r="AR172" s="195">
        <f>Prevalence!AR169*CN172</f>
        <v>82.618181818181824</v>
      </c>
      <c r="AS172" s="195">
        <f>Prevalence!AS169*CO172</f>
        <v>366.98181818181814</v>
      </c>
      <c r="AT172" s="195">
        <f>Prevalence!AT169*CP172</f>
        <v>47.86363636363636</v>
      </c>
      <c r="AU172" s="195">
        <f>Prevalence!AU169*CQ172</f>
        <v>118.36363636363636</v>
      </c>
      <c r="AV172" s="195">
        <f>Prevalence!AV169*CR172</f>
        <v>137.45454545454547</v>
      </c>
      <c r="AW172">
        <v>171</v>
      </c>
      <c r="AX172">
        <v>24634</v>
      </c>
      <c r="AY172">
        <v>1433</v>
      </c>
      <c r="AZ172">
        <v>820</v>
      </c>
      <c r="BA172">
        <v>1293</v>
      </c>
      <c r="BB172">
        <v>1608</v>
      </c>
      <c r="BC172">
        <v>1295</v>
      </c>
      <c r="BD172">
        <v>2999</v>
      </c>
      <c r="BE172">
        <v>4196</v>
      </c>
      <c r="BF172">
        <v>2173</v>
      </c>
      <c r="BG172">
        <v>2911</v>
      </c>
      <c r="BH172">
        <v>3373</v>
      </c>
      <c r="BI172">
        <v>72</v>
      </c>
      <c r="BJ172">
        <v>222</v>
      </c>
      <c r="BK172">
        <v>1837</v>
      </c>
      <c r="BL172">
        <v>402</v>
      </c>
      <c r="BM172">
        <v>935</v>
      </c>
      <c r="BN172">
        <v>1153</v>
      </c>
      <c r="BO172">
        <v>624</v>
      </c>
      <c r="BP172">
        <v>694</v>
      </c>
      <c r="BQ172">
        <v>306</v>
      </c>
      <c r="BR172">
        <v>1293</v>
      </c>
      <c r="BS172">
        <v>700</v>
      </c>
      <c r="BT172">
        <v>370</v>
      </c>
      <c r="BU172">
        <v>221</v>
      </c>
      <c r="BV172">
        <v>706</v>
      </c>
      <c r="BW172">
        <v>153</v>
      </c>
      <c r="BX172">
        <v>1254</v>
      </c>
      <c r="BY172">
        <v>402</v>
      </c>
      <c r="BZ172">
        <v>638</v>
      </c>
      <c r="CA172">
        <v>1608</v>
      </c>
      <c r="CB172">
        <v>1971</v>
      </c>
      <c r="CC172">
        <v>1479</v>
      </c>
      <c r="CD172">
        <v>269</v>
      </c>
      <c r="CE172">
        <v>468</v>
      </c>
      <c r="CF172">
        <v>911</v>
      </c>
      <c r="CG172">
        <v>495</v>
      </c>
      <c r="CH172">
        <v>1511</v>
      </c>
      <c r="CI172">
        <v>72</v>
      </c>
      <c r="CJ172">
        <v>513</v>
      </c>
      <c r="CK172">
        <v>866</v>
      </c>
      <c r="CL172">
        <v>820</v>
      </c>
      <c r="CM172">
        <v>222</v>
      </c>
      <c r="CN172">
        <v>568</v>
      </c>
      <c r="CO172">
        <v>1682</v>
      </c>
      <c r="CP172">
        <v>351</v>
      </c>
      <c r="CQ172">
        <v>434</v>
      </c>
      <c r="CR172">
        <v>945</v>
      </c>
    </row>
    <row r="173" spans="1:96" x14ac:dyDescent="0.2">
      <c r="A173" s="114" t="s">
        <v>44</v>
      </c>
      <c r="B173" s="195">
        <f>Prevalence!B170*AX173</f>
        <v>7361</v>
      </c>
      <c r="C173" s="195">
        <f>Prevalence!C170*AY173</f>
        <v>330.68181818181819</v>
      </c>
      <c r="D173" s="195">
        <f>Prevalence!D170*AZ173</f>
        <v>94.190909090909102</v>
      </c>
      <c r="E173" s="195">
        <f>Prevalence!E170*BA173</f>
        <v>290.18181818181819</v>
      </c>
      <c r="F173" s="195">
        <f>Prevalence!F170*BB173</f>
        <v>404.91818181818184</v>
      </c>
      <c r="G173" s="195">
        <f>Prevalence!G170*BC173</f>
        <v>378.19090909090909</v>
      </c>
      <c r="H173" s="195">
        <f>Prevalence!H170*BD173</f>
        <v>901.85454545454547</v>
      </c>
      <c r="I173" s="195">
        <f>Prevalence!I170*BE173</f>
        <v>1658.8000000000002</v>
      </c>
      <c r="J173" s="195">
        <f>Prevalence!J170*BF173</f>
        <v>397.28181818181821</v>
      </c>
      <c r="K173" s="195">
        <f>Prevalence!K170*BG173</f>
        <v>744.57272727272732</v>
      </c>
      <c r="L173" s="195">
        <f>Prevalence!L170*BH173</f>
        <v>1236.2090909090909</v>
      </c>
      <c r="M173" s="195">
        <f>Prevalence!M170*BI173</f>
        <v>12.818181818181817</v>
      </c>
      <c r="N173" s="195">
        <f>Prevalence!N170*BJ173</f>
        <v>29.272727272727277</v>
      </c>
      <c r="O173" s="195">
        <f>Prevalence!O170*BK173</f>
        <v>558.90000000000009</v>
      </c>
      <c r="P173" s="195">
        <f>Prevalence!P170*BL173</f>
        <v>39.072727272727278</v>
      </c>
      <c r="Q173" s="195">
        <f>Prevalence!Q170*BM173</f>
        <v>467.53636363636366</v>
      </c>
      <c r="R173" s="195">
        <f>Prevalence!R170*BN173</f>
        <v>256.0090909090909</v>
      </c>
      <c r="S173" s="195">
        <f>Prevalence!S170*BO173</f>
        <v>114.3818181818182</v>
      </c>
      <c r="T173" s="195">
        <f>Prevalence!T170*BP173</f>
        <v>125.89090909090909</v>
      </c>
      <c r="U173" s="195">
        <f>Prevalence!U170*BQ173</f>
        <v>77.63636363636364</v>
      </c>
      <c r="V173" s="195">
        <f>Prevalence!V170*BR173</f>
        <v>290.18181818181819</v>
      </c>
      <c r="W173" s="195">
        <f>Prevalence!W170*BS173</f>
        <v>393.60000000000008</v>
      </c>
      <c r="X173" s="195">
        <f>Prevalence!X170*BT173</f>
        <v>107.37272727272729</v>
      </c>
      <c r="Y173" s="195">
        <f>Prevalence!Y170*BU173</f>
        <v>26.636363636363637</v>
      </c>
      <c r="Z173" s="195">
        <f>Prevalence!Z170*BV173</f>
        <v>193.30909090909091</v>
      </c>
      <c r="AA173" s="195">
        <f>Prevalence!AA170*BW173</f>
        <v>18</v>
      </c>
      <c r="AB173" s="195">
        <f>Prevalence!AB170*BX173</f>
        <v>750.60000000000014</v>
      </c>
      <c r="AC173" s="195">
        <f>Prevalence!AC170*BY173</f>
        <v>39.072727272727278</v>
      </c>
      <c r="AD173" s="195">
        <f>Prevalence!AD170*BZ173</f>
        <v>167.4818181818182</v>
      </c>
      <c r="AE173" s="195">
        <f>Prevalence!AE170*CA173</f>
        <v>404.91818181818184</v>
      </c>
      <c r="AF173" s="195">
        <f>Prevalence!AF170*CB173</f>
        <v>1160.0727272727272</v>
      </c>
      <c r="AG173" s="195">
        <f>Prevalence!AG170*CC173</f>
        <v>273.45454545454544</v>
      </c>
      <c r="AH173" s="195">
        <f>Prevalence!AH170*CD173</f>
        <v>77.154545454545456</v>
      </c>
      <c r="AI173" s="195">
        <f>Prevalence!AI170*CE173</f>
        <v>134.75454545454548</v>
      </c>
      <c r="AJ173" s="195">
        <f>Prevalence!AJ170*CF173</f>
        <v>161.32727272727274</v>
      </c>
      <c r="AK173" s="195">
        <f>Prevalence!AK170*CG173</f>
        <v>123.70909090909092</v>
      </c>
      <c r="AL173" s="195">
        <f>Prevalence!AL170*CH173</f>
        <v>362.6</v>
      </c>
      <c r="AM173" s="195">
        <f>Prevalence!AM170*CI173</f>
        <v>12.818181818181817</v>
      </c>
      <c r="AN173" s="195">
        <f>Prevalence!AN170*CJ173</f>
        <v>101.61818181818184</v>
      </c>
      <c r="AO173" s="195">
        <f>Prevalence!AO170*CK173</f>
        <v>259.54545454545456</v>
      </c>
      <c r="AP173" s="195">
        <f>Prevalence!AP170*CL173</f>
        <v>94.190909090909102</v>
      </c>
      <c r="AQ173" s="195">
        <f>Prevalence!AQ170*CM173</f>
        <v>29.272727272727277</v>
      </c>
      <c r="AR173" s="195">
        <f>Prevalence!AR170*CN173</f>
        <v>82.909090909090921</v>
      </c>
      <c r="AS173" s="195">
        <f>Prevalence!AS170*CO173</f>
        <v>469.30909090909091</v>
      </c>
      <c r="AT173" s="195">
        <f>Prevalence!AT170*CP173</f>
        <v>119.31818181818181</v>
      </c>
      <c r="AU173" s="195">
        <f>Prevalence!AU170*CQ173</f>
        <v>160.90909090909091</v>
      </c>
      <c r="AV173" s="195">
        <f>Prevalence!AV170*CR173</f>
        <v>165.09090909090912</v>
      </c>
      <c r="AW173">
        <v>172</v>
      </c>
      <c r="AX173">
        <v>36805</v>
      </c>
      <c r="AY173">
        <v>1455</v>
      </c>
      <c r="AZ173">
        <v>797</v>
      </c>
      <c r="BA173">
        <v>1330</v>
      </c>
      <c r="BB173">
        <v>2121</v>
      </c>
      <c r="BC173">
        <v>1981</v>
      </c>
      <c r="BD173">
        <v>4724</v>
      </c>
      <c r="BE173">
        <v>8294</v>
      </c>
      <c r="BF173">
        <v>2081</v>
      </c>
      <c r="BG173">
        <v>3561</v>
      </c>
      <c r="BH173">
        <v>7157</v>
      </c>
      <c r="BI173">
        <v>94</v>
      </c>
      <c r="BJ173">
        <v>230</v>
      </c>
      <c r="BK173">
        <v>2673</v>
      </c>
      <c r="BL173">
        <v>307</v>
      </c>
      <c r="BM173">
        <v>2449</v>
      </c>
      <c r="BN173">
        <v>1341</v>
      </c>
      <c r="BO173">
        <v>699</v>
      </c>
      <c r="BP173">
        <v>577</v>
      </c>
      <c r="BQ173">
        <v>305</v>
      </c>
      <c r="BR173">
        <v>1330</v>
      </c>
      <c r="BS173">
        <v>1353</v>
      </c>
      <c r="BT173">
        <v>381</v>
      </c>
      <c r="BU173">
        <v>293</v>
      </c>
      <c r="BV173">
        <v>886</v>
      </c>
      <c r="BW173">
        <v>180</v>
      </c>
      <c r="BX173">
        <v>4587</v>
      </c>
      <c r="BY173">
        <v>307</v>
      </c>
      <c r="BZ173">
        <v>801</v>
      </c>
      <c r="CA173">
        <v>2121</v>
      </c>
      <c r="CB173">
        <v>5317</v>
      </c>
      <c r="CC173">
        <v>1504</v>
      </c>
      <c r="CD173">
        <v>369</v>
      </c>
      <c r="CE173">
        <v>549</v>
      </c>
      <c r="CF173">
        <v>934</v>
      </c>
      <c r="CG173">
        <v>504</v>
      </c>
      <c r="CH173">
        <v>1813</v>
      </c>
      <c r="CI173">
        <v>94</v>
      </c>
      <c r="CJ173">
        <v>621</v>
      </c>
      <c r="CK173">
        <v>1142</v>
      </c>
      <c r="CL173">
        <v>797</v>
      </c>
      <c r="CM173">
        <v>230</v>
      </c>
      <c r="CN173">
        <v>570</v>
      </c>
      <c r="CO173">
        <v>2151</v>
      </c>
      <c r="CP173">
        <v>875</v>
      </c>
      <c r="CQ173">
        <v>590</v>
      </c>
      <c r="CR173">
        <v>1135</v>
      </c>
    </row>
    <row r="174" spans="1:96" x14ac:dyDescent="0.2">
      <c r="A174" s="114" t="s">
        <v>45</v>
      </c>
      <c r="B174" s="195">
        <f>Prevalence!B171*AX174</f>
        <v>10770.89</v>
      </c>
      <c r="C174" s="195">
        <f>Prevalence!C171*AY174</f>
        <v>459.71590909090907</v>
      </c>
      <c r="D174" s="195">
        <f>Prevalence!D171*AZ174</f>
        <v>149.25772727272727</v>
      </c>
      <c r="E174" s="195">
        <f>Prevalence!E171*BA174</f>
        <v>417.91636363636354</v>
      </c>
      <c r="F174" s="195">
        <f>Prevalence!F171*BB174</f>
        <v>638.89636363636362</v>
      </c>
      <c r="G174" s="195">
        <f>Prevalence!G171*BC174</f>
        <v>506.85409090909087</v>
      </c>
      <c r="H174" s="195">
        <f>Prevalence!H171*BD174</f>
        <v>1245.1281818181817</v>
      </c>
      <c r="I174" s="195">
        <f>Prevalence!I171*BE174</f>
        <v>2273.31</v>
      </c>
      <c r="J174" s="195">
        <f>Prevalence!J171*BF174</f>
        <v>659.10409090909081</v>
      </c>
      <c r="K174" s="195">
        <f>Prevalence!K171*BG174</f>
        <v>1155.7290909090909</v>
      </c>
      <c r="L174" s="195">
        <f>Prevalence!L171*BH174</f>
        <v>1968.572727272727</v>
      </c>
      <c r="M174" s="195">
        <f>Prevalence!M171*BI174</f>
        <v>19.970454545454544</v>
      </c>
      <c r="N174" s="195">
        <f>Prevalence!N171*BJ174</f>
        <v>39.492727272727272</v>
      </c>
      <c r="O174" s="195">
        <f>Prevalence!O171*BK174</f>
        <v>708.83909090909083</v>
      </c>
      <c r="P174" s="195">
        <f>Prevalence!P171*BL174</f>
        <v>68.650909090909096</v>
      </c>
      <c r="Q174" s="195">
        <f>Prevalence!Q171*BM174</f>
        <v>567.20045454545448</v>
      </c>
      <c r="R174" s="195">
        <f>Prevalence!R171*BN174</f>
        <v>381.45545454545453</v>
      </c>
      <c r="S174" s="195">
        <f>Prevalence!S171*BO174</f>
        <v>191.24181818181819</v>
      </c>
      <c r="T174" s="195">
        <f>Prevalence!T171*BP174</f>
        <v>222.71999999999994</v>
      </c>
      <c r="U174" s="195">
        <f>Prevalence!U171*BQ174</f>
        <v>140.62363636363636</v>
      </c>
      <c r="V174" s="195">
        <f>Prevalence!V171*BR174</f>
        <v>417.91636363636354</v>
      </c>
      <c r="W174" s="195">
        <f>Prevalence!W171*BS174</f>
        <v>349.26545454545453</v>
      </c>
      <c r="X174" s="195">
        <f>Prevalence!X171*BT174</f>
        <v>133.62409090909091</v>
      </c>
      <c r="Y174" s="195">
        <f>Prevalence!Y171*BU174</f>
        <v>27.286363636363635</v>
      </c>
      <c r="Z174" s="195">
        <f>Prevalence!Z171*BV174</f>
        <v>203.42181818181814</v>
      </c>
      <c r="AA174" s="195">
        <f>Prevalence!AA171*BW174</f>
        <v>23.2</v>
      </c>
      <c r="AB174" s="195">
        <f>Prevalence!AB171*BX174</f>
        <v>1258.4945454545455</v>
      </c>
      <c r="AC174" s="195">
        <f>Prevalence!AC171*BY174</f>
        <v>68.650909090909096</v>
      </c>
      <c r="AD174" s="195">
        <f>Prevalence!AD171*BZ174</f>
        <v>283.77818181818179</v>
      </c>
      <c r="AE174" s="195">
        <f>Prevalence!AE171*CA174</f>
        <v>638.89636363636362</v>
      </c>
      <c r="AF174" s="195">
        <f>Prevalence!AF171*CB174</f>
        <v>1529.6181818181815</v>
      </c>
      <c r="AG174" s="195">
        <f>Prevalence!AG171*CC174</f>
        <v>442.11818181818177</v>
      </c>
      <c r="AH174" s="195">
        <f>Prevalence!AH171*CD174</f>
        <v>87.619545454545445</v>
      </c>
      <c r="AI174" s="195">
        <f>Prevalence!AI171*CE174</f>
        <v>200.73272727272726</v>
      </c>
      <c r="AJ174" s="195">
        <f>Prevalence!AJ171*CF174</f>
        <v>268.23681818181814</v>
      </c>
      <c r="AK174" s="195">
        <f>Prevalence!AK171*CG174</f>
        <v>163.36227272727271</v>
      </c>
      <c r="AL174" s="195">
        <f>Prevalence!AL171*CH174</f>
        <v>567.24</v>
      </c>
      <c r="AM174" s="195">
        <f>Prevalence!AM171*CI174</f>
        <v>19.970454545454544</v>
      </c>
      <c r="AN174" s="195">
        <f>Prevalence!AN171*CJ174</f>
        <v>167.04</v>
      </c>
      <c r="AO174" s="195">
        <f>Prevalence!AO171*CK174</f>
        <v>419.84090909090907</v>
      </c>
      <c r="AP174" s="195">
        <f>Prevalence!AP171*CL174</f>
        <v>149.25772727272727</v>
      </c>
      <c r="AQ174" s="195">
        <f>Prevalence!AQ171*CM174</f>
        <v>39.492727272727272</v>
      </c>
      <c r="AR174" s="195">
        <f>Prevalence!AR171*CN174</f>
        <v>128.44363636363636</v>
      </c>
      <c r="AS174" s="195">
        <f>Prevalence!AS171*CO174</f>
        <v>742.50545454545443</v>
      </c>
      <c r="AT174" s="195">
        <f>Prevalence!AT171*CP174</f>
        <v>101.63181818181816</v>
      </c>
      <c r="AU174" s="195">
        <f>Prevalence!AU171*CQ174</f>
        <v>230.54999999999995</v>
      </c>
      <c r="AV174" s="195">
        <f>Prevalence!AV171*CR174</f>
        <v>284.51636363636362</v>
      </c>
      <c r="AW174">
        <v>173</v>
      </c>
      <c r="AX174">
        <v>37141</v>
      </c>
      <c r="AY174">
        <v>1395</v>
      </c>
      <c r="AZ174">
        <v>871</v>
      </c>
      <c r="BA174">
        <v>1321</v>
      </c>
      <c r="BB174">
        <v>2308</v>
      </c>
      <c r="BC174">
        <v>1831</v>
      </c>
      <c r="BD174">
        <v>4498</v>
      </c>
      <c r="BE174">
        <v>7839</v>
      </c>
      <c r="BF174">
        <v>2381</v>
      </c>
      <c r="BG174">
        <v>3812</v>
      </c>
      <c r="BH174">
        <v>7860</v>
      </c>
      <c r="BI174">
        <v>101</v>
      </c>
      <c r="BJ174">
        <v>214</v>
      </c>
      <c r="BK174">
        <v>2338</v>
      </c>
      <c r="BL174">
        <v>372</v>
      </c>
      <c r="BM174">
        <v>2049</v>
      </c>
      <c r="BN174">
        <v>1378</v>
      </c>
      <c r="BO174">
        <v>806</v>
      </c>
      <c r="BP174">
        <v>704</v>
      </c>
      <c r="BQ174">
        <v>381</v>
      </c>
      <c r="BR174">
        <v>1321</v>
      </c>
      <c r="BS174">
        <v>828</v>
      </c>
      <c r="BT174">
        <v>327</v>
      </c>
      <c r="BU174">
        <v>207</v>
      </c>
      <c r="BV174">
        <v>643</v>
      </c>
      <c r="BW174">
        <v>160</v>
      </c>
      <c r="BX174">
        <v>5304</v>
      </c>
      <c r="BY174">
        <v>372</v>
      </c>
      <c r="BZ174">
        <v>936</v>
      </c>
      <c r="CA174">
        <v>2308</v>
      </c>
      <c r="CB174">
        <v>4835</v>
      </c>
      <c r="CC174">
        <v>1677</v>
      </c>
      <c r="CD174">
        <v>289</v>
      </c>
      <c r="CE174">
        <v>564</v>
      </c>
      <c r="CF174">
        <v>1071</v>
      </c>
      <c r="CG174">
        <v>459</v>
      </c>
      <c r="CH174">
        <v>1956</v>
      </c>
      <c r="CI174">
        <v>101</v>
      </c>
      <c r="CJ174">
        <v>704</v>
      </c>
      <c r="CK174">
        <v>1274</v>
      </c>
      <c r="CL174">
        <v>871</v>
      </c>
      <c r="CM174">
        <v>214</v>
      </c>
      <c r="CN174">
        <v>609</v>
      </c>
      <c r="CO174">
        <v>2347</v>
      </c>
      <c r="CP174">
        <v>514</v>
      </c>
      <c r="CQ174">
        <v>583</v>
      </c>
      <c r="CR174">
        <v>1349</v>
      </c>
    </row>
    <row r="175" spans="1:96" x14ac:dyDescent="0.2">
      <c r="A175" s="114" t="s">
        <v>46</v>
      </c>
      <c r="B175" s="195">
        <f>Prevalence!B172*AX175</f>
        <v>10222.789999999999</v>
      </c>
      <c r="C175" s="195">
        <f>Prevalence!C172*AY175</f>
        <v>503.875</v>
      </c>
      <c r="D175" s="195">
        <f>Prevalence!D172*AZ175</f>
        <v>149.60045454545454</v>
      </c>
      <c r="E175" s="195">
        <f>Prevalence!E172*BA175</f>
        <v>414.43636363636352</v>
      </c>
      <c r="F175" s="195">
        <f>Prevalence!F172*BB175</f>
        <v>672.66818181818178</v>
      </c>
      <c r="G175" s="195">
        <f>Prevalence!G172*BC175</f>
        <v>524.84727272727264</v>
      </c>
      <c r="H175" s="195">
        <f>Prevalence!H172*BD175</f>
        <v>1075.7154545454543</v>
      </c>
      <c r="I175" s="195">
        <f>Prevalence!I172*BE175</f>
        <v>2024.4899999999998</v>
      </c>
      <c r="J175" s="195">
        <f>Prevalence!J172*BF175</f>
        <v>693.98318181818172</v>
      </c>
      <c r="K175" s="195">
        <f>Prevalence!K172*BG175</f>
        <v>1228.1895454545454</v>
      </c>
      <c r="L175" s="195">
        <f>Prevalence!L172*BH175</f>
        <v>1726.3831818181816</v>
      </c>
      <c r="M175" s="195">
        <f>Prevalence!M172*BI175</f>
        <v>19.77272727272727</v>
      </c>
      <c r="N175" s="195">
        <f>Prevalence!N172*BJ175</f>
        <v>48.166363636363634</v>
      </c>
      <c r="O175" s="195">
        <f>Prevalence!O172*BK175</f>
        <v>632.74045454545455</v>
      </c>
      <c r="P175" s="195">
        <f>Prevalence!P172*BL175</f>
        <v>82.491818181818175</v>
      </c>
      <c r="Q175" s="195">
        <f>Prevalence!Q172*BM175</f>
        <v>382.56272727272722</v>
      </c>
      <c r="R175" s="195">
        <f>Prevalence!R172*BN175</f>
        <v>395.29636363636359</v>
      </c>
      <c r="S175" s="195">
        <f>Prevalence!S172*BO175</f>
        <v>198.59727272727272</v>
      </c>
      <c r="T175" s="195">
        <f>Prevalence!T172*BP175</f>
        <v>221.13818181818178</v>
      </c>
      <c r="U175" s="195">
        <f>Prevalence!U172*BQ175</f>
        <v>146.16</v>
      </c>
      <c r="V175" s="195">
        <f>Prevalence!V172*BR175</f>
        <v>414.43636363636352</v>
      </c>
      <c r="W175" s="195">
        <f>Prevalence!W172*BS175</f>
        <v>248.87272727272727</v>
      </c>
      <c r="X175" s="195">
        <f>Prevalence!X172*BT175</f>
        <v>145.88318181818181</v>
      </c>
      <c r="Y175" s="195">
        <f>Prevalence!Y172*BU175</f>
        <v>32.031818181818181</v>
      </c>
      <c r="Z175" s="195">
        <f>Prevalence!Z172*BV175</f>
        <v>191.08363636363632</v>
      </c>
      <c r="AA175" s="195">
        <f>Prevalence!AA172*BW175</f>
        <v>25.664999999999999</v>
      </c>
      <c r="AB175" s="195">
        <f>Prevalence!AB172*BX175</f>
        <v>1000.8163636363637</v>
      </c>
      <c r="AC175" s="195">
        <f>Prevalence!AC172*BY175</f>
        <v>82.491818181818175</v>
      </c>
      <c r="AD175" s="195">
        <f>Prevalence!AD172*BZ175</f>
        <v>309.85181818181815</v>
      </c>
      <c r="AE175" s="195">
        <f>Prevalence!AE172*CA175</f>
        <v>672.66818181818178</v>
      </c>
      <c r="AF175" s="195">
        <f>Prevalence!AF172*CB175</f>
        <v>1174.9745454545453</v>
      </c>
      <c r="AG175" s="195">
        <f>Prevalence!AG172*CC175</f>
        <v>476.65454545454543</v>
      </c>
      <c r="AH175" s="195">
        <f>Prevalence!AH172*CD175</f>
        <v>97.624545454545455</v>
      </c>
      <c r="AI175" s="195">
        <f>Prevalence!AI172*CE175</f>
        <v>233.83227272727271</v>
      </c>
      <c r="AJ175" s="195">
        <f>Prevalence!AJ172*CF175</f>
        <v>269.48909090909086</v>
      </c>
      <c r="AK175" s="195">
        <f>Prevalence!AK172*CG175</f>
        <v>183.29318181818181</v>
      </c>
      <c r="AL175" s="195">
        <f>Prevalence!AL172*CH175</f>
        <v>648.7299999999999</v>
      </c>
      <c r="AM175" s="195">
        <f>Prevalence!AM172*CI175</f>
        <v>19.77272727272727</v>
      </c>
      <c r="AN175" s="195">
        <f>Prevalence!AN172*CJ175</f>
        <v>156.6</v>
      </c>
      <c r="AO175" s="195">
        <f>Prevalence!AO172*CK175</f>
        <v>427.4204545454545</v>
      </c>
      <c r="AP175" s="195">
        <f>Prevalence!AP172*CL175</f>
        <v>149.60045454545454</v>
      </c>
      <c r="AQ175" s="195">
        <f>Prevalence!AQ172*CM175</f>
        <v>48.166363636363634</v>
      </c>
      <c r="AR175" s="195">
        <f>Prevalence!AR172*CN175</f>
        <v>138.56727272727272</v>
      </c>
      <c r="AS175" s="195">
        <f>Prevalence!AS172*CO175</f>
        <v>773.82545454545436</v>
      </c>
      <c r="AT175" s="195">
        <f>Prevalence!AT172*CP175</f>
        <v>94.513636363636351</v>
      </c>
      <c r="AU175" s="195">
        <f>Prevalence!AU172*CQ175</f>
        <v>235.69090909090906</v>
      </c>
      <c r="AV175" s="195">
        <f>Prevalence!AV172*CR175</f>
        <v>298.22545454545457</v>
      </c>
      <c r="AW175">
        <v>174</v>
      </c>
      <c r="AX175">
        <v>35251</v>
      </c>
      <c r="AY175">
        <v>1529</v>
      </c>
      <c r="AZ175">
        <v>873</v>
      </c>
      <c r="BA175">
        <v>1310</v>
      </c>
      <c r="BB175">
        <v>2430</v>
      </c>
      <c r="BC175">
        <v>1896</v>
      </c>
      <c r="BD175">
        <v>3886</v>
      </c>
      <c r="BE175">
        <v>6981</v>
      </c>
      <c r="BF175">
        <v>2507</v>
      </c>
      <c r="BG175">
        <v>4051</v>
      </c>
      <c r="BH175">
        <v>6893</v>
      </c>
      <c r="BI175">
        <v>100</v>
      </c>
      <c r="BJ175">
        <v>261</v>
      </c>
      <c r="BK175">
        <v>2087</v>
      </c>
      <c r="BL175">
        <v>447</v>
      </c>
      <c r="BM175">
        <v>1382</v>
      </c>
      <c r="BN175">
        <v>1428</v>
      </c>
      <c r="BO175">
        <v>837</v>
      </c>
      <c r="BP175">
        <v>699</v>
      </c>
      <c r="BQ175">
        <v>396</v>
      </c>
      <c r="BR175">
        <v>1310</v>
      </c>
      <c r="BS175">
        <v>590</v>
      </c>
      <c r="BT175">
        <v>357</v>
      </c>
      <c r="BU175">
        <v>243</v>
      </c>
      <c r="BV175">
        <v>604</v>
      </c>
      <c r="BW175">
        <v>177</v>
      </c>
      <c r="BX175">
        <v>4218</v>
      </c>
      <c r="BY175">
        <v>447</v>
      </c>
      <c r="BZ175">
        <v>1022</v>
      </c>
      <c r="CA175">
        <v>2430</v>
      </c>
      <c r="CB175">
        <v>3714</v>
      </c>
      <c r="CC175">
        <v>1808</v>
      </c>
      <c r="CD175">
        <v>322</v>
      </c>
      <c r="CE175">
        <v>657</v>
      </c>
      <c r="CF175">
        <v>1076</v>
      </c>
      <c r="CG175">
        <v>515</v>
      </c>
      <c r="CH175">
        <v>2237</v>
      </c>
      <c r="CI175">
        <v>100</v>
      </c>
      <c r="CJ175">
        <v>660</v>
      </c>
      <c r="CK175">
        <v>1297</v>
      </c>
      <c r="CL175">
        <v>873</v>
      </c>
      <c r="CM175">
        <v>261</v>
      </c>
      <c r="CN175">
        <v>657</v>
      </c>
      <c r="CO175">
        <v>2446</v>
      </c>
      <c r="CP175">
        <v>478</v>
      </c>
      <c r="CQ175">
        <v>596</v>
      </c>
      <c r="CR175">
        <v>1414</v>
      </c>
    </row>
    <row r="176" spans="1:96" x14ac:dyDescent="0.2">
      <c r="A176" s="114" t="s">
        <v>47</v>
      </c>
      <c r="B176" s="195">
        <f>Prevalence!B173*AX176</f>
        <v>7670.96</v>
      </c>
      <c r="C176" s="195">
        <f>Prevalence!C173*AY176</f>
        <v>464.70454545454555</v>
      </c>
      <c r="D176" s="195">
        <f>Prevalence!D173*AZ176</f>
        <v>135.77318181818183</v>
      </c>
      <c r="E176" s="195">
        <f>Prevalence!E173*BA176</f>
        <v>377.86909090909091</v>
      </c>
      <c r="F176" s="195">
        <f>Prevalence!F173*BB176</f>
        <v>508.46727272727281</v>
      </c>
      <c r="G176" s="195">
        <f>Prevalence!G173*BC176</f>
        <v>420.42954545454552</v>
      </c>
      <c r="H176" s="195">
        <f>Prevalence!H173*BD176</f>
        <v>810.34227272727287</v>
      </c>
      <c r="I176" s="195">
        <f>Prevalence!I173*BE176</f>
        <v>1308.01</v>
      </c>
      <c r="J176" s="195">
        <f>Prevalence!J173*BF176</f>
        <v>611.21454545454549</v>
      </c>
      <c r="K176" s="195">
        <f>Prevalence!K173*BG176</f>
        <v>974.08136363636356</v>
      </c>
      <c r="L176" s="195">
        <f>Prevalence!L173*BH176</f>
        <v>1146.7277272727272</v>
      </c>
      <c r="M176" s="195">
        <f>Prevalence!M173*BI176</f>
        <v>13.643181818181816</v>
      </c>
      <c r="N176" s="195">
        <f>Prevalence!N173*BJ176</f>
        <v>37.322727272727271</v>
      </c>
      <c r="O176" s="195">
        <f>Prevalence!O173*BK176</f>
        <v>482.5922727272727</v>
      </c>
      <c r="P176" s="195">
        <f>Prevalence!P173*BL176</f>
        <v>73.620909090909095</v>
      </c>
      <c r="Q176" s="195">
        <f>Prevalence!Q173*BM176</f>
        <v>219.54545454545456</v>
      </c>
      <c r="R176" s="195">
        <f>Prevalence!R173*BN176</f>
        <v>333.92863636363643</v>
      </c>
      <c r="S176" s="195">
        <f>Prevalence!S173*BO176</f>
        <v>157.32000000000002</v>
      </c>
      <c r="T176" s="195">
        <f>Prevalence!T173*BP176</f>
        <v>207.75272727272727</v>
      </c>
      <c r="U176" s="195">
        <f>Prevalence!U173*BQ176</f>
        <v>118.26181818181819</v>
      </c>
      <c r="V176" s="195">
        <f>Prevalence!V173*BR176</f>
        <v>377.86909090909091</v>
      </c>
      <c r="W176" s="195">
        <f>Prevalence!W173*BS176</f>
        <v>171.95636363636365</v>
      </c>
      <c r="X176" s="195">
        <f>Prevalence!X173*BT176</f>
        <v>142.6</v>
      </c>
      <c r="Y176" s="195">
        <f>Prevalence!Y173*BU176</f>
        <v>26.972727272727276</v>
      </c>
      <c r="Z176" s="195">
        <f>Prevalence!Z173*BV176</f>
        <v>159.32727272727274</v>
      </c>
      <c r="AA176" s="195">
        <f>Prevalence!AA173*BW176</f>
        <v>21.39</v>
      </c>
      <c r="AB176" s="195">
        <f>Prevalence!AB173*BX176</f>
        <v>566.42727272727279</v>
      </c>
      <c r="AC176" s="195">
        <f>Prevalence!AC173*BY176</f>
        <v>73.620909090909095</v>
      </c>
      <c r="AD176" s="195">
        <f>Prevalence!AD173*BZ176</f>
        <v>245.02318181818183</v>
      </c>
      <c r="AE176" s="195">
        <f>Prevalence!AE173*CA176</f>
        <v>508.46727272727281</v>
      </c>
      <c r="AF176" s="195">
        <f>Prevalence!AF173*CB176</f>
        <v>652.11272727272728</v>
      </c>
      <c r="AG176" s="195">
        <f>Prevalence!AG173*CC176</f>
        <v>408.9818181818182</v>
      </c>
      <c r="AH176" s="195">
        <f>Prevalence!AH173*CD176</f>
        <v>73.819545454545448</v>
      </c>
      <c r="AI176" s="195">
        <f>Prevalence!AI173*CE176</f>
        <v>184.60636363636365</v>
      </c>
      <c r="AJ176" s="195">
        <f>Prevalence!AJ173*CF176</f>
        <v>232.40454545454546</v>
      </c>
      <c r="AK176" s="195">
        <f>Prevalence!AK173*CG176</f>
        <v>173.03318181818182</v>
      </c>
      <c r="AL176" s="195">
        <f>Prevalence!AL173*CH176</f>
        <v>509.91</v>
      </c>
      <c r="AM176" s="195">
        <f>Prevalence!AM173*CI176</f>
        <v>13.643181818181816</v>
      </c>
      <c r="AN176" s="195">
        <f>Prevalence!AN173*CJ176</f>
        <v>123.63545454545456</v>
      </c>
      <c r="AO176" s="195">
        <f>Prevalence!AO173*CK176</f>
        <v>310.50000000000006</v>
      </c>
      <c r="AP176" s="195">
        <f>Prevalence!AP173*CL176</f>
        <v>135.77318181818183</v>
      </c>
      <c r="AQ176" s="195">
        <f>Prevalence!AQ173*CM176</f>
        <v>37.322727272727271</v>
      </c>
      <c r="AR176" s="195">
        <f>Prevalence!AR173*CN176</f>
        <v>121.27272727272729</v>
      </c>
      <c r="AS176" s="195">
        <f>Prevalence!AS173*CO176</f>
        <v>597.9163636363636</v>
      </c>
      <c r="AT176" s="195">
        <f>Prevalence!AT173*CP176</f>
        <v>77.154545454545442</v>
      </c>
      <c r="AU176" s="195">
        <f>Prevalence!AU173*CQ176</f>
        <v>188.18181818181816</v>
      </c>
      <c r="AV176" s="195">
        <f>Prevalence!AV173*CR176</f>
        <v>246.56000000000003</v>
      </c>
      <c r="AW176">
        <v>175</v>
      </c>
      <c r="AX176">
        <v>33352</v>
      </c>
      <c r="AY176">
        <v>1778</v>
      </c>
      <c r="AZ176">
        <v>999</v>
      </c>
      <c r="BA176">
        <v>1506</v>
      </c>
      <c r="BB176">
        <v>2316</v>
      </c>
      <c r="BC176">
        <v>1915</v>
      </c>
      <c r="BD176">
        <v>3691</v>
      </c>
      <c r="BE176">
        <v>5687</v>
      </c>
      <c r="BF176">
        <v>2784</v>
      </c>
      <c r="BG176">
        <v>4051</v>
      </c>
      <c r="BH176">
        <v>5773</v>
      </c>
      <c r="BI176">
        <v>87</v>
      </c>
      <c r="BJ176">
        <v>255</v>
      </c>
      <c r="BK176">
        <v>2007</v>
      </c>
      <c r="BL176">
        <v>503</v>
      </c>
      <c r="BM176">
        <v>1000</v>
      </c>
      <c r="BN176">
        <v>1521</v>
      </c>
      <c r="BO176">
        <v>836</v>
      </c>
      <c r="BP176">
        <v>828</v>
      </c>
      <c r="BQ176">
        <v>404</v>
      </c>
      <c r="BR176">
        <v>1506</v>
      </c>
      <c r="BS176">
        <v>514</v>
      </c>
      <c r="BT176">
        <v>440</v>
      </c>
      <c r="BU176">
        <v>258</v>
      </c>
      <c r="BV176">
        <v>635</v>
      </c>
      <c r="BW176">
        <v>186</v>
      </c>
      <c r="BX176">
        <v>3010</v>
      </c>
      <c r="BY176">
        <v>503</v>
      </c>
      <c r="BZ176">
        <v>1019</v>
      </c>
      <c r="CA176">
        <v>2316</v>
      </c>
      <c r="CB176">
        <v>2599</v>
      </c>
      <c r="CC176">
        <v>1956</v>
      </c>
      <c r="CD176">
        <v>307</v>
      </c>
      <c r="CE176">
        <v>654</v>
      </c>
      <c r="CF176">
        <v>1170</v>
      </c>
      <c r="CG176">
        <v>613</v>
      </c>
      <c r="CH176">
        <v>2217</v>
      </c>
      <c r="CI176">
        <v>87</v>
      </c>
      <c r="CJ176">
        <v>657</v>
      </c>
      <c r="CK176">
        <v>1188</v>
      </c>
      <c r="CL176">
        <v>999</v>
      </c>
      <c r="CM176">
        <v>255</v>
      </c>
      <c r="CN176">
        <v>725</v>
      </c>
      <c r="CO176">
        <v>2383</v>
      </c>
      <c r="CP176">
        <v>492</v>
      </c>
      <c r="CQ176">
        <v>600</v>
      </c>
      <c r="CR176">
        <v>1474</v>
      </c>
    </row>
    <row r="177" spans="1:96" x14ac:dyDescent="0.2">
      <c r="A177" s="114" t="s">
        <v>48</v>
      </c>
      <c r="B177" s="195">
        <f>Prevalence!B174*AX177</f>
        <v>9275.44</v>
      </c>
      <c r="C177" s="195">
        <f>Prevalence!C174*AY177</f>
        <v>626.48863636363649</v>
      </c>
      <c r="D177" s="195">
        <f>Prevalence!D174*AZ177</f>
        <v>196.79636363636365</v>
      </c>
      <c r="E177" s="195">
        <f>Prevalence!E174*BA177</f>
        <v>496.54909090909092</v>
      </c>
      <c r="F177" s="195">
        <f>Prevalence!F174*BB177</f>
        <v>603.53045454545463</v>
      </c>
      <c r="G177" s="195">
        <f>Prevalence!G174*BC177</f>
        <v>500.56363636363642</v>
      </c>
      <c r="H177" s="195">
        <f>Prevalence!H174*BD177</f>
        <v>950.41227272727281</v>
      </c>
      <c r="I177" s="195">
        <f>Prevalence!I174*BE177</f>
        <v>1567.91</v>
      </c>
      <c r="J177" s="195">
        <f>Prevalence!J174*BF177</f>
        <v>796.95</v>
      </c>
      <c r="K177" s="195">
        <f>Prevalence!K174*BG177</f>
        <v>1245.5545454545454</v>
      </c>
      <c r="L177" s="195">
        <f>Prevalence!L174*BH177</f>
        <v>1175.3313636363637</v>
      </c>
      <c r="M177" s="195">
        <f>Prevalence!M174*BI177</f>
        <v>17.406818181818181</v>
      </c>
      <c r="N177" s="195">
        <f>Prevalence!N174*BJ177</f>
        <v>45.372727272727275</v>
      </c>
      <c r="O177" s="195">
        <f>Prevalence!O174*BK177</f>
        <v>606.42636363636359</v>
      </c>
      <c r="P177" s="195">
        <f>Prevalence!P174*BL177</f>
        <v>96.453636363636363</v>
      </c>
      <c r="Q177" s="195">
        <f>Prevalence!Q174*BM177</f>
        <v>225.91227272727275</v>
      </c>
      <c r="R177" s="195">
        <f>Prevalence!R174*BN177</f>
        <v>410.76954545454549</v>
      </c>
      <c r="S177" s="195">
        <f>Prevalence!S174*BO177</f>
        <v>192.88636363636365</v>
      </c>
      <c r="T177" s="195">
        <f>Prevalence!T174*BP177</f>
        <v>280.76727272727271</v>
      </c>
      <c r="U177" s="195">
        <f>Prevalence!U174*BQ177</f>
        <v>145.77818181818182</v>
      </c>
      <c r="V177" s="195">
        <f>Prevalence!V174*BR177</f>
        <v>496.54909090909092</v>
      </c>
      <c r="W177" s="195">
        <f>Prevalence!W174*BS177</f>
        <v>182.99636363636367</v>
      </c>
      <c r="X177" s="195">
        <f>Prevalence!X174*BT177</f>
        <v>201.26045454545454</v>
      </c>
      <c r="Y177" s="195">
        <f>Prevalence!Y174*BU177</f>
        <v>42.131818181818183</v>
      </c>
      <c r="Z177" s="195">
        <f>Prevalence!Z174*BV177</f>
        <v>213.52363636363637</v>
      </c>
      <c r="AA177" s="195">
        <f>Prevalence!AA174*BW177</f>
        <v>31.165000000000003</v>
      </c>
      <c r="AB177" s="195">
        <f>Prevalence!AB174*BX177</f>
        <v>472.71272727272731</v>
      </c>
      <c r="AC177" s="195">
        <f>Prevalence!AC174*BY177</f>
        <v>96.453636363636363</v>
      </c>
      <c r="AD177" s="195">
        <f>Prevalence!AD174*BZ177</f>
        <v>305.37727272727273</v>
      </c>
      <c r="AE177" s="195">
        <f>Prevalence!AE174*CA177</f>
        <v>603.53045454545463</v>
      </c>
      <c r="AF177" s="195">
        <f>Prevalence!AF174*CB177</f>
        <v>674.44363636363641</v>
      </c>
      <c r="AG177" s="195">
        <f>Prevalence!AG174*CC177</f>
        <v>525.02727272727282</v>
      </c>
      <c r="AH177" s="195">
        <f>Prevalence!AH174*CD177</f>
        <v>104.83818181818181</v>
      </c>
      <c r="AI177" s="195">
        <f>Prevalence!AI174*CE177</f>
        <v>233.15727272727273</v>
      </c>
      <c r="AJ177" s="195">
        <f>Prevalence!AJ174*CF177</f>
        <v>283.85136363636366</v>
      </c>
      <c r="AK177" s="195">
        <f>Prevalence!AK174*CG177</f>
        <v>226.66500000000002</v>
      </c>
      <c r="AL177" s="195">
        <f>Prevalence!AL174*CH177</f>
        <v>623.30000000000007</v>
      </c>
      <c r="AM177" s="195">
        <f>Prevalence!AM174*CI177</f>
        <v>17.406818181818181</v>
      </c>
      <c r="AN177" s="195">
        <f>Prevalence!AN174*CJ177</f>
        <v>178.77272727272728</v>
      </c>
      <c r="AO177" s="195">
        <f>Prevalence!AO174*CK177</f>
        <v>429.15909090909099</v>
      </c>
      <c r="AP177" s="195">
        <f>Prevalence!AP174*CL177</f>
        <v>196.79636363636365</v>
      </c>
      <c r="AQ177" s="195">
        <f>Prevalence!AQ174*CM177</f>
        <v>45.372727272727275</v>
      </c>
      <c r="AR177" s="195">
        <f>Prevalence!AR174*CN177</f>
        <v>162.75636363636366</v>
      </c>
      <c r="AS177" s="195">
        <f>Prevalence!AS174*CO177</f>
        <v>766.5272727272727</v>
      </c>
      <c r="AT177" s="195">
        <f>Prevalence!AT174*CP177</f>
        <v>80.290909090909082</v>
      </c>
      <c r="AU177" s="195">
        <f>Prevalence!AU174*CQ177</f>
        <v>248.39999999999998</v>
      </c>
      <c r="AV177" s="195">
        <f>Prevalence!AV174*CR177</f>
        <v>289.04727272727274</v>
      </c>
      <c r="AW177">
        <v>176</v>
      </c>
      <c r="AX177">
        <v>40328</v>
      </c>
      <c r="AY177">
        <v>2397</v>
      </c>
      <c r="AZ177">
        <v>1448</v>
      </c>
      <c r="BA177">
        <v>1979</v>
      </c>
      <c r="BB177">
        <v>2749</v>
      </c>
      <c r="BC177">
        <v>2280</v>
      </c>
      <c r="BD177">
        <v>4329</v>
      </c>
      <c r="BE177">
        <v>6817</v>
      </c>
      <c r="BF177">
        <v>3630</v>
      </c>
      <c r="BG177">
        <v>5180</v>
      </c>
      <c r="BH177">
        <v>5917</v>
      </c>
      <c r="BI177">
        <v>111</v>
      </c>
      <c r="BJ177">
        <v>310</v>
      </c>
      <c r="BK177">
        <v>2522</v>
      </c>
      <c r="BL177">
        <v>659</v>
      </c>
      <c r="BM177">
        <v>1029</v>
      </c>
      <c r="BN177">
        <v>1871</v>
      </c>
      <c r="BO177">
        <v>1025</v>
      </c>
      <c r="BP177">
        <v>1119</v>
      </c>
      <c r="BQ177">
        <v>498</v>
      </c>
      <c r="BR177">
        <v>1979</v>
      </c>
      <c r="BS177">
        <v>547</v>
      </c>
      <c r="BT177">
        <v>621</v>
      </c>
      <c r="BU177">
        <v>403</v>
      </c>
      <c r="BV177">
        <v>851</v>
      </c>
      <c r="BW177">
        <v>271</v>
      </c>
      <c r="BX177">
        <v>2512</v>
      </c>
      <c r="BY177">
        <v>659</v>
      </c>
      <c r="BZ177">
        <v>1270</v>
      </c>
      <c r="CA177">
        <v>2749</v>
      </c>
      <c r="CB177">
        <v>2688</v>
      </c>
      <c r="CC177">
        <v>2511</v>
      </c>
      <c r="CD177">
        <v>436</v>
      </c>
      <c r="CE177">
        <v>826</v>
      </c>
      <c r="CF177">
        <v>1429</v>
      </c>
      <c r="CG177">
        <v>803</v>
      </c>
      <c r="CH177">
        <v>2710</v>
      </c>
      <c r="CI177">
        <v>111</v>
      </c>
      <c r="CJ177">
        <v>950</v>
      </c>
      <c r="CK177">
        <v>1642</v>
      </c>
      <c r="CL177">
        <v>1448</v>
      </c>
      <c r="CM177">
        <v>310</v>
      </c>
      <c r="CN177">
        <v>973</v>
      </c>
      <c r="CO177">
        <v>3055</v>
      </c>
      <c r="CP177">
        <v>512</v>
      </c>
      <c r="CQ177">
        <v>792</v>
      </c>
      <c r="CR177">
        <v>1728</v>
      </c>
    </row>
    <row r="178" spans="1:96" x14ac:dyDescent="0.2">
      <c r="A178" s="114" t="s">
        <v>49</v>
      </c>
      <c r="B178" s="195">
        <f>Prevalence!B175*AX178</f>
        <v>9274.32</v>
      </c>
      <c r="C178" s="195">
        <f>Prevalence!C175*AY178</f>
        <v>647.75</v>
      </c>
      <c r="D178" s="195">
        <f>Prevalence!D175*AZ178</f>
        <v>194.61</v>
      </c>
      <c r="E178" s="195">
        <f>Prevalence!E175*BA178</f>
        <v>572.4</v>
      </c>
      <c r="F178" s="195">
        <f>Prevalence!F175*BB178</f>
        <v>604.80000000000007</v>
      </c>
      <c r="G178" s="195">
        <f>Prevalence!G175*BC178</f>
        <v>484.47</v>
      </c>
      <c r="H178" s="195">
        <f>Prevalence!H175*BD178</f>
        <v>965.37000000000012</v>
      </c>
      <c r="I178" s="195">
        <f>Prevalence!I175*BE178</f>
        <v>1497.1</v>
      </c>
      <c r="J178" s="195">
        <f>Prevalence!J175*BF178</f>
        <v>895.23000000000013</v>
      </c>
      <c r="K178" s="195">
        <f>Prevalence!K175*BG178</f>
        <v>1228.1999999999998</v>
      </c>
      <c r="L178" s="195">
        <f>Prevalence!L175*BH178</f>
        <v>1068.75</v>
      </c>
      <c r="M178" s="195">
        <f>Prevalence!M175*BI178</f>
        <v>23.7</v>
      </c>
      <c r="N178" s="195">
        <f>Prevalence!N175*BJ178</f>
        <v>44.66</v>
      </c>
      <c r="O178" s="195">
        <f>Prevalence!O175*BK178</f>
        <v>634.1099999999999</v>
      </c>
      <c r="P178" s="195">
        <f>Prevalence!P175*BL178</f>
        <v>88.47999999999999</v>
      </c>
      <c r="Q178" s="195">
        <f>Prevalence!Q175*BM178</f>
        <v>224.28000000000003</v>
      </c>
      <c r="R178" s="195">
        <f>Prevalence!R175*BN178</f>
        <v>428.61</v>
      </c>
      <c r="S178" s="195">
        <f>Prevalence!S175*BO178</f>
        <v>193.32000000000002</v>
      </c>
      <c r="T178" s="195">
        <f>Prevalence!T175*BP178</f>
        <v>321.36</v>
      </c>
      <c r="U178" s="195">
        <f>Prevalence!U175*BQ178</f>
        <v>146.44</v>
      </c>
      <c r="V178" s="195">
        <f>Prevalence!V175*BR178</f>
        <v>572.4</v>
      </c>
      <c r="W178" s="195">
        <f>Prevalence!W175*BS178</f>
        <v>210.24</v>
      </c>
      <c r="X178" s="195">
        <f>Prevalence!X175*BT178</f>
        <v>198.09</v>
      </c>
      <c r="Y178" s="195">
        <f>Prevalence!Y175*BU178</f>
        <v>34</v>
      </c>
      <c r="Z178" s="195">
        <f>Prevalence!Z175*BV178</f>
        <v>192.48</v>
      </c>
      <c r="AA178" s="195">
        <f>Prevalence!AA175*BW178</f>
        <v>29.37</v>
      </c>
      <c r="AB178" s="195">
        <f>Prevalence!AB175*BX178</f>
        <v>420.12000000000006</v>
      </c>
      <c r="AC178" s="195">
        <f>Prevalence!AC175*BY178</f>
        <v>88.47999999999999</v>
      </c>
      <c r="AD178" s="195">
        <f>Prevalence!AD175*BZ178</f>
        <v>279.67999999999995</v>
      </c>
      <c r="AE178" s="195">
        <f>Prevalence!AE175*CA178</f>
        <v>604.80000000000007</v>
      </c>
      <c r="AF178" s="195">
        <f>Prevalence!AF175*CB178</f>
        <v>622.55999999999995</v>
      </c>
      <c r="AG178" s="195">
        <f>Prevalence!AG175*CC178</f>
        <v>584.79999999999995</v>
      </c>
      <c r="AH178" s="195">
        <f>Prevalence!AH175*CD178</f>
        <v>120.74999999999999</v>
      </c>
      <c r="AI178" s="195">
        <f>Prevalence!AI175*CE178</f>
        <v>235.98000000000002</v>
      </c>
      <c r="AJ178" s="195">
        <f>Prevalence!AJ175*CF178</f>
        <v>282.72000000000003</v>
      </c>
      <c r="AK178" s="195">
        <f>Prevalence!AK175*CG178</f>
        <v>239.76000000000002</v>
      </c>
      <c r="AL178" s="195">
        <f>Prevalence!AL175*CH178</f>
        <v>595.1</v>
      </c>
      <c r="AM178" s="195">
        <f>Prevalence!AM175*CI178</f>
        <v>23.7</v>
      </c>
      <c r="AN178" s="195">
        <f>Prevalence!AN175*CJ178</f>
        <v>184.68000000000004</v>
      </c>
      <c r="AO178" s="195">
        <f>Prevalence!AO175*CK178</f>
        <v>413.25</v>
      </c>
      <c r="AP178" s="195">
        <f>Prevalence!AP175*CL178</f>
        <v>194.61</v>
      </c>
      <c r="AQ178" s="195">
        <f>Prevalence!AQ175*CM178</f>
        <v>44.66</v>
      </c>
      <c r="AR178" s="195">
        <f>Prevalence!AR175*CN178</f>
        <v>170.24</v>
      </c>
      <c r="AS178" s="195">
        <f>Prevalence!AS175*CO178</f>
        <v>770.4</v>
      </c>
      <c r="AT178" s="195">
        <f>Prevalence!AT175*CP178</f>
        <v>85.2</v>
      </c>
      <c r="AU178" s="195">
        <f>Prevalence!AU175*CQ178</f>
        <v>255.29999999999998</v>
      </c>
      <c r="AV178" s="195">
        <f>Prevalence!AV175*CR178</f>
        <v>258.39999999999998</v>
      </c>
      <c r="AW178">
        <v>177</v>
      </c>
      <c r="AX178">
        <v>42156</v>
      </c>
      <c r="AY178">
        <v>2591</v>
      </c>
      <c r="AZ178">
        <v>1497</v>
      </c>
      <c r="BA178">
        <v>2385</v>
      </c>
      <c r="BB178">
        <v>2880</v>
      </c>
      <c r="BC178">
        <v>2307</v>
      </c>
      <c r="BD178">
        <v>4597</v>
      </c>
      <c r="BE178">
        <v>6805</v>
      </c>
      <c r="BF178">
        <v>4263</v>
      </c>
      <c r="BG178">
        <v>5340</v>
      </c>
      <c r="BH178">
        <v>5625</v>
      </c>
      <c r="BI178">
        <v>158</v>
      </c>
      <c r="BJ178">
        <v>319</v>
      </c>
      <c r="BK178">
        <v>2757</v>
      </c>
      <c r="BL178">
        <v>632</v>
      </c>
      <c r="BM178">
        <v>1068</v>
      </c>
      <c r="BN178">
        <v>2041</v>
      </c>
      <c r="BO178">
        <v>1074</v>
      </c>
      <c r="BP178">
        <v>1339</v>
      </c>
      <c r="BQ178">
        <v>523</v>
      </c>
      <c r="BR178">
        <v>2385</v>
      </c>
      <c r="BS178">
        <v>657</v>
      </c>
      <c r="BT178">
        <v>639</v>
      </c>
      <c r="BU178">
        <v>340</v>
      </c>
      <c r="BV178">
        <v>802</v>
      </c>
      <c r="BW178">
        <v>267</v>
      </c>
      <c r="BX178">
        <v>2334</v>
      </c>
      <c r="BY178">
        <v>632</v>
      </c>
      <c r="BZ178">
        <v>1216</v>
      </c>
      <c r="CA178">
        <v>2880</v>
      </c>
      <c r="CB178">
        <v>2594</v>
      </c>
      <c r="CC178">
        <v>2924</v>
      </c>
      <c r="CD178">
        <v>525</v>
      </c>
      <c r="CE178">
        <v>874</v>
      </c>
      <c r="CF178">
        <v>1488</v>
      </c>
      <c r="CG178">
        <v>888</v>
      </c>
      <c r="CH178">
        <v>2705</v>
      </c>
      <c r="CI178">
        <v>158</v>
      </c>
      <c r="CJ178">
        <v>1026</v>
      </c>
      <c r="CK178">
        <v>1653</v>
      </c>
      <c r="CL178">
        <v>1497</v>
      </c>
      <c r="CM178">
        <v>319</v>
      </c>
      <c r="CN178">
        <v>1064</v>
      </c>
      <c r="CO178">
        <v>3210</v>
      </c>
      <c r="CP178">
        <v>568</v>
      </c>
      <c r="CQ178">
        <v>851</v>
      </c>
      <c r="CR178">
        <v>1615</v>
      </c>
    </row>
    <row r="179" spans="1:96" x14ac:dyDescent="0.2">
      <c r="A179" s="114" t="s">
        <v>50</v>
      </c>
      <c r="B179" s="195">
        <f>Prevalence!B176*AX179</f>
        <v>8666.68</v>
      </c>
      <c r="C179" s="195">
        <f>Prevalence!C176*AY179</f>
        <v>627.75</v>
      </c>
      <c r="D179" s="195">
        <f>Prevalence!D176*AZ179</f>
        <v>190.45000000000002</v>
      </c>
      <c r="E179" s="195">
        <f>Prevalence!E176*BA179</f>
        <v>534.24</v>
      </c>
      <c r="F179" s="195">
        <f>Prevalence!F176*BB179</f>
        <v>557.55000000000007</v>
      </c>
      <c r="G179" s="195">
        <f>Prevalence!G176*BC179</f>
        <v>431.97</v>
      </c>
      <c r="H179" s="195">
        <f>Prevalence!H176*BD179</f>
        <v>858.48000000000013</v>
      </c>
      <c r="I179" s="195">
        <f>Prevalence!I176*BE179</f>
        <v>1405.58</v>
      </c>
      <c r="J179" s="195">
        <f>Prevalence!J176*BF179</f>
        <v>858.06000000000006</v>
      </c>
      <c r="K179" s="195">
        <f>Prevalence!K176*BG179</f>
        <v>1137.1199999999999</v>
      </c>
      <c r="L179" s="195">
        <f>Prevalence!L176*BH179</f>
        <v>985.34</v>
      </c>
      <c r="M179" s="195">
        <f>Prevalence!M176*BI179</f>
        <v>19.349999999999998</v>
      </c>
      <c r="N179" s="195">
        <f>Prevalence!N176*BJ179</f>
        <v>43.4</v>
      </c>
      <c r="O179" s="195">
        <f>Prevalence!O176*BK179</f>
        <v>629.04999999999995</v>
      </c>
      <c r="P179" s="195">
        <f>Prevalence!P176*BL179</f>
        <v>85.82</v>
      </c>
      <c r="Q179" s="195">
        <f>Prevalence!Q176*BM179</f>
        <v>211.26000000000002</v>
      </c>
      <c r="R179" s="195">
        <f>Prevalence!R176*BN179</f>
        <v>382.62000000000006</v>
      </c>
      <c r="S179" s="195">
        <f>Prevalence!S176*BO179</f>
        <v>204.84000000000003</v>
      </c>
      <c r="T179" s="195">
        <f>Prevalence!T176*BP179</f>
        <v>298.8</v>
      </c>
      <c r="U179" s="195">
        <f>Prevalence!U176*BQ179</f>
        <v>126.27999999999999</v>
      </c>
      <c r="V179" s="195">
        <f>Prevalence!V176*BR179</f>
        <v>534.24</v>
      </c>
      <c r="W179" s="195">
        <f>Prevalence!W176*BS179</f>
        <v>208</v>
      </c>
      <c r="X179" s="195">
        <f>Prevalence!X176*BT179</f>
        <v>185.69</v>
      </c>
      <c r="Y179" s="195">
        <f>Prevalence!Y176*BU179</f>
        <v>34.599999999999994</v>
      </c>
      <c r="Z179" s="195">
        <f>Prevalence!Z176*BV179</f>
        <v>195.35999999999999</v>
      </c>
      <c r="AA179" s="195">
        <f>Prevalence!AA176*BW179</f>
        <v>29.81</v>
      </c>
      <c r="AB179" s="195">
        <f>Prevalence!AB176*BX179</f>
        <v>391.68000000000006</v>
      </c>
      <c r="AC179" s="195">
        <f>Prevalence!AC176*BY179</f>
        <v>85.82</v>
      </c>
      <c r="AD179" s="195">
        <f>Prevalence!AD176*BZ179</f>
        <v>256.45</v>
      </c>
      <c r="AE179" s="195">
        <f>Prevalence!AE176*CA179</f>
        <v>557.55000000000007</v>
      </c>
      <c r="AF179" s="195">
        <f>Prevalence!AF176*CB179</f>
        <v>570.72</v>
      </c>
      <c r="AG179" s="195">
        <f>Prevalence!AG176*CC179</f>
        <v>568.19999999999993</v>
      </c>
      <c r="AH179" s="195">
        <f>Prevalence!AH176*CD179</f>
        <v>126.49999999999999</v>
      </c>
      <c r="AI179" s="195">
        <f>Prevalence!AI176*CE179</f>
        <v>207.9</v>
      </c>
      <c r="AJ179" s="195">
        <f>Prevalence!AJ176*CF179</f>
        <v>239.4</v>
      </c>
      <c r="AK179" s="195">
        <f>Prevalence!AK176*CG179</f>
        <v>229.50000000000003</v>
      </c>
      <c r="AL179" s="195">
        <f>Prevalence!AL176*CH179</f>
        <v>541.20000000000005</v>
      </c>
      <c r="AM179" s="195">
        <f>Prevalence!AM176*CI179</f>
        <v>19.349999999999998</v>
      </c>
      <c r="AN179" s="195">
        <f>Prevalence!AN176*CJ179</f>
        <v>170.46</v>
      </c>
      <c r="AO179" s="195">
        <f>Prevalence!AO176*CK179</f>
        <v>355.5</v>
      </c>
      <c r="AP179" s="195">
        <f>Prevalence!AP176*CL179</f>
        <v>190.45000000000002</v>
      </c>
      <c r="AQ179" s="195">
        <f>Prevalence!AQ176*CM179</f>
        <v>43.4</v>
      </c>
      <c r="AR179" s="195">
        <f>Prevalence!AR176*CN179</f>
        <v>169.92000000000002</v>
      </c>
      <c r="AS179" s="195">
        <f>Prevalence!AS176*CO179</f>
        <v>741.83999999999992</v>
      </c>
      <c r="AT179" s="195">
        <f>Prevalence!AT176*CP179</f>
        <v>73.649999999999991</v>
      </c>
      <c r="AU179" s="195">
        <f>Prevalence!AU176*CQ179</f>
        <v>244.5</v>
      </c>
      <c r="AV179" s="195">
        <f>Prevalence!AV176*CR179</f>
        <v>228.16</v>
      </c>
      <c r="AW179">
        <v>178</v>
      </c>
      <c r="AX179">
        <v>39394</v>
      </c>
      <c r="AY179">
        <v>2511</v>
      </c>
      <c r="AZ179">
        <v>1465</v>
      </c>
      <c r="BA179">
        <v>2226</v>
      </c>
      <c r="BB179">
        <v>2655</v>
      </c>
      <c r="BC179">
        <v>2057</v>
      </c>
      <c r="BD179">
        <v>4088</v>
      </c>
      <c r="BE179">
        <v>6389</v>
      </c>
      <c r="BF179">
        <v>4086</v>
      </c>
      <c r="BG179">
        <v>4944</v>
      </c>
      <c r="BH179">
        <v>5186</v>
      </c>
      <c r="BI179">
        <v>129</v>
      </c>
      <c r="BJ179">
        <v>310</v>
      </c>
      <c r="BK179">
        <v>2735</v>
      </c>
      <c r="BL179">
        <v>613</v>
      </c>
      <c r="BM179">
        <v>1006</v>
      </c>
      <c r="BN179">
        <v>1822</v>
      </c>
      <c r="BO179">
        <v>1138</v>
      </c>
      <c r="BP179">
        <v>1245</v>
      </c>
      <c r="BQ179">
        <v>451</v>
      </c>
      <c r="BR179">
        <v>2226</v>
      </c>
      <c r="BS179">
        <v>650</v>
      </c>
      <c r="BT179">
        <v>599</v>
      </c>
      <c r="BU179">
        <v>346</v>
      </c>
      <c r="BV179">
        <v>814</v>
      </c>
      <c r="BW179">
        <v>271</v>
      </c>
      <c r="BX179">
        <v>2176</v>
      </c>
      <c r="BY179">
        <v>613</v>
      </c>
      <c r="BZ179">
        <v>1115</v>
      </c>
      <c r="CA179">
        <v>2655</v>
      </c>
      <c r="CB179">
        <v>2378</v>
      </c>
      <c r="CC179">
        <v>2841</v>
      </c>
      <c r="CD179">
        <v>550</v>
      </c>
      <c r="CE179">
        <v>770</v>
      </c>
      <c r="CF179">
        <v>1260</v>
      </c>
      <c r="CG179">
        <v>850</v>
      </c>
      <c r="CH179">
        <v>2460</v>
      </c>
      <c r="CI179">
        <v>129</v>
      </c>
      <c r="CJ179">
        <v>947</v>
      </c>
      <c r="CK179">
        <v>1422</v>
      </c>
      <c r="CL179">
        <v>1465</v>
      </c>
      <c r="CM179">
        <v>310</v>
      </c>
      <c r="CN179">
        <v>1062</v>
      </c>
      <c r="CO179">
        <v>3091</v>
      </c>
      <c r="CP179">
        <v>491</v>
      </c>
      <c r="CQ179">
        <v>815</v>
      </c>
      <c r="CR179">
        <v>1426</v>
      </c>
    </row>
    <row r="180" spans="1:96" x14ac:dyDescent="0.2">
      <c r="A180" s="114" t="s">
        <v>51</v>
      </c>
      <c r="B180" s="195">
        <f>Prevalence!B177*AX180</f>
        <v>7727.06</v>
      </c>
      <c r="C180" s="195">
        <f>Prevalence!C177*AY180</f>
        <v>571.75</v>
      </c>
      <c r="D180" s="195">
        <f>Prevalence!D177*AZ180</f>
        <v>173.03</v>
      </c>
      <c r="E180" s="195">
        <f>Prevalence!E177*BA180</f>
        <v>516</v>
      </c>
      <c r="F180" s="195">
        <f>Prevalence!F177*BB180</f>
        <v>511.77000000000004</v>
      </c>
      <c r="G180" s="195">
        <f>Prevalence!G177*BC180</f>
        <v>377.16</v>
      </c>
      <c r="H180" s="195">
        <f>Prevalence!H177*BD180</f>
        <v>823.2</v>
      </c>
      <c r="I180" s="195">
        <f>Prevalence!I177*BE180</f>
        <v>1194.5999999999999</v>
      </c>
      <c r="J180" s="195">
        <f>Prevalence!J177*BF180</f>
        <v>821.94</v>
      </c>
      <c r="K180" s="195">
        <f>Prevalence!K177*BG180</f>
        <v>970.82999999999993</v>
      </c>
      <c r="L180" s="195">
        <f>Prevalence!L177*BH180</f>
        <v>800.66</v>
      </c>
      <c r="M180" s="195">
        <f>Prevalence!M177*BI180</f>
        <v>18.3</v>
      </c>
      <c r="N180" s="195">
        <f>Prevalence!N177*BJ180</f>
        <v>43.959999999999994</v>
      </c>
      <c r="O180" s="195">
        <f>Prevalence!O177*BK180</f>
        <v>545.55999999999995</v>
      </c>
      <c r="P180" s="195">
        <f>Prevalence!P177*BL180</f>
        <v>86.1</v>
      </c>
      <c r="Q180" s="195">
        <f>Prevalence!Q177*BM180</f>
        <v>209.58</v>
      </c>
      <c r="R180" s="195">
        <f>Prevalence!R177*BN180</f>
        <v>375.69000000000005</v>
      </c>
      <c r="S180" s="195">
        <f>Prevalence!S177*BO180</f>
        <v>182.52</v>
      </c>
      <c r="T180" s="195">
        <f>Prevalence!T177*BP180</f>
        <v>294.95999999999998</v>
      </c>
      <c r="U180" s="195">
        <f>Prevalence!U177*BQ180</f>
        <v>112.55999999999999</v>
      </c>
      <c r="V180" s="195">
        <f>Prevalence!V177*BR180</f>
        <v>516</v>
      </c>
      <c r="W180" s="195">
        <f>Prevalence!W177*BS180</f>
        <v>164.48</v>
      </c>
      <c r="X180" s="195">
        <f>Prevalence!X177*BT180</f>
        <v>173.6</v>
      </c>
      <c r="Y180" s="195">
        <f>Prevalence!Y177*BU180</f>
        <v>34.299999999999997</v>
      </c>
      <c r="Z180" s="195">
        <f>Prevalence!Z177*BV180</f>
        <v>157.44</v>
      </c>
      <c r="AA180" s="195">
        <f>Prevalence!AA177*BW180</f>
        <v>24.97</v>
      </c>
      <c r="AB180" s="195">
        <f>Prevalence!AB177*BX180</f>
        <v>318.42</v>
      </c>
      <c r="AC180" s="195">
        <f>Prevalence!AC177*BY180</f>
        <v>86.1</v>
      </c>
      <c r="AD180" s="195">
        <f>Prevalence!AD177*BZ180</f>
        <v>224.70999999999998</v>
      </c>
      <c r="AE180" s="195">
        <f>Prevalence!AE177*CA180</f>
        <v>511.77000000000004</v>
      </c>
      <c r="AF180" s="195">
        <f>Prevalence!AF177*CB180</f>
        <v>460.79999999999995</v>
      </c>
      <c r="AG180" s="195">
        <f>Prevalence!AG177*CC180</f>
        <v>537</v>
      </c>
      <c r="AH180" s="195">
        <f>Prevalence!AH177*CD180</f>
        <v>98.899999999999991</v>
      </c>
      <c r="AI180" s="195">
        <f>Prevalence!AI177*CE180</f>
        <v>190.62</v>
      </c>
      <c r="AJ180" s="195">
        <f>Prevalence!AJ177*CF180</f>
        <v>215.27</v>
      </c>
      <c r="AK180" s="195">
        <f>Prevalence!AK177*CG180</f>
        <v>221.94000000000003</v>
      </c>
      <c r="AL180" s="195">
        <f>Prevalence!AL177*CH180</f>
        <v>469.7</v>
      </c>
      <c r="AM180" s="195">
        <f>Prevalence!AM177*CI180</f>
        <v>18.3</v>
      </c>
      <c r="AN180" s="195">
        <f>Prevalence!AN177*CJ180</f>
        <v>151.92000000000002</v>
      </c>
      <c r="AO180" s="195">
        <f>Prevalence!AO177*CK180</f>
        <v>303.75</v>
      </c>
      <c r="AP180" s="195">
        <f>Prevalence!AP177*CL180</f>
        <v>173.03</v>
      </c>
      <c r="AQ180" s="195">
        <f>Prevalence!AQ177*CM180</f>
        <v>43.959999999999994</v>
      </c>
      <c r="AR180" s="195">
        <f>Prevalence!AR177*CN180</f>
        <v>144.80000000000001</v>
      </c>
      <c r="AS180" s="195">
        <f>Prevalence!AS177*CO180</f>
        <v>631.43999999999994</v>
      </c>
      <c r="AT180" s="195">
        <f>Prevalence!AT177*CP180</f>
        <v>62.55</v>
      </c>
      <c r="AU180" s="195">
        <f>Prevalence!AU177*CQ180</f>
        <v>225</v>
      </c>
      <c r="AV180" s="195">
        <f>Prevalence!AV177*CR180</f>
        <v>173.28</v>
      </c>
      <c r="AW180">
        <v>179</v>
      </c>
      <c r="AX180">
        <v>35123</v>
      </c>
      <c r="AY180">
        <v>2287</v>
      </c>
      <c r="AZ180">
        <v>1331</v>
      </c>
      <c r="BA180">
        <v>2150</v>
      </c>
      <c r="BB180">
        <v>2437</v>
      </c>
      <c r="BC180">
        <v>1796</v>
      </c>
      <c r="BD180">
        <v>3920</v>
      </c>
      <c r="BE180">
        <v>5430</v>
      </c>
      <c r="BF180">
        <v>3914</v>
      </c>
      <c r="BG180">
        <v>4221</v>
      </c>
      <c r="BH180">
        <v>4214</v>
      </c>
      <c r="BI180">
        <v>122</v>
      </c>
      <c r="BJ180">
        <v>314</v>
      </c>
      <c r="BK180">
        <v>2372</v>
      </c>
      <c r="BL180">
        <v>615</v>
      </c>
      <c r="BM180">
        <v>998</v>
      </c>
      <c r="BN180">
        <v>1789</v>
      </c>
      <c r="BO180">
        <v>1014</v>
      </c>
      <c r="BP180">
        <v>1229</v>
      </c>
      <c r="BQ180">
        <v>402</v>
      </c>
      <c r="BR180">
        <v>2150</v>
      </c>
      <c r="BS180">
        <v>514</v>
      </c>
      <c r="BT180">
        <v>560</v>
      </c>
      <c r="BU180">
        <v>343</v>
      </c>
      <c r="BV180">
        <v>656</v>
      </c>
      <c r="BW180">
        <v>227</v>
      </c>
      <c r="BX180">
        <v>1769</v>
      </c>
      <c r="BY180">
        <v>615</v>
      </c>
      <c r="BZ180">
        <v>977</v>
      </c>
      <c r="CA180">
        <v>2437</v>
      </c>
      <c r="CB180">
        <v>1920</v>
      </c>
      <c r="CC180">
        <v>2685</v>
      </c>
      <c r="CD180">
        <v>430</v>
      </c>
      <c r="CE180">
        <v>706</v>
      </c>
      <c r="CF180">
        <v>1133</v>
      </c>
      <c r="CG180">
        <v>822</v>
      </c>
      <c r="CH180">
        <v>2135</v>
      </c>
      <c r="CI180">
        <v>122</v>
      </c>
      <c r="CJ180">
        <v>844</v>
      </c>
      <c r="CK180">
        <v>1215</v>
      </c>
      <c r="CL180">
        <v>1331</v>
      </c>
      <c r="CM180">
        <v>314</v>
      </c>
      <c r="CN180">
        <v>905</v>
      </c>
      <c r="CO180">
        <v>2631</v>
      </c>
      <c r="CP180">
        <v>417</v>
      </c>
      <c r="CQ180">
        <v>750</v>
      </c>
      <c r="CR180">
        <v>1083</v>
      </c>
    </row>
    <row r="181" spans="1:96" x14ac:dyDescent="0.2">
      <c r="A181" s="114" t="s">
        <v>52</v>
      </c>
      <c r="B181" s="195">
        <f>Prevalence!B178*AX181</f>
        <v>7450.96</v>
      </c>
      <c r="C181" s="195">
        <f>Prevalence!C178*AY181</f>
        <v>547.25</v>
      </c>
      <c r="D181" s="195">
        <f>Prevalence!D178*AZ181</f>
        <v>180.05</v>
      </c>
      <c r="E181" s="195">
        <f>Prevalence!E178*BA181</f>
        <v>533.04</v>
      </c>
      <c r="F181" s="195">
        <f>Prevalence!F178*BB181</f>
        <v>499.80000000000007</v>
      </c>
      <c r="G181" s="195">
        <f>Prevalence!G178*BC181</f>
        <v>379.05</v>
      </c>
      <c r="H181" s="195">
        <f>Prevalence!H178*BD181</f>
        <v>800.1</v>
      </c>
      <c r="I181" s="195">
        <f>Prevalence!I178*BE181</f>
        <v>1046.98</v>
      </c>
      <c r="J181" s="195">
        <f>Prevalence!J178*BF181</f>
        <v>862.05000000000007</v>
      </c>
      <c r="K181" s="195">
        <f>Prevalence!K178*BG181</f>
        <v>856.74999999999989</v>
      </c>
      <c r="L181" s="195">
        <f>Prevalence!L178*BH181</f>
        <v>777.86</v>
      </c>
      <c r="M181" s="195">
        <f>Prevalence!M178*BI181</f>
        <v>19.649999999999999</v>
      </c>
      <c r="N181" s="195">
        <f>Prevalence!N178*BJ181</f>
        <v>40.599999999999994</v>
      </c>
      <c r="O181" s="195">
        <f>Prevalence!O178*BK181</f>
        <v>539.57999999999993</v>
      </c>
      <c r="P181" s="195">
        <f>Prevalence!P178*BL181</f>
        <v>87.919999999999987</v>
      </c>
      <c r="Q181" s="195">
        <f>Prevalence!Q178*BM181</f>
        <v>202.23000000000002</v>
      </c>
      <c r="R181" s="195">
        <f>Prevalence!R178*BN181</f>
        <v>359.31000000000006</v>
      </c>
      <c r="S181" s="195">
        <f>Prevalence!S178*BO181</f>
        <v>177.3</v>
      </c>
      <c r="T181" s="195">
        <f>Prevalence!T178*BP181</f>
        <v>329.76</v>
      </c>
      <c r="U181" s="195">
        <f>Prevalence!U178*BQ181</f>
        <v>105.83999999999999</v>
      </c>
      <c r="V181" s="195">
        <f>Prevalence!V178*BR181</f>
        <v>533.04</v>
      </c>
      <c r="W181" s="195">
        <f>Prevalence!W178*BS181</f>
        <v>166.08</v>
      </c>
      <c r="X181" s="195">
        <f>Prevalence!X178*BT181</f>
        <v>157.47999999999999</v>
      </c>
      <c r="Y181" s="195">
        <f>Prevalence!Y178*BU181</f>
        <v>29.599999999999998</v>
      </c>
      <c r="Z181" s="195">
        <f>Prevalence!Z178*BV181</f>
        <v>154.79999999999998</v>
      </c>
      <c r="AA181" s="195">
        <f>Prevalence!AA178*BW181</f>
        <v>26.29</v>
      </c>
      <c r="AB181" s="195">
        <f>Prevalence!AB178*BX181</f>
        <v>278.82000000000005</v>
      </c>
      <c r="AC181" s="195">
        <f>Prevalence!AC178*BY181</f>
        <v>87.919999999999987</v>
      </c>
      <c r="AD181" s="195">
        <f>Prevalence!AD178*BZ181</f>
        <v>237.58999999999997</v>
      </c>
      <c r="AE181" s="195">
        <f>Prevalence!AE178*CA181</f>
        <v>499.80000000000007</v>
      </c>
      <c r="AF181" s="195">
        <f>Prevalence!AF178*CB181</f>
        <v>355.2</v>
      </c>
      <c r="AG181" s="195">
        <f>Prevalence!AG178*CC181</f>
        <v>546.19999999999993</v>
      </c>
      <c r="AH181" s="195">
        <f>Prevalence!AH178*CD181</f>
        <v>87.86</v>
      </c>
      <c r="AI181" s="195">
        <f>Prevalence!AI178*CE181</f>
        <v>215.46</v>
      </c>
      <c r="AJ181" s="195">
        <f>Prevalence!AJ178*CF181</f>
        <v>215.84</v>
      </c>
      <c r="AK181" s="195">
        <f>Prevalence!AK178*CG181</f>
        <v>200.34</v>
      </c>
      <c r="AL181" s="195">
        <f>Prevalence!AL178*CH181</f>
        <v>423.06</v>
      </c>
      <c r="AM181" s="195">
        <f>Prevalence!AM178*CI181</f>
        <v>19.649999999999999</v>
      </c>
      <c r="AN181" s="195">
        <f>Prevalence!AN178*CJ181</f>
        <v>151.56000000000003</v>
      </c>
      <c r="AO181" s="195">
        <f>Prevalence!AO178*CK181</f>
        <v>299</v>
      </c>
      <c r="AP181" s="195">
        <f>Prevalence!AP178*CL181</f>
        <v>180.05</v>
      </c>
      <c r="AQ181" s="195">
        <f>Prevalence!AQ178*CM181</f>
        <v>40.599999999999994</v>
      </c>
      <c r="AR181" s="195">
        <f>Prevalence!AR178*CN181</f>
        <v>150.24</v>
      </c>
      <c r="AS181" s="195">
        <f>Prevalence!AS178*CO181</f>
        <v>547.67999999999995</v>
      </c>
      <c r="AT181" s="195">
        <f>Prevalence!AT178*CP181</f>
        <v>59.099999999999994</v>
      </c>
      <c r="AU181" s="195">
        <f>Prevalence!AU178*CQ181</f>
        <v>205.79999999999998</v>
      </c>
      <c r="AV181" s="195">
        <f>Prevalence!AV178*CR181</f>
        <v>176.32</v>
      </c>
      <c r="AW181">
        <v>180</v>
      </c>
      <c r="AX181">
        <v>33868</v>
      </c>
      <c r="AY181">
        <v>2189</v>
      </c>
      <c r="AZ181">
        <v>1385</v>
      </c>
      <c r="BA181">
        <v>2221</v>
      </c>
      <c r="BB181">
        <v>2380</v>
      </c>
      <c r="BC181">
        <v>1805</v>
      </c>
      <c r="BD181">
        <v>3810</v>
      </c>
      <c r="BE181">
        <v>4759</v>
      </c>
      <c r="BF181">
        <v>4105</v>
      </c>
      <c r="BG181">
        <v>3725</v>
      </c>
      <c r="BH181">
        <v>4094</v>
      </c>
      <c r="BI181">
        <v>131</v>
      </c>
      <c r="BJ181">
        <v>290</v>
      </c>
      <c r="BK181">
        <v>2346</v>
      </c>
      <c r="BL181">
        <v>628</v>
      </c>
      <c r="BM181">
        <v>963</v>
      </c>
      <c r="BN181">
        <v>1711</v>
      </c>
      <c r="BO181">
        <v>985</v>
      </c>
      <c r="BP181">
        <v>1374</v>
      </c>
      <c r="BQ181">
        <v>378</v>
      </c>
      <c r="BR181">
        <v>2221</v>
      </c>
      <c r="BS181">
        <v>519</v>
      </c>
      <c r="BT181">
        <v>508</v>
      </c>
      <c r="BU181">
        <v>296</v>
      </c>
      <c r="BV181">
        <v>645</v>
      </c>
      <c r="BW181">
        <v>239</v>
      </c>
      <c r="BX181">
        <v>1549</v>
      </c>
      <c r="BY181">
        <v>628</v>
      </c>
      <c r="BZ181">
        <v>1033</v>
      </c>
      <c r="CA181">
        <v>2380</v>
      </c>
      <c r="CB181">
        <v>1480</v>
      </c>
      <c r="CC181">
        <v>2731</v>
      </c>
      <c r="CD181">
        <v>382</v>
      </c>
      <c r="CE181">
        <v>798</v>
      </c>
      <c r="CF181">
        <v>1136</v>
      </c>
      <c r="CG181">
        <v>742</v>
      </c>
      <c r="CH181">
        <v>1923</v>
      </c>
      <c r="CI181">
        <v>131</v>
      </c>
      <c r="CJ181">
        <v>842</v>
      </c>
      <c r="CK181">
        <v>1196</v>
      </c>
      <c r="CL181">
        <v>1385</v>
      </c>
      <c r="CM181">
        <v>290</v>
      </c>
      <c r="CN181">
        <v>939</v>
      </c>
      <c r="CO181">
        <v>2282</v>
      </c>
      <c r="CP181">
        <v>394</v>
      </c>
      <c r="CQ181">
        <v>686</v>
      </c>
      <c r="CR181">
        <v>1102</v>
      </c>
    </row>
    <row r="182" spans="1:96" x14ac:dyDescent="0.2">
      <c r="A182" s="114" t="s">
        <v>53</v>
      </c>
      <c r="B182" s="195">
        <f>Prevalence!B179*AX182</f>
        <v>5314.2000000000007</v>
      </c>
      <c r="C182" s="195">
        <f>Prevalence!C179*AY182</f>
        <v>440.84090909090912</v>
      </c>
      <c r="D182" s="195">
        <f>Prevalence!D179*AZ182</f>
        <v>133.30318181818183</v>
      </c>
      <c r="E182" s="195">
        <f>Prevalence!E179*BA182</f>
        <v>399.65454545454543</v>
      </c>
      <c r="F182" s="195">
        <f>Prevalence!F179*BB182</f>
        <v>358.94727272727278</v>
      </c>
      <c r="G182" s="195">
        <f>Prevalence!G179*BC182</f>
        <v>253.14545454545458</v>
      </c>
      <c r="H182" s="195">
        <f>Prevalence!H179*BD182</f>
        <v>568.60363636363638</v>
      </c>
      <c r="I182" s="195">
        <f>Prevalence!I179*BE182</f>
        <v>703.97</v>
      </c>
      <c r="J182" s="195">
        <f>Prevalence!J179*BF182</f>
        <v>595.21636363636367</v>
      </c>
      <c r="K182" s="195">
        <f>Prevalence!K179*BG182</f>
        <v>636.26363636363635</v>
      </c>
      <c r="L182" s="195">
        <f>Prevalence!L179*BH182</f>
        <v>522.67272727272723</v>
      </c>
      <c r="M182" s="195">
        <f>Prevalence!M179*BI182</f>
        <v>15.415909090909091</v>
      </c>
      <c r="N182" s="195">
        <f>Prevalence!N179*BJ182</f>
        <v>31.913636363636364</v>
      </c>
      <c r="O182" s="195">
        <f>Prevalence!O179*BK182</f>
        <v>397.75363636363636</v>
      </c>
      <c r="P182" s="195">
        <f>Prevalence!P179*BL182</f>
        <v>65.45</v>
      </c>
      <c r="Q182" s="195">
        <f>Prevalence!Q179*BM182</f>
        <v>134.03727272727275</v>
      </c>
      <c r="R182" s="195">
        <f>Prevalence!R179*BN182</f>
        <v>249.41318181818184</v>
      </c>
      <c r="S182" s="195">
        <f>Prevalence!S179*BO182</f>
        <v>132.41454545454548</v>
      </c>
      <c r="T182" s="195">
        <f>Prevalence!T179*BP182</f>
        <v>229.03636363636363</v>
      </c>
      <c r="U182" s="195">
        <f>Prevalence!U179*BQ182</f>
        <v>75.078181818181818</v>
      </c>
      <c r="V182" s="195">
        <f>Prevalence!V179*BR182</f>
        <v>399.65454545454543</v>
      </c>
      <c r="W182" s="195">
        <f>Prevalence!W179*BS182</f>
        <v>111.52000000000001</v>
      </c>
      <c r="X182" s="195">
        <f>Prevalence!X179*BT182</f>
        <v>138.45727272727277</v>
      </c>
      <c r="Y182" s="195">
        <f>Prevalence!Y179*BU182</f>
        <v>20.940909090909091</v>
      </c>
      <c r="Z182" s="195">
        <f>Prevalence!Z179*BV182</f>
        <v>109.97454545454545</v>
      </c>
      <c r="AA182" s="195">
        <f>Prevalence!AA179*BW182</f>
        <v>15.045000000000002</v>
      </c>
      <c r="AB182" s="195">
        <f>Prevalence!AB179*BX182</f>
        <v>186.3818181818182</v>
      </c>
      <c r="AC182" s="195">
        <f>Prevalence!AC179*BY182</f>
        <v>65.45</v>
      </c>
      <c r="AD182" s="195">
        <f>Prevalence!AD179*BZ182</f>
        <v>147.69136363636363</v>
      </c>
      <c r="AE182" s="195">
        <f>Prevalence!AE179*CA182</f>
        <v>358.94727272727278</v>
      </c>
      <c r="AF182" s="195">
        <f>Prevalence!AF179*CB182</f>
        <v>237.01090909090908</v>
      </c>
      <c r="AG182" s="195">
        <f>Prevalence!AG179*CC182</f>
        <v>376.0090909090909</v>
      </c>
      <c r="AH182" s="195">
        <f>Prevalence!AH179*CD182</f>
        <v>62.382272727272728</v>
      </c>
      <c r="AI182" s="195">
        <f>Prevalence!AI179*CE182</f>
        <v>138.74318181818182</v>
      </c>
      <c r="AJ182" s="195">
        <f>Prevalence!AJ179*CF182</f>
        <v>167.51954545454547</v>
      </c>
      <c r="AK182" s="195">
        <f>Prevalence!AK179*CG182</f>
        <v>159.39818181818183</v>
      </c>
      <c r="AL182" s="195">
        <f>Prevalence!AL179*CH182</f>
        <v>300.56</v>
      </c>
      <c r="AM182" s="195">
        <f>Prevalence!AM179*CI182</f>
        <v>15.415909090909091</v>
      </c>
      <c r="AN182" s="195">
        <f>Prevalence!AN179*CJ182</f>
        <v>116.14090909090909</v>
      </c>
      <c r="AO182" s="195">
        <f>Prevalence!AO179*CK182</f>
        <v>212.30681818181822</v>
      </c>
      <c r="AP182" s="195">
        <f>Prevalence!AP179*CL182</f>
        <v>133.30318181818183</v>
      </c>
      <c r="AQ182" s="195">
        <f>Prevalence!AQ179*CM182</f>
        <v>31.913636363636364</v>
      </c>
      <c r="AR182" s="195">
        <f>Prevalence!AR179*CN182</f>
        <v>116.21818181818183</v>
      </c>
      <c r="AS182" s="195">
        <f>Prevalence!AS179*CO182</f>
        <v>411.52363636363634</v>
      </c>
      <c r="AT182" s="195">
        <f>Prevalence!AT179*CP182</f>
        <v>44.277272727272724</v>
      </c>
      <c r="AU182" s="195">
        <f>Prevalence!AU179*CQ182</f>
        <v>129.35454545454544</v>
      </c>
      <c r="AV182" s="195">
        <f>Prevalence!AV179*CR182</f>
        <v>118.93818181818183</v>
      </c>
      <c r="AW182">
        <v>181</v>
      </c>
      <c r="AX182">
        <v>31260</v>
      </c>
      <c r="AY182">
        <v>2282</v>
      </c>
      <c r="AZ182">
        <v>1327</v>
      </c>
      <c r="BA182">
        <v>2155</v>
      </c>
      <c r="BB182">
        <v>2212</v>
      </c>
      <c r="BC182">
        <v>1560</v>
      </c>
      <c r="BD182">
        <v>3504</v>
      </c>
      <c r="BE182">
        <v>4141</v>
      </c>
      <c r="BF182">
        <v>3668</v>
      </c>
      <c r="BG182">
        <v>3580</v>
      </c>
      <c r="BH182">
        <v>3560</v>
      </c>
      <c r="BI182">
        <v>133</v>
      </c>
      <c r="BJ182">
        <v>295</v>
      </c>
      <c r="BK182">
        <v>2238</v>
      </c>
      <c r="BL182">
        <v>605</v>
      </c>
      <c r="BM182">
        <v>826</v>
      </c>
      <c r="BN182">
        <v>1537</v>
      </c>
      <c r="BO182">
        <v>952</v>
      </c>
      <c r="BP182">
        <v>1235</v>
      </c>
      <c r="BQ182">
        <v>347</v>
      </c>
      <c r="BR182">
        <v>2155</v>
      </c>
      <c r="BS182">
        <v>451</v>
      </c>
      <c r="BT182">
        <v>578</v>
      </c>
      <c r="BU182">
        <v>271</v>
      </c>
      <c r="BV182">
        <v>593</v>
      </c>
      <c r="BW182">
        <v>177</v>
      </c>
      <c r="BX182">
        <v>1340</v>
      </c>
      <c r="BY182">
        <v>605</v>
      </c>
      <c r="BZ182">
        <v>831</v>
      </c>
      <c r="CA182">
        <v>2212</v>
      </c>
      <c r="CB182">
        <v>1278</v>
      </c>
      <c r="CC182">
        <v>2433</v>
      </c>
      <c r="CD182">
        <v>351</v>
      </c>
      <c r="CE182">
        <v>665</v>
      </c>
      <c r="CF182">
        <v>1141</v>
      </c>
      <c r="CG182">
        <v>764</v>
      </c>
      <c r="CH182">
        <v>1768</v>
      </c>
      <c r="CI182">
        <v>133</v>
      </c>
      <c r="CJ182">
        <v>835</v>
      </c>
      <c r="CK182">
        <v>1099</v>
      </c>
      <c r="CL182">
        <v>1327</v>
      </c>
      <c r="CM182">
        <v>295</v>
      </c>
      <c r="CN182">
        <v>940</v>
      </c>
      <c r="CO182">
        <v>2219</v>
      </c>
      <c r="CP182">
        <v>382</v>
      </c>
      <c r="CQ182">
        <v>558</v>
      </c>
      <c r="CR182">
        <v>962</v>
      </c>
    </row>
    <row r="183" spans="1:96" x14ac:dyDescent="0.2">
      <c r="A183" s="114" t="s">
        <v>54</v>
      </c>
      <c r="B183" s="195">
        <f>Prevalence!B180*AX183</f>
        <v>4243.37</v>
      </c>
      <c r="C183" s="195">
        <f>Prevalence!C180*AY183</f>
        <v>334.97727272727275</v>
      </c>
      <c r="D183" s="195">
        <f>Prevalence!D180*AZ183</f>
        <v>101.05727272727273</v>
      </c>
      <c r="E183" s="195">
        <f>Prevalence!E180*BA183</f>
        <v>306.37090909090909</v>
      </c>
      <c r="F183" s="195">
        <f>Prevalence!F180*BB183</f>
        <v>281.21863636363639</v>
      </c>
      <c r="G183" s="195">
        <f>Prevalence!G180*BC183</f>
        <v>214.36227272727274</v>
      </c>
      <c r="H183" s="195">
        <f>Prevalence!H180*BD183</f>
        <v>454.68818181818187</v>
      </c>
      <c r="I183" s="195">
        <f>Prevalence!I180*BE183</f>
        <v>573.92000000000007</v>
      </c>
      <c r="J183" s="195">
        <f>Prevalence!J180*BF183</f>
        <v>472.37590909090915</v>
      </c>
      <c r="K183" s="195">
        <f>Prevalence!K180*BG183</f>
        <v>519.49681818181818</v>
      </c>
      <c r="L183" s="195">
        <f>Prevalence!L180*BH183</f>
        <v>430.91136363636366</v>
      </c>
      <c r="M183" s="195">
        <f>Prevalence!M180*BI183</f>
        <v>14.720454545454546</v>
      </c>
      <c r="N183" s="195">
        <f>Prevalence!N180*BJ183</f>
        <v>22.718181818181819</v>
      </c>
      <c r="O183" s="195">
        <f>Prevalence!O180*BK183</f>
        <v>312.44454545454545</v>
      </c>
      <c r="P183" s="195">
        <f>Prevalence!P180*BL183</f>
        <v>51.17</v>
      </c>
      <c r="Q183" s="195">
        <f>Prevalence!Q180*BM183</f>
        <v>108.56045454545456</v>
      </c>
      <c r="R183" s="195">
        <f>Prevalence!R180*BN183</f>
        <v>206.08636363636367</v>
      </c>
      <c r="S183" s="195">
        <f>Prevalence!S180*BO183</f>
        <v>91.243636363636369</v>
      </c>
      <c r="T183" s="195">
        <f>Prevalence!T180*BP183</f>
        <v>188.23636363636365</v>
      </c>
      <c r="U183" s="195">
        <f>Prevalence!U180*BQ183</f>
        <v>50.412727272727274</v>
      </c>
      <c r="V183" s="195">
        <f>Prevalence!V180*BR183</f>
        <v>306.37090909090909</v>
      </c>
      <c r="W183" s="195">
        <f>Prevalence!W180*BS183</f>
        <v>103.36000000000001</v>
      </c>
      <c r="X183" s="195">
        <f>Prevalence!X180*BT183</f>
        <v>97.015909090909105</v>
      </c>
      <c r="Y183" s="195">
        <f>Prevalence!Y180*BU183</f>
        <v>13.368181818181817</v>
      </c>
      <c r="Z183" s="195">
        <f>Prevalence!Z180*BV183</f>
        <v>93.098181818181814</v>
      </c>
      <c r="AA183" s="195">
        <f>Prevalence!AA180*BW183</f>
        <v>13.770000000000001</v>
      </c>
      <c r="AB183" s="195">
        <f>Prevalence!AB180*BX183</f>
        <v>155.36454545454546</v>
      </c>
      <c r="AC183" s="195">
        <f>Prevalence!AC180*BY183</f>
        <v>51.17</v>
      </c>
      <c r="AD183" s="195">
        <f>Prevalence!AD180*BZ183</f>
        <v>136.49454545454546</v>
      </c>
      <c r="AE183" s="195">
        <f>Prevalence!AE180*CA183</f>
        <v>281.21863636363639</v>
      </c>
      <c r="AF183" s="195">
        <f>Prevalence!AF180*CB183</f>
        <v>197.13818181818181</v>
      </c>
      <c r="AG183" s="195">
        <f>Prevalence!AG180*CC183</f>
        <v>293.0181818181818</v>
      </c>
      <c r="AH183" s="195">
        <f>Prevalence!AH180*CD183</f>
        <v>48.341818181818184</v>
      </c>
      <c r="AI183" s="195">
        <f>Prevalence!AI180*CE183</f>
        <v>114.12409090909091</v>
      </c>
      <c r="AJ183" s="195">
        <f>Prevalence!AJ180*CF183</f>
        <v>126.70409090909091</v>
      </c>
      <c r="AK183" s="195">
        <f>Prevalence!AK180*CG183</f>
        <v>131.44090909090909</v>
      </c>
      <c r="AL183" s="195">
        <f>Prevalence!AL180*CH183</f>
        <v>237.49</v>
      </c>
      <c r="AM183" s="195">
        <f>Prevalence!AM180*CI183</f>
        <v>14.720454545454546</v>
      </c>
      <c r="AN183" s="195">
        <f>Prevalence!AN180*CJ183</f>
        <v>95.13818181818182</v>
      </c>
      <c r="AO183" s="195">
        <f>Prevalence!AO180*CK183</f>
        <v>172.12500000000003</v>
      </c>
      <c r="AP183" s="195">
        <f>Prevalence!AP180*CL183</f>
        <v>101.05727272727273</v>
      </c>
      <c r="AQ183" s="195">
        <f>Prevalence!AQ180*CM183</f>
        <v>22.718181818181819</v>
      </c>
      <c r="AR183" s="195">
        <f>Prevalence!AR180*CN183</f>
        <v>86.421818181818196</v>
      </c>
      <c r="AS183" s="195">
        <f>Prevalence!AS180*CO183</f>
        <v>346.05818181818182</v>
      </c>
      <c r="AT183" s="195">
        <f>Prevalence!AT180*CP183</f>
        <v>37.090909090909093</v>
      </c>
      <c r="AU183" s="195">
        <f>Prevalence!AU180*CQ183</f>
        <v>110.11363636363636</v>
      </c>
      <c r="AV183" s="195">
        <f>Prevalence!AV180*CR183</f>
        <v>95.076363636363652</v>
      </c>
      <c r="AW183">
        <v>182</v>
      </c>
      <c r="AX183">
        <v>24961</v>
      </c>
      <c r="AY183">
        <v>1734</v>
      </c>
      <c r="AZ183">
        <v>1006</v>
      </c>
      <c r="BA183">
        <v>1652</v>
      </c>
      <c r="BB183">
        <v>1733</v>
      </c>
      <c r="BC183">
        <v>1321</v>
      </c>
      <c r="BD183">
        <v>2802</v>
      </c>
      <c r="BE183">
        <v>3376</v>
      </c>
      <c r="BF183">
        <v>2911</v>
      </c>
      <c r="BG183">
        <v>2923</v>
      </c>
      <c r="BH183">
        <v>2935</v>
      </c>
      <c r="BI183">
        <v>127</v>
      </c>
      <c r="BJ183">
        <v>210</v>
      </c>
      <c r="BK183">
        <v>1758</v>
      </c>
      <c r="BL183">
        <v>473</v>
      </c>
      <c r="BM183">
        <v>669</v>
      </c>
      <c r="BN183">
        <v>1270</v>
      </c>
      <c r="BO183">
        <v>656</v>
      </c>
      <c r="BP183">
        <v>1015</v>
      </c>
      <c r="BQ183">
        <v>233</v>
      </c>
      <c r="BR183">
        <v>1652</v>
      </c>
      <c r="BS183">
        <v>418</v>
      </c>
      <c r="BT183">
        <v>405</v>
      </c>
      <c r="BU183">
        <v>173</v>
      </c>
      <c r="BV183">
        <v>502</v>
      </c>
      <c r="BW183">
        <v>162</v>
      </c>
      <c r="BX183">
        <v>1117</v>
      </c>
      <c r="BY183">
        <v>473</v>
      </c>
      <c r="BZ183">
        <v>768</v>
      </c>
      <c r="CA183">
        <v>1733</v>
      </c>
      <c r="CB183">
        <v>1063</v>
      </c>
      <c r="CC183">
        <v>1896</v>
      </c>
      <c r="CD183">
        <v>272</v>
      </c>
      <c r="CE183">
        <v>547</v>
      </c>
      <c r="CF183">
        <v>863</v>
      </c>
      <c r="CG183">
        <v>630</v>
      </c>
      <c r="CH183">
        <v>1397</v>
      </c>
      <c r="CI183">
        <v>127</v>
      </c>
      <c r="CJ183">
        <v>684</v>
      </c>
      <c r="CK183">
        <v>891</v>
      </c>
      <c r="CL183">
        <v>1006</v>
      </c>
      <c r="CM183">
        <v>210</v>
      </c>
      <c r="CN183">
        <v>699</v>
      </c>
      <c r="CO183">
        <v>1866</v>
      </c>
      <c r="CP183">
        <v>320</v>
      </c>
      <c r="CQ183">
        <v>475</v>
      </c>
      <c r="CR183">
        <v>769</v>
      </c>
    </row>
    <row r="184" spans="1:96" x14ac:dyDescent="0.2">
      <c r="A184" s="114" t="s">
        <v>55</v>
      </c>
      <c r="B184" s="195">
        <f>Prevalence!B181*AX184</f>
        <v>1659.68</v>
      </c>
      <c r="C184" s="195">
        <f>Prevalence!C181*AY184</f>
        <v>117.90909090909093</v>
      </c>
      <c r="D184" s="195">
        <f>Prevalence!D181*AZ184</f>
        <v>41.127272727272732</v>
      </c>
      <c r="E184" s="195">
        <f>Prevalence!E181*BA184</f>
        <v>118.4290909090909</v>
      </c>
      <c r="F184" s="195">
        <f>Prevalence!F181*BB184</f>
        <v>109.58181818181819</v>
      </c>
      <c r="G184" s="195">
        <f>Prevalence!G181*BC184</f>
        <v>79.952727272727273</v>
      </c>
      <c r="H184" s="195">
        <f>Prevalence!H181*BD184</f>
        <v>184.41818181818184</v>
      </c>
      <c r="I184" s="195">
        <f>Prevalence!I181*BE184</f>
        <v>242.72</v>
      </c>
      <c r="J184" s="195">
        <f>Prevalence!J181*BF184</f>
        <v>171.51272727272729</v>
      </c>
      <c r="K184" s="195">
        <f>Prevalence!K181*BG184</f>
        <v>207.25090909090909</v>
      </c>
      <c r="L184" s="195">
        <f>Prevalence!L181*BH184</f>
        <v>164.16</v>
      </c>
      <c r="M184" s="195">
        <f>Prevalence!M181*BI184</f>
        <v>3.9818181818181815</v>
      </c>
      <c r="N184" s="195">
        <f>Prevalence!N181*BJ184</f>
        <v>9.2654545454545456</v>
      </c>
      <c r="O184" s="195">
        <f>Prevalence!O181*BK184</f>
        <v>130.05454545454546</v>
      </c>
      <c r="P184" s="195">
        <f>Prevalence!P181*BL184</f>
        <v>19.396363636363638</v>
      </c>
      <c r="Q184" s="195">
        <f>Prevalence!Q181*BM184</f>
        <v>52.614545454545457</v>
      </c>
      <c r="R184" s="195">
        <f>Prevalence!R181*BN184</f>
        <v>78.27272727272728</v>
      </c>
      <c r="S184" s="195">
        <f>Prevalence!S181*BO184</f>
        <v>37.963636363636368</v>
      </c>
      <c r="T184" s="195">
        <f>Prevalence!T181*BP184</f>
        <v>69.556363636363628</v>
      </c>
      <c r="U184" s="195">
        <f>Prevalence!U181*BQ184</f>
        <v>18.42909090909091</v>
      </c>
      <c r="V184" s="195">
        <f>Prevalence!V181*BR184</f>
        <v>118.4290909090909</v>
      </c>
      <c r="W184" s="195">
        <f>Prevalence!W181*BS184</f>
        <v>45.614545454545457</v>
      </c>
      <c r="X184" s="195">
        <f>Prevalence!X181*BT184</f>
        <v>35.058181818181822</v>
      </c>
      <c r="Y184" s="195">
        <f>Prevalence!Y181*BU184</f>
        <v>5.963636363636363</v>
      </c>
      <c r="Z184" s="195">
        <f>Prevalence!Z181*BV184</f>
        <v>39.709090909090904</v>
      </c>
      <c r="AA184" s="195">
        <f>Prevalence!AA181*BW184</f>
        <v>6.76</v>
      </c>
      <c r="AB184" s="195">
        <f>Prevalence!AB181*BX184</f>
        <v>61.658181818181824</v>
      </c>
      <c r="AC184" s="195">
        <f>Prevalence!AC181*BY184</f>
        <v>19.396363636363638</v>
      </c>
      <c r="AD184" s="195">
        <f>Prevalence!AD181*BZ184</f>
        <v>50.098181818181814</v>
      </c>
      <c r="AE184" s="195">
        <f>Prevalence!AE181*CA184</f>
        <v>109.58181818181819</v>
      </c>
      <c r="AF184" s="195">
        <f>Prevalence!AF181*CB184</f>
        <v>87.534545454545452</v>
      </c>
      <c r="AG184" s="195">
        <f>Prevalence!AG181*CC184</f>
        <v>105.38181818181818</v>
      </c>
      <c r="AH184" s="195">
        <f>Prevalence!AH181*CD184</f>
        <v>17.229090909090907</v>
      </c>
      <c r="AI184" s="195">
        <f>Prevalence!AI181*CE184</f>
        <v>47.52</v>
      </c>
      <c r="AJ184" s="195">
        <f>Prevalence!AJ181*CF184</f>
        <v>48.43272727272727</v>
      </c>
      <c r="AK184" s="195">
        <f>Prevalence!AK181*CG184</f>
        <v>45.163636363636364</v>
      </c>
      <c r="AL184" s="195">
        <f>Prevalence!AL181*CH184</f>
        <v>93.12</v>
      </c>
      <c r="AM184" s="195">
        <f>Prevalence!AM181*CI184</f>
        <v>3.9818181818181815</v>
      </c>
      <c r="AN184" s="195">
        <f>Prevalence!AN181*CJ184</f>
        <v>38.160000000000004</v>
      </c>
      <c r="AO184" s="195">
        <f>Prevalence!AO181*CK184</f>
        <v>70.181818181818201</v>
      </c>
      <c r="AP184" s="195">
        <f>Prevalence!AP181*CL184</f>
        <v>41.127272727272732</v>
      </c>
      <c r="AQ184" s="195">
        <f>Prevalence!AQ181*CM184</f>
        <v>9.2654545454545456</v>
      </c>
      <c r="AR184" s="195">
        <f>Prevalence!AR181*CN184</f>
        <v>30.603636363636365</v>
      </c>
      <c r="AS184" s="195">
        <f>Prevalence!AS181*CO184</f>
        <v>140.85818181818181</v>
      </c>
      <c r="AT184" s="195">
        <f>Prevalence!AT181*CP184</f>
        <v>14.563636363636363</v>
      </c>
      <c r="AU184" s="195">
        <f>Prevalence!AU181*CQ184</f>
        <v>45.818181818181813</v>
      </c>
      <c r="AV184" s="195">
        <f>Prevalence!AV181*CR184</f>
        <v>28.8</v>
      </c>
      <c r="AW184">
        <v>183</v>
      </c>
      <c r="AX184">
        <v>20746</v>
      </c>
      <c r="AY184">
        <v>1297</v>
      </c>
      <c r="AZ184">
        <v>870</v>
      </c>
      <c r="BA184">
        <v>1357</v>
      </c>
      <c r="BB184">
        <v>1435</v>
      </c>
      <c r="BC184">
        <v>1047</v>
      </c>
      <c r="BD184">
        <v>2415</v>
      </c>
      <c r="BE184">
        <v>3034</v>
      </c>
      <c r="BF184">
        <v>2246</v>
      </c>
      <c r="BG184">
        <v>2478</v>
      </c>
      <c r="BH184">
        <v>2376</v>
      </c>
      <c r="BI184">
        <v>73</v>
      </c>
      <c r="BJ184">
        <v>182</v>
      </c>
      <c r="BK184">
        <v>1555</v>
      </c>
      <c r="BL184">
        <v>381</v>
      </c>
      <c r="BM184">
        <v>689</v>
      </c>
      <c r="BN184">
        <v>1025</v>
      </c>
      <c r="BO184">
        <v>580</v>
      </c>
      <c r="BP184">
        <v>797</v>
      </c>
      <c r="BQ184">
        <v>181</v>
      </c>
      <c r="BR184">
        <v>1357</v>
      </c>
      <c r="BS184">
        <v>392</v>
      </c>
      <c r="BT184">
        <v>311</v>
      </c>
      <c r="BU184">
        <v>164</v>
      </c>
      <c r="BV184">
        <v>455</v>
      </c>
      <c r="BW184">
        <v>169</v>
      </c>
      <c r="BX184">
        <v>942</v>
      </c>
      <c r="BY184">
        <v>381</v>
      </c>
      <c r="BZ184">
        <v>599</v>
      </c>
      <c r="CA184">
        <v>1435</v>
      </c>
      <c r="CB184">
        <v>1003</v>
      </c>
      <c r="CC184">
        <v>1449</v>
      </c>
      <c r="CD184">
        <v>206</v>
      </c>
      <c r="CE184">
        <v>484</v>
      </c>
      <c r="CF184">
        <v>701</v>
      </c>
      <c r="CG184">
        <v>460</v>
      </c>
      <c r="CH184">
        <v>1164</v>
      </c>
      <c r="CI184">
        <v>73</v>
      </c>
      <c r="CJ184">
        <v>583</v>
      </c>
      <c r="CK184">
        <v>772</v>
      </c>
      <c r="CL184">
        <v>870</v>
      </c>
      <c r="CM184">
        <v>182</v>
      </c>
      <c r="CN184">
        <v>526</v>
      </c>
      <c r="CO184">
        <v>1614</v>
      </c>
      <c r="CP184">
        <v>267</v>
      </c>
      <c r="CQ184">
        <v>420</v>
      </c>
      <c r="CR184">
        <v>495</v>
      </c>
    </row>
    <row r="185" spans="1:96" x14ac:dyDescent="0.2">
      <c r="A185" s="114" t="s">
        <v>56</v>
      </c>
      <c r="B185" s="195">
        <f>Prevalence!B182*AX185</f>
        <v>1250.6400000000001</v>
      </c>
      <c r="C185" s="195">
        <f>Prevalence!C182*AY185</f>
        <v>81.27272727272728</v>
      </c>
      <c r="D185" s="195">
        <f>Prevalence!D182*AZ185</f>
        <v>30.349090909090911</v>
      </c>
      <c r="E185" s="195">
        <f>Prevalence!E182*BA185</f>
        <v>88.23272727272726</v>
      </c>
      <c r="F185" s="195">
        <f>Prevalence!F182*BB185</f>
        <v>80.258181818181825</v>
      </c>
      <c r="G185" s="195">
        <f>Prevalence!G182*BC185</f>
        <v>56.967272727272729</v>
      </c>
      <c r="H185" s="195">
        <f>Prevalence!H182*BD185</f>
        <v>142.72363636363639</v>
      </c>
      <c r="I185" s="195">
        <f>Prevalence!I182*BE185</f>
        <v>178.72</v>
      </c>
      <c r="J185" s="195">
        <f>Prevalence!J182*BF185</f>
        <v>127.98545454545456</v>
      </c>
      <c r="K185" s="195">
        <f>Prevalence!K182*BG185</f>
        <v>155.98181818181817</v>
      </c>
      <c r="L185" s="195">
        <f>Prevalence!L182*BH185</f>
        <v>130.23636363636365</v>
      </c>
      <c r="M185" s="195">
        <f>Prevalence!M182*BI185</f>
        <v>3.2181818181818178</v>
      </c>
      <c r="N185" s="195">
        <f>Prevalence!N182*BJ185</f>
        <v>5.2945454545454549</v>
      </c>
      <c r="O185" s="195">
        <f>Prevalence!O182*BK185</f>
        <v>108.05818181818181</v>
      </c>
      <c r="P185" s="195">
        <f>Prevalence!P182*BL185</f>
        <v>15.527272727272727</v>
      </c>
      <c r="Q185" s="195">
        <f>Prevalence!Q182*BM185</f>
        <v>44.596363636363641</v>
      </c>
      <c r="R185" s="195">
        <f>Prevalence!R182*BN185</f>
        <v>59.640000000000008</v>
      </c>
      <c r="S185" s="195">
        <f>Prevalence!S182*BO185</f>
        <v>31.221818181818183</v>
      </c>
      <c r="T185" s="195">
        <f>Prevalence!T182*BP185</f>
        <v>53.149090909090901</v>
      </c>
      <c r="U185" s="195">
        <f>Prevalence!U182*BQ185</f>
        <v>12.930909090909092</v>
      </c>
      <c r="V185" s="195">
        <f>Prevalence!V182*BR185</f>
        <v>88.23272727272726</v>
      </c>
      <c r="W185" s="195">
        <f>Prevalence!W182*BS185</f>
        <v>38.981818181818184</v>
      </c>
      <c r="X185" s="195">
        <f>Prevalence!X182*BT185</f>
        <v>19.501818181818184</v>
      </c>
      <c r="Y185" s="195">
        <f>Prevalence!Y182*BU185</f>
        <v>4.3636363636363633</v>
      </c>
      <c r="Z185" s="195">
        <f>Prevalence!Z182*BV185</f>
        <v>34.036363636363632</v>
      </c>
      <c r="AA185" s="195">
        <f>Prevalence!AA182*BW185</f>
        <v>4.72</v>
      </c>
      <c r="AB185" s="195">
        <f>Prevalence!AB182*BX185</f>
        <v>52.167272727272731</v>
      </c>
      <c r="AC185" s="195">
        <f>Prevalence!AC182*BY185</f>
        <v>15.527272727272727</v>
      </c>
      <c r="AD185" s="195">
        <f>Prevalence!AD182*BZ185</f>
        <v>35.879999999999995</v>
      </c>
      <c r="AE185" s="195">
        <f>Prevalence!AE182*CA185</f>
        <v>80.258181818181825</v>
      </c>
      <c r="AF185" s="195">
        <f>Prevalence!AF182*CB185</f>
        <v>67.199999999999989</v>
      </c>
      <c r="AG185" s="195">
        <f>Prevalence!AG182*CC185</f>
        <v>77.599999999999994</v>
      </c>
      <c r="AH185" s="195">
        <f>Prevalence!AH182*CD185</f>
        <v>13.967272727272727</v>
      </c>
      <c r="AI185" s="195">
        <f>Prevalence!AI182*CE185</f>
        <v>33.087272727272733</v>
      </c>
      <c r="AJ185" s="195">
        <f>Prevalence!AJ182*CF185</f>
        <v>34.82181818181818</v>
      </c>
      <c r="AK185" s="195">
        <f>Prevalence!AK182*CG185</f>
        <v>35.24727272727273</v>
      </c>
      <c r="AL185" s="195">
        <f>Prevalence!AL182*CH185</f>
        <v>70.239999999999995</v>
      </c>
      <c r="AM185" s="195">
        <f>Prevalence!AM182*CI185</f>
        <v>3.2181818181818178</v>
      </c>
      <c r="AN185" s="195">
        <f>Prevalence!AN182*CJ185</f>
        <v>31.418181818181822</v>
      </c>
      <c r="AO185" s="195">
        <f>Prevalence!AO182*CK185</f>
        <v>49.363636363636374</v>
      </c>
      <c r="AP185" s="195">
        <f>Prevalence!AP182*CL185</f>
        <v>30.349090909090911</v>
      </c>
      <c r="AQ185" s="195">
        <f>Prevalence!AQ182*CM185</f>
        <v>5.2945454545454549</v>
      </c>
      <c r="AR185" s="195">
        <f>Prevalence!AR182*CN185</f>
        <v>21.061818181818182</v>
      </c>
      <c r="AS185" s="195">
        <f>Prevalence!AS182*CO185</f>
        <v>104.37818181818182</v>
      </c>
      <c r="AT185" s="195">
        <f>Prevalence!AT182*CP185</f>
        <v>10.363636363636363</v>
      </c>
      <c r="AU185" s="195">
        <f>Prevalence!AU182*CQ185</f>
        <v>33.490909090909092</v>
      </c>
      <c r="AV185" s="195">
        <f>Prevalence!AV182*CR185</f>
        <v>21.003636363636364</v>
      </c>
      <c r="AW185">
        <v>184</v>
      </c>
      <c r="AX185">
        <v>15633</v>
      </c>
      <c r="AY185">
        <v>894</v>
      </c>
      <c r="AZ185">
        <v>642</v>
      </c>
      <c r="BA185">
        <v>1011</v>
      </c>
      <c r="BB185">
        <v>1051</v>
      </c>
      <c r="BC185">
        <v>746</v>
      </c>
      <c r="BD185">
        <v>1869</v>
      </c>
      <c r="BE185">
        <v>2234</v>
      </c>
      <c r="BF185">
        <v>1676</v>
      </c>
      <c r="BG185">
        <v>1865</v>
      </c>
      <c r="BH185">
        <v>1885</v>
      </c>
      <c r="BI185">
        <v>59</v>
      </c>
      <c r="BJ185">
        <v>104</v>
      </c>
      <c r="BK185">
        <v>1292</v>
      </c>
      <c r="BL185">
        <v>305</v>
      </c>
      <c r="BM185">
        <v>584</v>
      </c>
      <c r="BN185">
        <v>781</v>
      </c>
      <c r="BO185">
        <v>477</v>
      </c>
      <c r="BP185">
        <v>609</v>
      </c>
      <c r="BQ185">
        <v>127</v>
      </c>
      <c r="BR185">
        <v>1011</v>
      </c>
      <c r="BS185">
        <v>335</v>
      </c>
      <c r="BT185">
        <v>173</v>
      </c>
      <c r="BU185">
        <v>120</v>
      </c>
      <c r="BV185">
        <v>390</v>
      </c>
      <c r="BW185">
        <v>118</v>
      </c>
      <c r="BX185">
        <v>797</v>
      </c>
      <c r="BY185">
        <v>305</v>
      </c>
      <c r="BZ185">
        <v>429</v>
      </c>
      <c r="CA185">
        <v>1051</v>
      </c>
      <c r="CB185">
        <v>770</v>
      </c>
      <c r="CC185">
        <v>1067</v>
      </c>
      <c r="CD185">
        <v>167</v>
      </c>
      <c r="CE185">
        <v>337</v>
      </c>
      <c r="CF185">
        <v>504</v>
      </c>
      <c r="CG185">
        <v>359</v>
      </c>
      <c r="CH185">
        <v>878</v>
      </c>
      <c r="CI185">
        <v>59</v>
      </c>
      <c r="CJ185">
        <v>480</v>
      </c>
      <c r="CK185">
        <v>543</v>
      </c>
      <c r="CL185">
        <v>642</v>
      </c>
      <c r="CM185">
        <v>104</v>
      </c>
      <c r="CN185">
        <v>362</v>
      </c>
      <c r="CO185">
        <v>1196</v>
      </c>
      <c r="CP185">
        <v>190</v>
      </c>
      <c r="CQ185">
        <v>307</v>
      </c>
      <c r="CR185">
        <v>361</v>
      </c>
    </row>
    <row r="186" spans="1:96" x14ac:dyDescent="0.2">
      <c r="A186" s="114" t="s">
        <v>210</v>
      </c>
      <c r="B186" s="195">
        <f>Prevalence!B183*AX186</f>
        <v>784.64</v>
      </c>
      <c r="C186" s="195">
        <f>Prevalence!C183*AY186</f>
        <v>49.000000000000007</v>
      </c>
      <c r="D186" s="195">
        <f>Prevalence!D183*AZ186</f>
        <v>18.625454545454549</v>
      </c>
      <c r="E186" s="195">
        <f>Prevalence!E183*BA186</f>
        <v>54.632727272727266</v>
      </c>
      <c r="F186" s="195">
        <f>Prevalence!F183*BB186</f>
        <v>56.20363636363637</v>
      </c>
      <c r="G186" s="195">
        <f>Prevalence!G183*BC186</f>
        <v>33.141818181818188</v>
      </c>
      <c r="H186" s="195">
        <f>Prevalence!H183*BD186</f>
        <v>88.581818181818193</v>
      </c>
      <c r="I186" s="195">
        <f>Prevalence!I183*BE186</f>
        <v>117.04</v>
      </c>
      <c r="J186" s="195">
        <f>Prevalence!J183*BF186</f>
        <v>78.043636363636367</v>
      </c>
      <c r="K186" s="195">
        <f>Prevalence!K183*BG186</f>
        <v>90.076363636363638</v>
      </c>
      <c r="L186" s="195">
        <f>Prevalence!L183*BH186</f>
        <v>82.010909090909095</v>
      </c>
      <c r="M186" s="195">
        <f>Prevalence!M183*BI186</f>
        <v>1.7454545454545454</v>
      </c>
      <c r="N186" s="195">
        <f>Prevalence!N183*BJ186</f>
        <v>3.3090909090909091</v>
      </c>
      <c r="O186" s="195">
        <f>Prevalence!O183*BK186</f>
        <v>74.101818181818174</v>
      </c>
      <c r="P186" s="195">
        <f>Prevalence!P183*BL186</f>
        <v>9.52</v>
      </c>
      <c r="Q186" s="195">
        <f>Prevalence!Q183*BM186</f>
        <v>27.261818181818185</v>
      </c>
      <c r="R186" s="195">
        <f>Prevalence!R183*BN186</f>
        <v>39.938181818181825</v>
      </c>
      <c r="S186" s="195">
        <f>Prevalence!S183*BO186</f>
        <v>20.880000000000003</v>
      </c>
      <c r="T186" s="195">
        <f>Prevalence!T183*BP186</f>
        <v>31.330909090909088</v>
      </c>
      <c r="U186" s="195">
        <f>Prevalence!U183*BQ186</f>
        <v>9.4690909090909088</v>
      </c>
      <c r="V186" s="195">
        <f>Prevalence!V183*BR186</f>
        <v>54.632727272727266</v>
      </c>
      <c r="W186" s="195">
        <f>Prevalence!W183*BS186</f>
        <v>29.789090909090909</v>
      </c>
      <c r="X186" s="195">
        <f>Prevalence!X183*BT186</f>
        <v>12.061818181818182</v>
      </c>
      <c r="Y186" s="195">
        <f>Prevalence!Y183*BU186</f>
        <v>3.1999999999999997</v>
      </c>
      <c r="Z186" s="195">
        <f>Prevalence!Z183*BV186</f>
        <v>20.683636363636364</v>
      </c>
      <c r="AA186" s="195">
        <f>Prevalence!AA183*BW186</f>
        <v>3.8000000000000003</v>
      </c>
      <c r="AB186" s="195">
        <f>Prevalence!AB183*BX186</f>
        <v>34.298181818181824</v>
      </c>
      <c r="AC186" s="195">
        <f>Prevalence!AC183*BY186</f>
        <v>9.52</v>
      </c>
      <c r="AD186" s="195">
        <f>Prevalence!AD183*BZ186</f>
        <v>19.152727272727272</v>
      </c>
      <c r="AE186" s="195">
        <f>Prevalence!AE183*CA186</f>
        <v>56.20363636363637</v>
      </c>
      <c r="AF186" s="195">
        <f>Prevalence!AF183*CB186</f>
        <v>41.454545454545453</v>
      </c>
      <c r="AG186" s="195">
        <f>Prevalence!AG183*CC186</f>
        <v>48.218181818181819</v>
      </c>
      <c r="AH186" s="195">
        <f>Prevalence!AH183*CD186</f>
        <v>7.6945454545454544</v>
      </c>
      <c r="AI186" s="195">
        <f>Prevalence!AI183*CE186</f>
        <v>20.814545454545456</v>
      </c>
      <c r="AJ186" s="195">
        <f>Prevalence!AJ183*CF186</f>
        <v>19.345454545454544</v>
      </c>
      <c r="AK186" s="195">
        <f>Prevalence!AK183*CG186</f>
        <v>20.814545454545456</v>
      </c>
      <c r="AL186" s="195">
        <f>Prevalence!AL183*CH186</f>
        <v>36.800000000000004</v>
      </c>
      <c r="AM186" s="195">
        <f>Prevalence!AM183*CI186</f>
        <v>1.7454545454545454</v>
      </c>
      <c r="AN186" s="195">
        <f>Prevalence!AN183*CJ186</f>
        <v>20.356363636363639</v>
      </c>
      <c r="AO186" s="195">
        <f>Prevalence!AO183*CK186</f>
        <v>33.727272727272734</v>
      </c>
      <c r="AP186" s="195">
        <f>Prevalence!AP183*CL186</f>
        <v>18.625454545454549</v>
      </c>
      <c r="AQ186" s="195">
        <f>Prevalence!AQ183*CM186</f>
        <v>3.3090909090909091</v>
      </c>
      <c r="AR186" s="195">
        <f>Prevalence!AR183*CN186</f>
        <v>12.8</v>
      </c>
      <c r="AS186" s="195">
        <f>Prevalence!AS183*CO186</f>
        <v>67.985454545454544</v>
      </c>
      <c r="AT186" s="195">
        <f>Prevalence!AT183*CP186</f>
        <v>6.1090909090909085</v>
      </c>
      <c r="AU186" s="195">
        <f>Prevalence!AU183*CQ186</f>
        <v>19.636363636363637</v>
      </c>
      <c r="AV186" s="195">
        <f>Prevalence!AV183*CR186</f>
        <v>12.450909090909091</v>
      </c>
      <c r="AW186">
        <v>185</v>
      </c>
      <c r="AX186">
        <v>9808</v>
      </c>
      <c r="AY186">
        <v>539</v>
      </c>
      <c r="AZ186">
        <v>394</v>
      </c>
      <c r="BA186">
        <v>626</v>
      </c>
      <c r="BB186">
        <v>736</v>
      </c>
      <c r="BC186">
        <v>434</v>
      </c>
      <c r="BD186">
        <v>1160</v>
      </c>
      <c r="BE186">
        <v>1463</v>
      </c>
      <c r="BF186">
        <v>1022</v>
      </c>
      <c r="BG186">
        <v>1077</v>
      </c>
      <c r="BH186">
        <v>1187</v>
      </c>
      <c r="BI186">
        <v>32</v>
      </c>
      <c r="BJ186">
        <v>65</v>
      </c>
      <c r="BK186">
        <v>886</v>
      </c>
      <c r="BL186">
        <v>187</v>
      </c>
      <c r="BM186">
        <v>357</v>
      </c>
      <c r="BN186">
        <v>523</v>
      </c>
      <c r="BO186">
        <v>319</v>
      </c>
      <c r="BP186">
        <v>359</v>
      </c>
      <c r="BQ186">
        <v>93</v>
      </c>
      <c r="BR186">
        <v>626</v>
      </c>
      <c r="BS186">
        <v>256</v>
      </c>
      <c r="BT186">
        <v>107</v>
      </c>
      <c r="BU186">
        <v>88</v>
      </c>
      <c r="BV186">
        <v>237</v>
      </c>
      <c r="BW186">
        <v>95</v>
      </c>
      <c r="BX186">
        <v>524</v>
      </c>
      <c r="BY186">
        <v>187</v>
      </c>
      <c r="BZ186">
        <v>229</v>
      </c>
      <c r="CA186">
        <v>736</v>
      </c>
      <c r="CB186">
        <v>475</v>
      </c>
      <c r="CC186">
        <v>663</v>
      </c>
      <c r="CD186">
        <v>92</v>
      </c>
      <c r="CE186">
        <v>212</v>
      </c>
      <c r="CF186">
        <v>280</v>
      </c>
      <c r="CG186">
        <v>212</v>
      </c>
      <c r="CH186">
        <v>460</v>
      </c>
      <c r="CI186">
        <v>32</v>
      </c>
      <c r="CJ186">
        <v>311</v>
      </c>
      <c r="CK186">
        <v>371</v>
      </c>
      <c r="CL186">
        <v>394</v>
      </c>
      <c r="CM186">
        <v>65</v>
      </c>
      <c r="CN186">
        <v>220</v>
      </c>
      <c r="CO186">
        <v>779</v>
      </c>
      <c r="CP186">
        <v>112</v>
      </c>
      <c r="CQ186">
        <v>180</v>
      </c>
      <c r="CR186">
        <v>214</v>
      </c>
    </row>
    <row r="187" spans="1:96" ht="13.5" thickBot="1" x14ac:dyDescent="0.25">
      <c r="A187" s="114" t="s">
        <v>211</v>
      </c>
      <c r="B187" s="195">
        <f>Prevalence!B184*AX187</f>
        <v>443.52</v>
      </c>
      <c r="C187" s="195">
        <f>Prevalence!C184*AY187</f>
        <v>28.272727272727277</v>
      </c>
      <c r="D187" s="195">
        <f>Prevalence!D184*AZ187</f>
        <v>9.8327272727272739</v>
      </c>
      <c r="E187" s="195">
        <f>Prevalence!E184*BA187</f>
        <v>30.632727272727269</v>
      </c>
      <c r="F187" s="195">
        <f>Prevalence!F184*BB187</f>
        <v>30.850909090909095</v>
      </c>
      <c r="G187" s="195">
        <f>Prevalence!G184*BC187</f>
        <v>18.174545454545456</v>
      </c>
      <c r="H187" s="195">
        <f>Prevalence!H184*BD187</f>
        <v>49.483636363636364</v>
      </c>
      <c r="I187" s="195">
        <f>Prevalence!I184*BE187</f>
        <v>70.8</v>
      </c>
      <c r="J187" s="195">
        <f>Prevalence!J184*BF187</f>
        <v>46.2</v>
      </c>
      <c r="K187" s="195">
        <f>Prevalence!K184*BG187</f>
        <v>52.189090909090908</v>
      </c>
      <c r="L187" s="195">
        <f>Prevalence!L184*BH187</f>
        <v>42.905454545454546</v>
      </c>
      <c r="M187" s="195">
        <f>Prevalence!M184*BI187</f>
        <v>1.0909090909090908</v>
      </c>
      <c r="N187" s="195">
        <f>Prevalence!N184*BJ187</f>
        <v>2.3418181818181818</v>
      </c>
      <c r="O187" s="195">
        <f>Prevalence!O184*BK187</f>
        <v>40.229090909090907</v>
      </c>
      <c r="P187" s="195">
        <f>Prevalence!P184*BL187</f>
        <v>5.1927272727272733</v>
      </c>
      <c r="Q187" s="195">
        <f>Prevalence!Q184*BM187</f>
        <v>13.821818181818182</v>
      </c>
      <c r="R187" s="195">
        <f>Prevalence!R184*BN187</f>
        <v>24.054545454545455</v>
      </c>
      <c r="S187" s="195">
        <f>Prevalence!S184*BO187</f>
        <v>11.25818181818182</v>
      </c>
      <c r="T187" s="195">
        <f>Prevalence!T184*BP187</f>
        <v>22.516363636363636</v>
      </c>
      <c r="U187" s="195">
        <f>Prevalence!U184*BQ187</f>
        <v>5.3963636363636365</v>
      </c>
      <c r="V187" s="195">
        <f>Prevalence!V184*BR187</f>
        <v>30.632727272727269</v>
      </c>
      <c r="W187" s="195">
        <f>Prevalence!W184*BS187</f>
        <v>15.709090909090909</v>
      </c>
      <c r="X187" s="195">
        <f>Prevalence!X184*BT187</f>
        <v>6.9890909090909092</v>
      </c>
      <c r="Y187" s="195">
        <f>Prevalence!Y184*BU187</f>
        <v>1.8181818181818181</v>
      </c>
      <c r="Z187" s="195">
        <f>Prevalence!Z184*BV187</f>
        <v>13.614545454545453</v>
      </c>
      <c r="AA187" s="195">
        <f>Prevalence!AA184*BW187</f>
        <v>2.84</v>
      </c>
      <c r="AB187" s="195">
        <f>Prevalence!AB184*BX187</f>
        <v>17.672727272727276</v>
      </c>
      <c r="AC187" s="195">
        <f>Prevalence!AC184*BY187</f>
        <v>5.1927272727272733</v>
      </c>
      <c r="AD187" s="195">
        <f>Prevalence!AD184*BZ187</f>
        <v>9.1999999999999993</v>
      </c>
      <c r="AE187" s="195">
        <f>Prevalence!AE184*CA187</f>
        <v>30.850909090909095</v>
      </c>
      <c r="AF187" s="195">
        <f>Prevalence!AF184*CB187</f>
        <v>22.95272727272727</v>
      </c>
      <c r="AG187" s="195">
        <f>Prevalence!AG184*CC187</f>
        <v>25.236363636363635</v>
      </c>
      <c r="AH187" s="195">
        <f>Prevalence!AH184*CD187</f>
        <v>3.7636363636363637</v>
      </c>
      <c r="AI187" s="195">
        <f>Prevalence!AI184*CE187</f>
        <v>10.8</v>
      </c>
      <c r="AJ187" s="195">
        <f>Prevalence!AJ184*CF187</f>
        <v>10.501818181818182</v>
      </c>
      <c r="AK187" s="195">
        <f>Prevalence!AK184*CG187</f>
        <v>14.334545454545456</v>
      </c>
      <c r="AL187" s="195">
        <f>Prevalence!AL184*CH187</f>
        <v>21.52</v>
      </c>
      <c r="AM187" s="195">
        <f>Prevalence!AM184*CI187</f>
        <v>1.0909090909090908</v>
      </c>
      <c r="AN187" s="195">
        <f>Prevalence!AN184*CJ187</f>
        <v>11.38909090909091</v>
      </c>
      <c r="AO187" s="195">
        <f>Prevalence!AO184*CK187</f>
        <v>25.54545454545455</v>
      </c>
      <c r="AP187" s="195">
        <f>Prevalence!AP184*CL187</f>
        <v>9.8327272727272739</v>
      </c>
      <c r="AQ187" s="195">
        <f>Prevalence!AQ184*CM187</f>
        <v>2.3418181818181818</v>
      </c>
      <c r="AR187" s="195">
        <f>Prevalence!AR184*CN187</f>
        <v>5.9927272727272731</v>
      </c>
      <c r="AS187" s="195">
        <f>Prevalence!AS184*CO187</f>
        <v>37.61454545454545</v>
      </c>
      <c r="AT187" s="195">
        <f>Prevalence!AT184*CP187</f>
        <v>4.0909090909090908</v>
      </c>
      <c r="AU187" s="195">
        <f>Prevalence!AU184*CQ187</f>
        <v>10.799999999999999</v>
      </c>
      <c r="AV187" s="195">
        <f>Prevalence!AV184*CR187</f>
        <v>4.9454545454545453</v>
      </c>
      <c r="AW187">
        <v>186</v>
      </c>
      <c r="AX187">
        <v>5544</v>
      </c>
      <c r="AY187">
        <v>311</v>
      </c>
      <c r="AZ187">
        <v>208</v>
      </c>
      <c r="BA187">
        <v>351</v>
      </c>
      <c r="BB187">
        <v>404</v>
      </c>
      <c r="BC187">
        <v>238</v>
      </c>
      <c r="BD187">
        <v>648</v>
      </c>
      <c r="BE187">
        <v>885</v>
      </c>
      <c r="BF187">
        <v>605</v>
      </c>
      <c r="BG187">
        <v>624</v>
      </c>
      <c r="BH187">
        <v>621</v>
      </c>
      <c r="BI187">
        <v>20</v>
      </c>
      <c r="BJ187">
        <v>46</v>
      </c>
      <c r="BK187">
        <v>481</v>
      </c>
      <c r="BL187">
        <v>102</v>
      </c>
      <c r="BM187">
        <v>181</v>
      </c>
      <c r="BN187">
        <v>315</v>
      </c>
      <c r="BO187">
        <v>172</v>
      </c>
      <c r="BP187">
        <v>258</v>
      </c>
      <c r="BQ187">
        <v>53</v>
      </c>
      <c r="BR187">
        <v>351</v>
      </c>
      <c r="BS187">
        <v>135</v>
      </c>
      <c r="BT187">
        <v>62</v>
      </c>
      <c r="BU187">
        <v>50</v>
      </c>
      <c r="BV187">
        <v>156</v>
      </c>
      <c r="BW187">
        <v>71</v>
      </c>
      <c r="BX187">
        <v>270</v>
      </c>
      <c r="BY187">
        <v>102</v>
      </c>
      <c r="BZ187">
        <v>110</v>
      </c>
      <c r="CA187">
        <v>404</v>
      </c>
      <c r="CB187">
        <v>263</v>
      </c>
      <c r="CC187">
        <v>347</v>
      </c>
      <c r="CD187">
        <v>45</v>
      </c>
      <c r="CE187">
        <v>110</v>
      </c>
      <c r="CF187">
        <v>152</v>
      </c>
      <c r="CG187">
        <v>146</v>
      </c>
      <c r="CH187">
        <v>269</v>
      </c>
      <c r="CI187">
        <v>20</v>
      </c>
      <c r="CJ187">
        <v>174</v>
      </c>
      <c r="CK187">
        <v>281</v>
      </c>
      <c r="CL187">
        <v>208</v>
      </c>
      <c r="CM187">
        <v>46</v>
      </c>
      <c r="CN187">
        <v>103</v>
      </c>
      <c r="CO187">
        <v>431</v>
      </c>
      <c r="CP187">
        <v>75</v>
      </c>
      <c r="CQ187">
        <v>99</v>
      </c>
      <c r="CR187">
        <v>85</v>
      </c>
    </row>
    <row r="188" spans="1:96" ht="13.5" thickBot="1" x14ac:dyDescent="0.25">
      <c r="A188" s="104" t="s">
        <v>61</v>
      </c>
      <c r="AW188">
        <v>187</v>
      </c>
    </row>
    <row r="189" spans="1:96" x14ac:dyDescent="0.2">
      <c r="A189" s="114" t="s">
        <v>20</v>
      </c>
      <c r="AW189">
        <v>188</v>
      </c>
    </row>
    <row r="190" spans="1:96" x14ac:dyDescent="0.2">
      <c r="A190" s="114" t="s">
        <v>21</v>
      </c>
      <c r="AW190">
        <v>189</v>
      </c>
    </row>
    <row r="191" spans="1:96" x14ac:dyDescent="0.2">
      <c r="A191" s="114" t="s">
        <v>22</v>
      </c>
      <c r="AW191">
        <v>190</v>
      </c>
    </row>
    <row r="192" spans="1:96" x14ac:dyDescent="0.2">
      <c r="A192" s="114" t="s">
        <v>23</v>
      </c>
      <c r="AW192">
        <v>191</v>
      </c>
    </row>
    <row r="193" spans="1:96" x14ac:dyDescent="0.2">
      <c r="A193" s="114" t="s">
        <v>221</v>
      </c>
      <c r="B193" s="195">
        <f>Prevalence!B190*AX193</f>
        <v>5279.6</v>
      </c>
      <c r="C193" s="195">
        <f>Prevalence!C190*AY193</f>
        <v>357.79166666666669</v>
      </c>
      <c r="D193" s="195">
        <f>Prevalence!D190*AZ193</f>
        <v>177.33333333333334</v>
      </c>
      <c r="E193" s="195">
        <f>Prevalence!E190*BA193</f>
        <v>184.16666666666669</v>
      </c>
      <c r="F193" s="195">
        <f>Prevalence!F190*BB193</f>
        <v>357.40000000000003</v>
      </c>
      <c r="G193" s="195">
        <f>Prevalence!G190*BC193</f>
        <v>206</v>
      </c>
      <c r="H193" s="195">
        <f>Prevalence!H190*BD193</f>
        <v>815.31666666666672</v>
      </c>
      <c r="I193" s="195">
        <f>Prevalence!I190*BE193</f>
        <v>974.92500000000007</v>
      </c>
      <c r="J193" s="195">
        <f>Prevalence!J190*BF193</f>
        <v>429.45000000000005</v>
      </c>
      <c r="K193" s="195">
        <f>Prevalence!K190*BG193</f>
        <v>399.6</v>
      </c>
      <c r="L193" s="195">
        <f>Prevalence!L190*BH193</f>
        <v>616.35</v>
      </c>
      <c r="M193" s="195">
        <f>Prevalence!M190*BI193</f>
        <v>80</v>
      </c>
      <c r="N193" s="195">
        <f>Prevalence!N190*BJ193</f>
        <v>57.016666666666673</v>
      </c>
      <c r="O193" s="195">
        <f>Prevalence!O190*BK193</f>
        <v>654.76666666666665</v>
      </c>
      <c r="P193" s="195">
        <f>Prevalence!P190*BL193</f>
        <v>2.5833333333333335</v>
      </c>
      <c r="Q193" s="195">
        <f>Prevalence!Q190*BM193</f>
        <v>135.00000000000003</v>
      </c>
      <c r="R193" s="195">
        <f>Prevalence!R190*BN193</f>
        <v>510.75</v>
      </c>
      <c r="S193" s="195">
        <f>Prevalence!S190*BO193</f>
        <v>258</v>
      </c>
      <c r="T193" s="195">
        <f>Prevalence!T190*BP193</f>
        <v>127.4</v>
      </c>
      <c r="U193" s="195">
        <f>Prevalence!U190*BQ193</f>
        <v>28.8</v>
      </c>
      <c r="V193" s="195">
        <f>Prevalence!V190*BR193</f>
        <v>184.16666666666669</v>
      </c>
      <c r="W193" s="195">
        <f>Prevalence!W190*BS193</f>
        <v>78.600000000000009</v>
      </c>
      <c r="X193" s="195">
        <f>Prevalence!X190*BT193</f>
        <v>132.31666666666669</v>
      </c>
      <c r="Y193" s="195">
        <f>Prevalence!Y190*BU193</f>
        <v>35.333333333333336</v>
      </c>
      <c r="Z193" s="195">
        <f>Prevalence!Z190*BV193</f>
        <v>137.90833333333333</v>
      </c>
      <c r="AA193" s="195">
        <f>Prevalence!AA190*BW193</f>
        <v>50.375</v>
      </c>
      <c r="AB193" s="195">
        <f>Prevalence!AB190*BX193</f>
        <v>214.50000000000003</v>
      </c>
      <c r="AC193" s="195">
        <f>Prevalence!AC190*BY193</f>
        <v>2.5833333333333335</v>
      </c>
      <c r="AD193" s="195">
        <f>Prevalence!AD190*BZ193</f>
        <v>77.116666666666674</v>
      </c>
      <c r="AE193" s="195">
        <f>Prevalence!AE190*CA193</f>
        <v>357.40000000000003</v>
      </c>
      <c r="AF193" s="195">
        <f>Prevalence!AF190*CB193</f>
        <v>484.37500000000006</v>
      </c>
      <c r="AG193" s="195">
        <f>Prevalence!AG190*CC193</f>
        <v>279.90000000000003</v>
      </c>
      <c r="AH193" s="195">
        <f>Prevalence!AH190*CD193</f>
        <v>77.825000000000003</v>
      </c>
      <c r="AI193" s="195">
        <f>Prevalence!AI190*CE193</f>
        <v>114.80000000000001</v>
      </c>
      <c r="AJ193" s="195">
        <f>Prevalence!AJ190*CF193</f>
        <v>190.125</v>
      </c>
      <c r="AK193" s="195">
        <f>Prevalence!AK190*CG193</f>
        <v>193.16666666666666</v>
      </c>
      <c r="AL193" s="195">
        <f>Prevalence!AL190*CH193</f>
        <v>221.45833333333337</v>
      </c>
      <c r="AM193" s="195">
        <f>Prevalence!AM190*CI193</f>
        <v>80</v>
      </c>
      <c r="AN193" s="195">
        <f>Prevalence!AN190*CJ193</f>
        <v>332.70833333333337</v>
      </c>
      <c r="AO193" s="195">
        <f>Prevalence!AO190*CK193</f>
        <v>141.13333333333333</v>
      </c>
      <c r="AP193" s="195">
        <f>Prevalence!AP190*CL193</f>
        <v>177.33333333333334</v>
      </c>
      <c r="AQ193" s="195">
        <f>Prevalence!AQ190*CM193</f>
        <v>57.016666666666673</v>
      </c>
      <c r="AR193" s="195">
        <f>Prevalence!AR190*CN193</f>
        <v>48.766666666666666</v>
      </c>
      <c r="AS193" s="195">
        <f>Prevalence!AS190*CO193</f>
        <v>275.8</v>
      </c>
      <c r="AT193" s="195">
        <f>Prevalence!AT190*CP193</f>
        <v>111.33333333333334</v>
      </c>
      <c r="AU193" s="195">
        <f>Prevalence!AU190*CQ193</f>
        <v>57.066666666666663</v>
      </c>
      <c r="AV193" s="195">
        <f>Prevalence!AV190*CR193</f>
        <v>176.17500000000001</v>
      </c>
      <c r="AW193">
        <v>192</v>
      </c>
      <c r="AX193">
        <v>26398</v>
      </c>
      <c r="AY193">
        <v>1385</v>
      </c>
      <c r="AZ193">
        <v>1064</v>
      </c>
      <c r="BA193">
        <v>884</v>
      </c>
      <c r="BB193">
        <v>1787</v>
      </c>
      <c r="BC193">
        <v>1545</v>
      </c>
      <c r="BD193">
        <v>3763</v>
      </c>
      <c r="BE193">
        <v>4333</v>
      </c>
      <c r="BF193">
        <v>2454</v>
      </c>
      <c r="BG193">
        <v>1998</v>
      </c>
      <c r="BH193">
        <v>3522</v>
      </c>
      <c r="BI193">
        <v>320</v>
      </c>
      <c r="BJ193">
        <v>311</v>
      </c>
      <c r="BK193">
        <v>3022</v>
      </c>
      <c r="BL193">
        <v>10</v>
      </c>
      <c r="BM193">
        <v>648</v>
      </c>
      <c r="BN193">
        <v>2270</v>
      </c>
      <c r="BO193">
        <v>1032</v>
      </c>
      <c r="BP193">
        <v>588</v>
      </c>
      <c r="BQ193">
        <v>216</v>
      </c>
      <c r="BR193">
        <v>884</v>
      </c>
      <c r="BS193">
        <v>393</v>
      </c>
      <c r="BT193">
        <v>467</v>
      </c>
      <c r="BU193">
        <v>530</v>
      </c>
      <c r="BV193">
        <v>871</v>
      </c>
      <c r="BW193">
        <v>403</v>
      </c>
      <c r="BX193">
        <v>1430</v>
      </c>
      <c r="BY193">
        <v>10</v>
      </c>
      <c r="BZ193">
        <v>661</v>
      </c>
      <c r="CA193">
        <v>1787</v>
      </c>
      <c r="CB193">
        <v>1875</v>
      </c>
      <c r="CC193">
        <v>1866</v>
      </c>
      <c r="CD193">
        <v>283</v>
      </c>
      <c r="CE193">
        <v>492</v>
      </c>
      <c r="CF193">
        <v>845</v>
      </c>
      <c r="CG193">
        <v>610</v>
      </c>
      <c r="CH193">
        <v>1063</v>
      </c>
      <c r="CI193">
        <v>320</v>
      </c>
      <c r="CJ193">
        <v>1597</v>
      </c>
      <c r="CK193">
        <v>584</v>
      </c>
      <c r="CL193">
        <v>1064</v>
      </c>
      <c r="CM193">
        <v>311</v>
      </c>
      <c r="CN193">
        <v>308</v>
      </c>
      <c r="CO193">
        <v>1379</v>
      </c>
      <c r="CP193">
        <v>668</v>
      </c>
      <c r="CQ193">
        <v>214</v>
      </c>
      <c r="CR193">
        <v>729</v>
      </c>
    </row>
    <row r="194" spans="1:96" x14ac:dyDescent="0.2">
      <c r="A194" s="114" t="s">
        <v>25</v>
      </c>
      <c r="B194" s="195">
        <f>Prevalence!B191*AX194</f>
        <v>6758</v>
      </c>
      <c r="C194" s="195">
        <f>Prevalence!C191*AY194</f>
        <v>386.20833333333337</v>
      </c>
      <c r="D194" s="195">
        <f>Prevalence!D191*AZ194</f>
        <v>153.66666666666669</v>
      </c>
      <c r="E194" s="195">
        <f>Prevalence!E191*BA194</f>
        <v>195.83333333333337</v>
      </c>
      <c r="F194" s="195">
        <f>Prevalence!F191*BB194</f>
        <v>374.40000000000003</v>
      </c>
      <c r="G194" s="195">
        <f>Prevalence!G191*BC194</f>
        <v>218.4</v>
      </c>
      <c r="H194" s="195">
        <f>Prevalence!H191*BD194</f>
        <v>1090.05</v>
      </c>
      <c r="I194" s="195">
        <f>Prevalence!I191*BE194</f>
        <v>1605.375</v>
      </c>
      <c r="J194" s="195">
        <f>Prevalence!J191*BF194</f>
        <v>434.00000000000006</v>
      </c>
      <c r="K194" s="195">
        <f>Prevalence!K191*BG194</f>
        <v>449.6</v>
      </c>
      <c r="L194" s="195">
        <f>Prevalence!L191*BH194</f>
        <v>999.77500000000009</v>
      </c>
      <c r="M194" s="195">
        <f>Prevalence!M191*BI194</f>
        <v>84.75</v>
      </c>
      <c r="N194" s="195">
        <f>Prevalence!N191*BJ194</f>
        <v>62.7</v>
      </c>
      <c r="O194" s="195">
        <f>Prevalence!O191*BK194</f>
        <v>784.11666666666667</v>
      </c>
      <c r="P194" s="195">
        <f>Prevalence!P191*BL194</f>
        <v>4.1333333333333337</v>
      </c>
      <c r="Q194" s="195">
        <f>Prevalence!Q191*BM194</f>
        <v>368.33333333333337</v>
      </c>
      <c r="R194" s="195">
        <f>Prevalence!R191*BN194</f>
        <v>535.95000000000005</v>
      </c>
      <c r="S194" s="195">
        <f>Prevalence!S191*BO194</f>
        <v>286</v>
      </c>
      <c r="T194" s="195">
        <f>Prevalence!T191*BP194</f>
        <v>117.86666666666667</v>
      </c>
      <c r="U194" s="195">
        <f>Prevalence!U191*BQ194</f>
        <v>29.733333333333334</v>
      </c>
      <c r="V194" s="195">
        <f>Prevalence!V191*BR194</f>
        <v>195.83333333333337</v>
      </c>
      <c r="W194" s="195">
        <f>Prevalence!W191*BS194</f>
        <v>193.20000000000002</v>
      </c>
      <c r="X194" s="195">
        <f>Prevalence!X191*BT194</f>
        <v>142.51666666666668</v>
      </c>
      <c r="Y194" s="195">
        <f>Prevalence!Y191*BU194</f>
        <v>39.533333333333331</v>
      </c>
      <c r="Z194" s="195">
        <f>Prevalence!Z191*BV194</f>
        <v>139.49166666666667</v>
      </c>
      <c r="AA194" s="195">
        <f>Prevalence!AA191*BW194</f>
        <v>58.625</v>
      </c>
      <c r="AB194" s="195">
        <f>Prevalence!AB191*BX194</f>
        <v>524.55000000000007</v>
      </c>
      <c r="AC194" s="195">
        <f>Prevalence!AC191*BY194</f>
        <v>4.1333333333333337</v>
      </c>
      <c r="AD194" s="195">
        <f>Prevalence!AD191*BZ194</f>
        <v>93.683333333333351</v>
      </c>
      <c r="AE194" s="195">
        <f>Prevalence!AE191*CA194</f>
        <v>374.40000000000003</v>
      </c>
      <c r="AF194" s="195">
        <f>Prevalence!AF191*CB194</f>
        <v>1094.0416666666667</v>
      </c>
      <c r="AG194" s="195">
        <f>Prevalence!AG191*CC194</f>
        <v>290.40000000000003</v>
      </c>
      <c r="AH194" s="195">
        <f>Prevalence!AH191*CD194</f>
        <v>107.25000000000001</v>
      </c>
      <c r="AI194" s="195">
        <f>Prevalence!AI191*CE194</f>
        <v>140.23333333333335</v>
      </c>
      <c r="AJ194" s="195">
        <f>Prevalence!AJ191*CF194</f>
        <v>198.22499999999999</v>
      </c>
      <c r="AK194" s="195">
        <f>Prevalence!AK191*CG194</f>
        <v>198.23333333333332</v>
      </c>
      <c r="AL194" s="195">
        <f>Prevalence!AL191*CH194</f>
        <v>246.45833333333337</v>
      </c>
      <c r="AM194" s="195">
        <f>Prevalence!AM191*CI194</f>
        <v>84.75</v>
      </c>
      <c r="AN194" s="195">
        <f>Prevalence!AN191*CJ194</f>
        <v>314.37500000000006</v>
      </c>
      <c r="AO194" s="195">
        <f>Prevalence!AO191*CK194</f>
        <v>177.625</v>
      </c>
      <c r="AP194" s="195">
        <f>Prevalence!AP191*CL194</f>
        <v>153.66666666666669</v>
      </c>
      <c r="AQ194" s="195">
        <f>Prevalence!AQ191*CM194</f>
        <v>62.7</v>
      </c>
      <c r="AR194" s="195">
        <f>Prevalence!AR191*CN194</f>
        <v>57.949999999999996</v>
      </c>
      <c r="AS194" s="195">
        <f>Prevalence!AS191*CO194</f>
        <v>305</v>
      </c>
      <c r="AT194" s="195">
        <f>Prevalence!AT191*CP194</f>
        <v>102.00000000000001</v>
      </c>
      <c r="AU194" s="195">
        <f>Prevalence!AU191*CQ194</f>
        <v>67.466666666666669</v>
      </c>
      <c r="AV194" s="195">
        <f>Prevalence!AV191*CR194</f>
        <v>177.38333333333333</v>
      </c>
      <c r="AW194">
        <v>193</v>
      </c>
      <c r="AX194">
        <v>33790</v>
      </c>
      <c r="AY194">
        <v>1495</v>
      </c>
      <c r="AZ194">
        <v>922</v>
      </c>
      <c r="BA194">
        <v>940</v>
      </c>
      <c r="BB194">
        <v>1872</v>
      </c>
      <c r="BC194">
        <v>1638</v>
      </c>
      <c r="BD194">
        <v>5031</v>
      </c>
      <c r="BE194">
        <v>7135</v>
      </c>
      <c r="BF194">
        <v>2480</v>
      </c>
      <c r="BG194">
        <v>2248</v>
      </c>
      <c r="BH194">
        <v>5713</v>
      </c>
      <c r="BI194">
        <v>339</v>
      </c>
      <c r="BJ194">
        <v>342</v>
      </c>
      <c r="BK194">
        <v>3619</v>
      </c>
      <c r="BL194">
        <v>16</v>
      </c>
      <c r="BM194">
        <v>1768</v>
      </c>
      <c r="BN194">
        <v>2382</v>
      </c>
      <c r="BO194">
        <v>1144</v>
      </c>
      <c r="BP194">
        <v>544</v>
      </c>
      <c r="BQ194">
        <v>223</v>
      </c>
      <c r="BR194">
        <v>940</v>
      </c>
      <c r="BS194">
        <v>966</v>
      </c>
      <c r="BT194">
        <v>503</v>
      </c>
      <c r="BU194">
        <v>593</v>
      </c>
      <c r="BV194">
        <v>881</v>
      </c>
      <c r="BW194">
        <v>469</v>
      </c>
      <c r="BX194">
        <v>3497</v>
      </c>
      <c r="BY194">
        <v>16</v>
      </c>
      <c r="BZ194">
        <v>803</v>
      </c>
      <c r="CA194">
        <v>1872</v>
      </c>
      <c r="CB194">
        <v>4235</v>
      </c>
      <c r="CC194">
        <v>1936</v>
      </c>
      <c r="CD194">
        <v>390</v>
      </c>
      <c r="CE194">
        <v>601</v>
      </c>
      <c r="CF194">
        <v>881</v>
      </c>
      <c r="CG194">
        <v>626</v>
      </c>
      <c r="CH194">
        <v>1183</v>
      </c>
      <c r="CI194">
        <v>339</v>
      </c>
      <c r="CJ194">
        <v>1509</v>
      </c>
      <c r="CK194">
        <v>735</v>
      </c>
      <c r="CL194">
        <v>922</v>
      </c>
      <c r="CM194">
        <v>342</v>
      </c>
      <c r="CN194">
        <v>366</v>
      </c>
      <c r="CO194">
        <v>1525</v>
      </c>
      <c r="CP194">
        <v>612</v>
      </c>
      <c r="CQ194">
        <v>253</v>
      </c>
      <c r="CR194">
        <v>734</v>
      </c>
    </row>
    <row r="195" spans="1:96" x14ac:dyDescent="0.2">
      <c r="A195" s="114" t="s">
        <v>26</v>
      </c>
      <c r="B195" s="195">
        <f>Prevalence!B192*AX195</f>
        <v>8585.08</v>
      </c>
      <c r="C195" s="195">
        <f>Prevalence!C192*AY195</f>
        <v>450.99833333333345</v>
      </c>
      <c r="D195" s="195">
        <f>Prevalence!D192*AZ195</f>
        <v>191.10000000000002</v>
      </c>
      <c r="E195" s="195">
        <f>Prevalence!E192*BA195</f>
        <v>263.08333333333343</v>
      </c>
      <c r="F195" s="195">
        <f>Prevalence!F192*BB195</f>
        <v>449.40000000000003</v>
      </c>
      <c r="G195" s="195">
        <f>Prevalence!G192*BC195</f>
        <v>283.54666666666668</v>
      </c>
      <c r="H195" s="195">
        <f>Prevalence!H192*BD195</f>
        <v>1445.0800000000002</v>
      </c>
      <c r="I195" s="195">
        <f>Prevalence!I192*BE195</f>
        <v>1771.5600000000004</v>
      </c>
      <c r="J195" s="195">
        <f>Prevalence!J192*BF195</f>
        <v>623.52500000000009</v>
      </c>
      <c r="K195" s="195">
        <f>Prevalence!K192*BG195</f>
        <v>562.24</v>
      </c>
      <c r="L195" s="195">
        <f>Prevalence!L192*BH195</f>
        <v>1425.9</v>
      </c>
      <c r="M195" s="195">
        <f>Prevalence!M192*BI195</f>
        <v>102.9</v>
      </c>
      <c r="N195" s="195">
        <f>Prevalence!N192*BJ195</f>
        <v>97.02</v>
      </c>
      <c r="O195" s="195">
        <f>Prevalence!O192*BK195</f>
        <v>944.88333333333333</v>
      </c>
      <c r="P195" s="195">
        <f>Prevalence!P192*BL195</f>
        <v>7.5950000000000015</v>
      </c>
      <c r="Q195" s="195">
        <f>Prevalence!Q192*BM195</f>
        <v>461.4166666666668</v>
      </c>
      <c r="R195" s="195">
        <f>Prevalence!R192*BN195</f>
        <v>742.45500000000015</v>
      </c>
      <c r="S195" s="195">
        <f>Prevalence!S192*BO195</f>
        <v>355.95000000000005</v>
      </c>
      <c r="T195" s="195">
        <f>Prevalence!T192*BP195</f>
        <v>145.90333333333334</v>
      </c>
      <c r="U195" s="195">
        <f>Prevalence!U192*BQ195</f>
        <v>37.520000000000003</v>
      </c>
      <c r="V195" s="195">
        <f>Prevalence!V192*BR195</f>
        <v>263.08333333333343</v>
      </c>
      <c r="W195" s="195">
        <f>Prevalence!W192*BS195</f>
        <v>174.16000000000003</v>
      </c>
      <c r="X195" s="195">
        <f>Prevalence!X192*BT195</f>
        <v>188.41666666666669</v>
      </c>
      <c r="Y195" s="195">
        <f>Prevalence!Y192*BU195</f>
        <v>37.520000000000003</v>
      </c>
      <c r="Z195" s="195">
        <f>Prevalence!Z192*BV195</f>
        <v>167.80166666666668</v>
      </c>
      <c r="AA195" s="195">
        <f>Prevalence!AA192*BW195</f>
        <v>58.625000000000007</v>
      </c>
      <c r="AB195" s="195">
        <f>Prevalence!AB192*BX195</f>
        <v>805.35</v>
      </c>
      <c r="AC195" s="195">
        <f>Prevalence!AC192*BY195</f>
        <v>7.5950000000000015</v>
      </c>
      <c r="AD195" s="195">
        <f>Prevalence!AD192*BZ195</f>
        <v>130.17666666666668</v>
      </c>
      <c r="AE195" s="195">
        <f>Prevalence!AE192*CA195</f>
        <v>449.40000000000003</v>
      </c>
      <c r="AF195" s="195">
        <f>Prevalence!AF192*CB195</f>
        <v>1199.6483333333335</v>
      </c>
      <c r="AG195" s="195">
        <f>Prevalence!AG192*CC195</f>
        <v>433.44000000000005</v>
      </c>
      <c r="AH195" s="195">
        <f>Prevalence!AH192*CD195</f>
        <v>131.285</v>
      </c>
      <c r="AI195" s="195">
        <f>Prevalence!AI192*CE195</f>
        <v>147.65333333333336</v>
      </c>
      <c r="AJ195" s="195">
        <f>Prevalence!AJ192*CF195</f>
        <v>259.87500000000006</v>
      </c>
      <c r="AK195" s="195">
        <f>Prevalence!AK192*CG195</f>
        <v>221.66666666666669</v>
      </c>
      <c r="AL195" s="195">
        <f>Prevalence!AL192*CH195</f>
        <v>326.66666666666674</v>
      </c>
      <c r="AM195" s="195">
        <f>Prevalence!AM192*CI195</f>
        <v>102.9</v>
      </c>
      <c r="AN195" s="195">
        <f>Prevalence!AN192*CJ195</f>
        <v>430.50000000000011</v>
      </c>
      <c r="AO195" s="195">
        <f>Prevalence!AO192*CK195</f>
        <v>182.02333333333331</v>
      </c>
      <c r="AP195" s="195">
        <f>Prevalence!AP192*CL195</f>
        <v>191.10000000000002</v>
      </c>
      <c r="AQ195" s="195">
        <f>Prevalence!AQ192*CM195</f>
        <v>97.02</v>
      </c>
      <c r="AR195" s="195">
        <f>Prevalence!AR192*CN195</f>
        <v>60.293333333333337</v>
      </c>
      <c r="AS195" s="195">
        <f>Prevalence!AS192*CO195</f>
        <v>384.16</v>
      </c>
      <c r="AT195" s="195">
        <f>Prevalence!AT192*CP195</f>
        <v>121.56666666666668</v>
      </c>
      <c r="AU195" s="195">
        <f>Prevalence!AU192*CQ195</f>
        <v>77.28</v>
      </c>
      <c r="AV195" s="195">
        <f>Prevalence!AV192*CR195</f>
        <v>262.54666666666668</v>
      </c>
      <c r="AW195">
        <v>194</v>
      </c>
      <c r="AX195">
        <v>30661</v>
      </c>
      <c r="AY195">
        <v>1247</v>
      </c>
      <c r="AZ195">
        <v>819</v>
      </c>
      <c r="BA195">
        <v>902</v>
      </c>
      <c r="BB195">
        <v>1605</v>
      </c>
      <c r="BC195">
        <v>1519</v>
      </c>
      <c r="BD195">
        <v>4764</v>
      </c>
      <c r="BE195">
        <v>5624</v>
      </c>
      <c r="BF195">
        <v>2545</v>
      </c>
      <c r="BG195">
        <v>2008</v>
      </c>
      <c r="BH195">
        <v>5820</v>
      </c>
      <c r="BI195">
        <v>294</v>
      </c>
      <c r="BJ195">
        <v>378</v>
      </c>
      <c r="BK195">
        <v>3115</v>
      </c>
      <c r="BL195">
        <v>21</v>
      </c>
      <c r="BM195">
        <v>1582</v>
      </c>
      <c r="BN195">
        <v>2357</v>
      </c>
      <c r="BO195">
        <v>1017</v>
      </c>
      <c r="BP195">
        <v>481</v>
      </c>
      <c r="BQ195">
        <v>201</v>
      </c>
      <c r="BR195">
        <v>902</v>
      </c>
      <c r="BS195">
        <v>622</v>
      </c>
      <c r="BT195">
        <v>475</v>
      </c>
      <c r="BU195">
        <v>402</v>
      </c>
      <c r="BV195">
        <v>757</v>
      </c>
      <c r="BW195">
        <v>335</v>
      </c>
      <c r="BX195">
        <v>3835</v>
      </c>
      <c r="BY195">
        <v>21</v>
      </c>
      <c r="BZ195">
        <v>797</v>
      </c>
      <c r="CA195">
        <v>1605</v>
      </c>
      <c r="CB195">
        <v>3317</v>
      </c>
      <c r="CC195">
        <v>2064</v>
      </c>
      <c r="CD195">
        <v>341</v>
      </c>
      <c r="CE195">
        <v>452</v>
      </c>
      <c r="CF195">
        <v>825</v>
      </c>
      <c r="CG195">
        <v>500</v>
      </c>
      <c r="CH195">
        <v>1120</v>
      </c>
      <c r="CI195">
        <v>294</v>
      </c>
      <c r="CJ195">
        <v>1476</v>
      </c>
      <c r="CK195">
        <v>538</v>
      </c>
      <c r="CL195">
        <v>819</v>
      </c>
      <c r="CM195">
        <v>378</v>
      </c>
      <c r="CN195">
        <v>272</v>
      </c>
      <c r="CO195">
        <v>1372</v>
      </c>
      <c r="CP195">
        <v>521</v>
      </c>
      <c r="CQ195">
        <v>207</v>
      </c>
      <c r="CR195">
        <v>776</v>
      </c>
    </row>
    <row r="196" spans="1:96" x14ac:dyDescent="0.2">
      <c r="A196" s="114" t="s">
        <v>27</v>
      </c>
      <c r="B196" s="195">
        <f>Prevalence!B193*AX196</f>
        <v>8664.0400000000009</v>
      </c>
      <c r="C196" s="195">
        <f>Prevalence!C193*AY196</f>
        <v>489.33500000000009</v>
      </c>
      <c r="D196" s="195">
        <f>Prevalence!D193*AZ196</f>
        <v>200.20000000000002</v>
      </c>
      <c r="E196" s="195">
        <f>Prevalence!E193*BA196</f>
        <v>231.5833333333334</v>
      </c>
      <c r="F196" s="195">
        <f>Prevalence!F193*BB196</f>
        <v>495.88000000000005</v>
      </c>
      <c r="G196" s="195">
        <f>Prevalence!G193*BC196</f>
        <v>325.36</v>
      </c>
      <c r="H196" s="195">
        <f>Prevalence!H193*BD196</f>
        <v>1441.1366666666668</v>
      </c>
      <c r="I196" s="195">
        <f>Prevalence!I193*BE196</f>
        <v>1609.3350000000003</v>
      </c>
      <c r="J196" s="195">
        <f>Prevalence!J193*BF196</f>
        <v>680.12000000000012</v>
      </c>
      <c r="K196" s="195">
        <f>Prevalence!K193*BG196</f>
        <v>626.6400000000001</v>
      </c>
      <c r="L196" s="195">
        <f>Prevalence!L193*BH196</f>
        <v>1389.8850000000002</v>
      </c>
      <c r="M196" s="195">
        <f>Prevalence!M193*BI196</f>
        <v>109.20000000000002</v>
      </c>
      <c r="N196" s="195">
        <f>Prevalence!N193*BJ196</f>
        <v>88.55</v>
      </c>
      <c r="O196" s="195">
        <f>Prevalence!O193*BK196</f>
        <v>970.06000000000006</v>
      </c>
      <c r="P196" s="195">
        <f>Prevalence!P193*BL196</f>
        <v>7.9566666666666688</v>
      </c>
      <c r="Q196" s="195">
        <f>Prevalence!Q193*BM196</f>
        <v>392.29166666666674</v>
      </c>
      <c r="R196" s="195">
        <f>Prevalence!R193*BN196</f>
        <v>819.94500000000016</v>
      </c>
      <c r="S196" s="195">
        <f>Prevalence!S193*BO196</f>
        <v>353.85</v>
      </c>
      <c r="T196" s="195">
        <f>Prevalence!T193*BP196</f>
        <v>152.27333333333334</v>
      </c>
      <c r="U196" s="195">
        <f>Prevalence!U193*BQ196</f>
        <v>43.866666666666667</v>
      </c>
      <c r="V196" s="195">
        <f>Prevalence!V193*BR196</f>
        <v>231.5833333333334</v>
      </c>
      <c r="W196" s="195">
        <f>Prevalence!W193*BS196</f>
        <v>153.72000000000003</v>
      </c>
      <c r="X196" s="195">
        <f>Prevalence!X193*BT196</f>
        <v>186.83</v>
      </c>
      <c r="Y196" s="195">
        <f>Prevalence!Y193*BU196</f>
        <v>32.38666666666667</v>
      </c>
      <c r="Z196" s="195">
        <f>Prevalence!Z193*BV196</f>
        <v>192.62833333333333</v>
      </c>
      <c r="AA196" s="195">
        <f>Prevalence!AA193*BW196</f>
        <v>57.925000000000004</v>
      </c>
      <c r="AB196" s="195">
        <f>Prevalence!AB193*BX196</f>
        <v>713.58</v>
      </c>
      <c r="AC196" s="195">
        <f>Prevalence!AC193*BY196</f>
        <v>7.9566666666666688</v>
      </c>
      <c r="AD196" s="195">
        <f>Prevalence!AD193*BZ196</f>
        <v>159.41333333333336</v>
      </c>
      <c r="AE196" s="195">
        <f>Prevalence!AE193*CA196</f>
        <v>495.88000000000005</v>
      </c>
      <c r="AF196" s="195">
        <f>Prevalence!AF193*CB196</f>
        <v>1002.9016666666669</v>
      </c>
      <c r="AG196" s="195">
        <f>Prevalence!AG193*CC196</f>
        <v>477.54</v>
      </c>
      <c r="AH196" s="195">
        <f>Prevalence!AH193*CD196</f>
        <v>108.185</v>
      </c>
      <c r="AI196" s="195">
        <f>Prevalence!AI193*CE196</f>
        <v>183.91333333333336</v>
      </c>
      <c r="AJ196" s="195">
        <f>Prevalence!AJ193*CF196</f>
        <v>252.94500000000005</v>
      </c>
      <c r="AK196" s="195">
        <f>Prevalence!AK193*CG196</f>
        <v>255.36</v>
      </c>
      <c r="AL196" s="195">
        <f>Prevalence!AL193*CH196</f>
        <v>367.79166666666674</v>
      </c>
      <c r="AM196" s="195">
        <f>Prevalence!AM193*CI196</f>
        <v>109.20000000000002</v>
      </c>
      <c r="AN196" s="195">
        <f>Prevalence!AN193*CJ196</f>
        <v>477.75000000000011</v>
      </c>
      <c r="AO196" s="195">
        <f>Prevalence!AO193*CK196</f>
        <v>183.715</v>
      </c>
      <c r="AP196" s="195">
        <f>Prevalence!AP193*CL196</f>
        <v>200.20000000000002</v>
      </c>
      <c r="AQ196" s="195">
        <f>Prevalence!AQ193*CM196</f>
        <v>88.55</v>
      </c>
      <c r="AR196" s="195">
        <f>Prevalence!AR193*CN196</f>
        <v>67.83</v>
      </c>
      <c r="AS196" s="195">
        <f>Prevalence!AS193*CO196</f>
        <v>456.96000000000004</v>
      </c>
      <c r="AT196" s="195">
        <f>Prevalence!AT193*CP196</f>
        <v>124.13333333333335</v>
      </c>
      <c r="AU196" s="195">
        <f>Prevalence!AU193*CQ196</f>
        <v>66.826666666666668</v>
      </c>
      <c r="AV196" s="195">
        <f>Prevalence!AV193*CR196</f>
        <v>285.21499999999997</v>
      </c>
      <c r="AW196">
        <v>195</v>
      </c>
      <c r="AX196">
        <v>30943</v>
      </c>
      <c r="AY196">
        <v>1353</v>
      </c>
      <c r="AZ196">
        <v>858</v>
      </c>
      <c r="BA196">
        <v>794</v>
      </c>
      <c r="BB196">
        <v>1771</v>
      </c>
      <c r="BC196">
        <v>1743</v>
      </c>
      <c r="BD196">
        <v>4751</v>
      </c>
      <c r="BE196">
        <v>5109</v>
      </c>
      <c r="BF196">
        <v>2776</v>
      </c>
      <c r="BG196">
        <v>2238</v>
      </c>
      <c r="BH196">
        <v>5673</v>
      </c>
      <c r="BI196">
        <v>312</v>
      </c>
      <c r="BJ196">
        <v>345</v>
      </c>
      <c r="BK196">
        <v>3198</v>
      </c>
      <c r="BL196">
        <v>22</v>
      </c>
      <c r="BM196">
        <v>1345</v>
      </c>
      <c r="BN196">
        <v>2603</v>
      </c>
      <c r="BO196">
        <v>1011</v>
      </c>
      <c r="BP196">
        <v>502</v>
      </c>
      <c r="BQ196">
        <v>235</v>
      </c>
      <c r="BR196">
        <v>794</v>
      </c>
      <c r="BS196">
        <v>549</v>
      </c>
      <c r="BT196">
        <v>471</v>
      </c>
      <c r="BU196">
        <v>347</v>
      </c>
      <c r="BV196">
        <v>869</v>
      </c>
      <c r="BW196">
        <v>331</v>
      </c>
      <c r="BX196">
        <v>3398</v>
      </c>
      <c r="BY196">
        <v>22</v>
      </c>
      <c r="BZ196">
        <v>976</v>
      </c>
      <c r="CA196">
        <v>1771</v>
      </c>
      <c r="CB196">
        <v>2773</v>
      </c>
      <c r="CC196">
        <v>2274</v>
      </c>
      <c r="CD196">
        <v>281</v>
      </c>
      <c r="CE196">
        <v>563</v>
      </c>
      <c r="CF196">
        <v>803</v>
      </c>
      <c r="CG196">
        <v>576</v>
      </c>
      <c r="CH196">
        <v>1261</v>
      </c>
      <c r="CI196">
        <v>312</v>
      </c>
      <c r="CJ196">
        <v>1638</v>
      </c>
      <c r="CK196">
        <v>543</v>
      </c>
      <c r="CL196">
        <v>858</v>
      </c>
      <c r="CM196">
        <v>345</v>
      </c>
      <c r="CN196">
        <v>306</v>
      </c>
      <c r="CO196">
        <v>1632</v>
      </c>
      <c r="CP196">
        <v>532</v>
      </c>
      <c r="CQ196">
        <v>179</v>
      </c>
      <c r="CR196">
        <v>843</v>
      </c>
    </row>
    <row r="197" spans="1:96" x14ac:dyDescent="0.2">
      <c r="A197" s="114" t="s">
        <v>28</v>
      </c>
      <c r="B197" s="195">
        <f>Prevalence!B194*AX197</f>
        <v>8452.34</v>
      </c>
      <c r="C197" s="195">
        <f>Prevalence!C194*AY197</f>
        <v>562.52083333333337</v>
      </c>
      <c r="D197" s="195">
        <f>Prevalence!D194*AZ197</f>
        <v>253.71666666666667</v>
      </c>
      <c r="E197" s="195">
        <f>Prevalence!E194*BA197</f>
        <v>238.06250000000003</v>
      </c>
      <c r="F197" s="195">
        <f>Prevalence!F194*BB197</f>
        <v>522.86</v>
      </c>
      <c r="G197" s="195">
        <f>Prevalence!G194*BC197</f>
        <v>347.36</v>
      </c>
      <c r="H197" s="195">
        <f>Prevalence!H194*BD197</f>
        <v>1417.6283333333333</v>
      </c>
      <c r="I197" s="195">
        <f>Prevalence!I194*BE197</f>
        <v>1422.4275</v>
      </c>
      <c r="J197" s="195">
        <f>Prevalence!J194*BF197</f>
        <v>640.86750000000006</v>
      </c>
      <c r="K197" s="195">
        <f>Prevalence!K194*BG197</f>
        <v>647.14</v>
      </c>
      <c r="L197" s="195">
        <f>Prevalence!L194*BH197</f>
        <v>1267.6300000000001</v>
      </c>
      <c r="M197" s="195">
        <f>Prevalence!M194*BI197</f>
        <v>101.72500000000001</v>
      </c>
      <c r="N197" s="195">
        <f>Prevalence!N194*BJ197</f>
        <v>100.815</v>
      </c>
      <c r="O197" s="195">
        <f>Prevalence!O194*BK197</f>
        <v>915.13499999999999</v>
      </c>
      <c r="P197" s="195">
        <f>Prevalence!P194*BL197</f>
        <v>3.3583333333333338</v>
      </c>
      <c r="Q197" s="195">
        <f>Prevalence!Q194*BM197</f>
        <v>289.25000000000006</v>
      </c>
      <c r="R197" s="195">
        <f>Prevalence!R194*BN197</f>
        <v>897.39</v>
      </c>
      <c r="S197" s="195">
        <f>Prevalence!S194*BO197</f>
        <v>373.1</v>
      </c>
      <c r="T197" s="195">
        <f>Prevalence!T194*BP197</f>
        <v>156.88833333333335</v>
      </c>
      <c r="U197" s="195">
        <f>Prevalence!U194*BQ197</f>
        <v>51.826666666666668</v>
      </c>
      <c r="V197" s="195">
        <f>Prevalence!V194*BR197</f>
        <v>238.06250000000003</v>
      </c>
      <c r="W197" s="195">
        <f>Prevalence!W194*BS197</f>
        <v>122.98</v>
      </c>
      <c r="X197" s="195">
        <f>Prevalence!X194*BT197</f>
        <v>222.10500000000002</v>
      </c>
      <c r="Y197" s="195">
        <f>Prevalence!Y194*BU197</f>
        <v>39.173333333333332</v>
      </c>
      <c r="Z197" s="195">
        <f>Prevalence!Z194*BV197</f>
        <v>252.35166666666669</v>
      </c>
      <c r="AA197" s="195">
        <f>Prevalence!AA194*BW197</f>
        <v>67.600000000000009</v>
      </c>
      <c r="AB197" s="195">
        <f>Prevalence!AB194*BX197</f>
        <v>545.61</v>
      </c>
      <c r="AC197" s="195">
        <f>Prevalence!AC194*BY197</f>
        <v>3.3583333333333338</v>
      </c>
      <c r="AD197" s="195">
        <f>Prevalence!AD194*BZ197</f>
        <v>164.40666666666667</v>
      </c>
      <c r="AE197" s="195">
        <f>Prevalence!AE194*CA197</f>
        <v>522.86</v>
      </c>
      <c r="AF197" s="195">
        <f>Prevalence!AF194*CB197</f>
        <v>727.41500000000008</v>
      </c>
      <c r="AG197" s="195">
        <f>Prevalence!AG194*CC197</f>
        <v>440.7</v>
      </c>
      <c r="AH197" s="195">
        <f>Prevalence!AH194*CD197</f>
        <v>119.04750000000001</v>
      </c>
      <c r="AI197" s="195">
        <f>Prevalence!AI194*CE197</f>
        <v>192.61666666666667</v>
      </c>
      <c r="AJ197" s="195">
        <f>Prevalence!AJ194*CF197</f>
        <v>262.3725</v>
      </c>
      <c r="AK197" s="195">
        <f>Prevalence!AK194*CG197</f>
        <v>287.755</v>
      </c>
      <c r="AL197" s="195">
        <f>Prevalence!AL194*CH197</f>
        <v>359.93750000000006</v>
      </c>
      <c r="AM197" s="195">
        <f>Prevalence!AM194*CI197</f>
        <v>101.72500000000001</v>
      </c>
      <c r="AN197" s="195">
        <f>Prevalence!AN194*CJ197</f>
        <v>440.91666666666674</v>
      </c>
      <c r="AO197" s="195">
        <f>Prevalence!AO194*CK197</f>
        <v>194.155</v>
      </c>
      <c r="AP197" s="195">
        <f>Prevalence!AP194*CL197</f>
        <v>253.71666666666667</v>
      </c>
      <c r="AQ197" s="195">
        <f>Prevalence!AQ194*CM197</f>
        <v>100.815</v>
      </c>
      <c r="AR197" s="195">
        <f>Prevalence!AR194*CN197</f>
        <v>76.775833333333338</v>
      </c>
      <c r="AS197" s="195">
        <f>Prevalence!AS194*CO197</f>
        <v>481</v>
      </c>
      <c r="AT197" s="195">
        <f>Prevalence!AT194*CP197</f>
        <v>134.55000000000001</v>
      </c>
      <c r="AU197" s="195">
        <f>Prevalence!AU194*CQ197</f>
        <v>65.173333333333332</v>
      </c>
      <c r="AV197" s="195">
        <f>Prevalence!AV194*CR197</f>
        <v>286.83416666666665</v>
      </c>
      <c r="AW197">
        <v>196</v>
      </c>
      <c r="AX197">
        <v>32509</v>
      </c>
      <c r="AY197">
        <v>1675</v>
      </c>
      <c r="AZ197">
        <v>1171</v>
      </c>
      <c r="BA197">
        <v>879</v>
      </c>
      <c r="BB197">
        <v>2011</v>
      </c>
      <c r="BC197">
        <v>2004</v>
      </c>
      <c r="BD197">
        <v>5033</v>
      </c>
      <c r="BE197">
        <v>4863</v>
      </c>
      <c r="BF197">
        <v>2817</v>
      </c>
      <c r="BG197">
        <v>2489</v>
      </c>
      <c r="BH197">
        <v>5572</v>
      </c>
      <c r="BI197">
        <v>313</v>
      </c>
      <c r="BJ197">
        <v>423</v>
      </c>
      <c r="BK197">
        <v>3249</v>
      </c>
      <c r="BL197">
        <v>10</v>
      </c>
      <c r="BM197">
        <v>1068</v>
      </c>
      <c r="BN197">
        <v>3068</v>
      </c>
      <c r="BO197">
        <v>1148</v>
      </c>
      <c r="BP197">
        <v>557</v>
      </c>
      <c r="BQ197">
        <v>299</v>
      </c>
      <c r="BR197">
        <v>879</v>
      </c>
      <c r="BS197">
        <v>473</v>
      </c>
      <c r="BT197">
        <v>603</v>
      </c>
      <c r="BU197">
        <v>452</v>
      </c>
      <c r="BV197">
        <v>1226</v>
      </c>
      <c r="BW197">
        <v>416</v>
      </c>
      <c r="BX197">
        <v>2798</v>
      </c>
      <c r="BY197">
        <v>10</v>
      </c>
      <c r="BZ197">
        <v>1084</v>
      </c>
      <c r="CA197">
        <v>2011</v>
      </c>
      <c r="CB197">
        <v>2166</v>
      </c>
      <c r="CC197">
        <v>2260</v>
      </c>
      <c r="CD197">
        <v>333</v>
      </c>
      <c r="CE197">
        <v>635</v>
      </c>
      <c r="CF197">
        <v>897</v>
      </c>
      <c r="CG197">
        <v>699</v>
      </c>
      <c r="CH197">
        <v>1329</v>
      </c>
      <c r="CI197">
        <v>313</v>
      </c>
      <c r="CJ197">
        <v>1628</v>
      </c>
      <c r="CK197">
        <v>618</v>
      </c>
      <c r="CL197">
        <v>1171</v>
      </c>
      <c r="CM197">
        <v>423</v>
      </c>
      <c r="CN197">
        <v>373</v>
      </c>
      <c r="CO197">
        <v>1850</v>
      </c>
      <c r="CP197">
        <v>621</v>
      </c>
      <c r="CQ197">
        <v>188</v>
      </c>
      <c r="CR197">
        <v>913</v>
      </c>
    </row>
    <row r="198" spans="1:96" x14ac:dyDescent="0.2">
      <c r="A198" s="114" t="s">
        <v>29</v>
      </c>
      <c r="B198" s="195">
        <f>Prevalence!B195*AX198</f>
        <v>10459.02</v>
      </c>
      <c r="C198" s="195">
        <f>Prevalence!C195*AY198</f>
        <v>721.70583333333343</v>
      </c>
      <c r="D198" s="195">
        <f>Prevalence!D195*AZ198</f>
        <v>391.95</v>
      </c>
      <c r="E198" s="195">
        <f>Prevalence!E195*BA198</f>
        <v>342.06250000000006</v>
      </c>
      <c r="F198" s="195">
        <f>Prevalence!F195*BB198</f>
        <v>681.46</v>
      </c>
      <c r="G198" s="195">
        <f>Prevalence!G195*BC198</f>
        <v>445.4666666666667</v>
      </c>
      <c r="H198" s="195">
        <f>Prevalence!H195*BD198</f>
        <v>1602.1200000000001</v>
      </c>
      <c r="I198" s="195">
        <f>Prevalence!I195*BE198</f>
        <v>1748.2724999999998</v>
      </c>
      <c r="J198" s="195">
        <f>Prevalence!J195*BF198</f>
        <v>816.04250000000002</v>
      </c>
      <c r="K198" s="195">
        <f>Prevalence!K195*BG198</f>
        <v>848.64</v>
      </c>
      <c r="L198" s="195">
        <f>Prevalence!L195*BH198</f>
        <v>1361.5875000000001</v>
      </c>
      <c r="M198" s="195">
        <f>Prevalence!M195*BI198</f>
        <v>152.75</v>
      </c>
      <c r="N198" s="195">
        <f>Prevalence!N195*BJ198</f>
        <v>98.431666666666672</v>
      </c>
      <c r="O198" s="195">
        <f>Prevalence!O195*BK198</f>
        <v>1242.1500000000001</v>
      </c>
      <c r="P198" s="195">
        <f>Prevalence!P195*BL198</f>
        <v>7.0525000000000011</v>
      </c>
      <c r="Q198" s="195">
        <f>Prevalence!Q195*BM198</f>
        <v>256.20833333333337</v>
      </c>
      <c r="R198" s="195">
        <f>Prevalence!R195*BN198</f>
        <v>1038.96</v>
      </c>
      <c r="S198" s="195">
        <f>Prevalence!S195*BO198</f>
        <v>516.75</v>
      </c>
      <c r="T198" s="195">
        <f>Prevalence!T195*BP198</f>
        <v>214.63</v>
      </c>
      <c r="U198" s="195">
        <f>Prevalence!U195*BQ198</f>
        <v>62.74666666666667</v>
      </c>
      <c r="V198" s="195">
        <f>Prevalence!V195*BR198</f>
        <v>342.06250000000006</v>
      </c>
      <c r="W198" s="195">
        <f>Prevalence!W195*BS198</f>
        <v>153.14000000000001</v>
      </c>
      <c r="X198" s="195">
        <f>Prevalence!X195*BT198</f>
        <v>276.61833333333334</v>
      </c>
      <c r="Y198" s="195">
        <f>Prevalence!Y195*BU198</f>
        <v>53.300000000000004</v>
      </c>
      <c r="Z198" s="195">
        <f>Prevalence!Z195*BV198</f>
        <v>311.01416666666665</v>
      </c>
      <c r="AA198" s="195">
        <f>Prevalence!AA195*BW198</f>
        <v>89.7</v>
      </c>
      <c r="AB198" s="195">
        <f>Prevalence!AB195*BX198</f>
        <v>487.89000000000004</v>
      </c>
      <c r="AC198" s="195">
        <f>Prevalence!AC195*BY198</f>
        <v>7.0525000000000011</v>
      </c>
      <c r="AD198" s="195">
        <f>Prevalence!AD195*BZ198</f>
        <v>197.31833333333333</v>
      </c>
      <c r="AE198" s="195">
        <f>Prevalence!AE195*CA198</f>
        <v>681.46</v>
      </c>
      <c r="AF198" s="195">
        <f>Prevalence!AF195*CB198</f>
        <v>810.3658333333334</v>
      </c>
      <c r="AG198" s="195">
        <f>Prevalence!AG195*CC198</f>
        <v>550.875</v>
      </c>
      <c r="AH198" s="195">
        <f>Prevalence!AH195*CD198</f>
        <v>165.16500000000002</v>
      </c>
      <c r="AI198" s="195">
        <f>Prevalence!AI195*CE198</f>
        <v>217.49</v>
      </c>
      <c r="AJ198" s="195">
        <f>Prevalence!AJ195*CF198</f>
        <v>348.07499999999999</v>
      </c>
      <c r="AK198" s="195">
        <f>Prevalence!AK195*CG198</f>
        <v>361.44333333333333</v>
      </c>
      <c r="AL198" s="195">
        <f>Prevalence!AL195*CH198</f>
        <v>466.64583333333337</v>
      </c>
      <c r="AM198" s="195">
        <f>Prevalence!AM195*CI198</f>
        <v>152.75</v>
      </c>
      <c r="AN198" s="195">
        <f>Prevalence!AN195*CJ198</f>
        <v>604.22916666666674</v>
      </c>
      <c r="AO198" s="195">
        <f>Prevalence!AO195*CK198</f>
        <v>256.04583333333329</v>
      </c>
      <c r="AP198" s="195">
        <f>Prevalence!AP195*CL198</f>
        <v>391.95</v>
      </c>
      <c r="AQ198" s="195">
        <f>Prevalence!AQ195*CM198</f>
        <v>98.431666666666672</v>
      </c>
      <c r="AR198" s="195">
        <f>Prevalence!AR195*CN198</f>
        <v>107.03333333333333</v>
      </c>
      <c r="AS198" s="195">
        <f>Prevalence!AS195*CO198</f>
        <v>620.62</v>
      </c>
      <c r="AT198" s="195">
        <f>Prevalence!AT195*CP198</f>
        <v>196.51666666666668</v>
      </c>
      <c r="AU198" s="195">
        <f>Prevalence!AU195*CQ198</f>
        <v>94.986666666666665</v>
      </c>
      <c r="AV198" s="195">
        <f>Prevalence!AV195*CR198</f>
        <v>394.27916666666664</v>
      </c>
      <c r="AW198">
        <v>197</v>
      </c>
      <c r="AX198">
        <v>40227</v>
      </c>
      <c r="AY198">
        <v>2149</v>
      </c>
      <c r="AZ198">
        <v>1809</v>
      </c>
      <c r="BA198">
        <v>1263</v>
      </c>
      <c r="BB198">
        <v>2621</v>
      </c>
      <c r="BC198">
        <v>2570</v>
      </c>
      <c r="BD198">
        <v>5688</v>
      </c>
      <c r="BE198">
        <v>5977</v>
      </c>
      <c r="BF198">
        <v>3587</v>
      </c>
      <c r="BG198">
        <v>3264</v>
      </c>
      <c r="BH198">
        <v>5985</v>
      </c>
      <c r="BI198">
        <v>470</v>
      </c>
      <c r="BJ198">
        <v>413</v>
      </c>
      <c r="BK198">
        <v>4410</v>
      </c>
      <c r="BL198">
        <v>21</v>
      </c>
      <c r="BM198">
        <v>946</v>
      </c>
      <c r="BN198">
        <v>3552</v>
      </c>
      <c r="BO198">
        <v>1590</v>
      </c>
      <c r="BP198">
        <v>762</v>
      </c>
      <c r="BQ198">
        <v>362</v>
      </c>
      <c r="BR198">
        <v>1263</v>
      </c>
      <c r="BS198">
        <v>589</v>
      </c>
      <c r="BT198">
        <v>751</v>
      </c>
      <c r="BU198">
        <v>615</v>
      </c>
      <c r="BV198">
        <v>1511</v>
      </c>
      <c r="BW198">
        <v>552</v>
      </c>
      <c r="BX198">
        <v>2502</v>
      </c>
      <c r="BY198">
        <v>21</v>
      </c>
      <c r="BZ198">
        <v>1301</v>
      </c>
      <c r="CA198">
        <v>2621</v>
      </c>
      <c r="CB198">
        <v>2413</v>
      </c>
      <c r="CC198">
        <v>2825</v>
      </c>
      <c r="CD198">
        <v>462</v>
      </c>
      <c r="CE198">
        <v>717</v>
      </c>
      <c r="CF198">
        <v>1190</v>
      </c>
      <c r="CG198">
        <v>878</v>
      </c>
      <c r="CH198">
        <v>1723</v>
      </c>
      <c r="CI198">
        <v>470</v>
      </c>
      <c r="CJ198">
        <v>2231</v>
      </c>
      <c r="CK198">
        <v>815</v>
      </c>
      <c r="CL198">
        <v>1809</v>
      </c>
      <c r="CM198">
        <v>413</v>
      </c>
      <c r="CN198">
        <v>520</v>
      </c>
      <c r="CO198">
        <v>2387</v>
      </c>
      <c r="CP198">
        <v>907</v>
      </c>
      <c r="CQ198">
        <v>274</v>
      </c>
      <c r="CR198">
        <v>1255</v>
      </c>
    </row>
    <row r="199" spans="1:96" x14ac:dyDescent="0.2">
      <c r="A199" s="114" t="s">
        <v>30</v>
      </c>
      <c r="B199" s="195">
        <f>Prevalence!B196*AX199</f>
        <v>10490.64</v>
      </c>
      <c r="C199" s="195">
        <f>Prevalence!C196*AY199</f>
        <v>704.32</v>
      </c>
      <c r="D199" s="195">
        <f>Prevalence!D196*AZ199</f>
        <v>403.6</v>
      </c>
      <c r="E199" s="195">
        <f>Prevalence!E196*BA199</f>
        <v>393.5</v>
      </c>
      <c r="F199" s="195">
        <f>Prevalence!F196*BB199</f>
        <v>741.12</v>
      </c>
      <c r="G199" s="195">
        <f>Prevalence!G196*BC199</f>
        <v>430.71999999999991</v>
      </c>
      <c r="H199" s="195">
        <f>Prevalence!H196*BD199</f>
        <v>1596.6599999999996</v>
      </c>
      <c r="I199" s="195">
        <f>Prevalence!I196*BE199</f>
        <v>1676.16</v>
      </c>
      <c r="J199" s="195">
        <f>Prevalence!J196*BF199</f>
        <v>858.27</v>
      </c>
      <c r="K199" s="195">
        <f>Prevalence!K196*BG199</f>
        <v>807.36</v>
      </c>
      <c r="L199" s="195">
        <f>Prevalence!L196*BH199</f>
        <v>1281.4199999999998</v>
      </c>
      <c r="M199" s="195">
        <f>Prevalence!M196*BI199</f>
        <v>164.4</v>
      </c>
      <c r="N199" s="195">
        <f>Prevalence!N196*BJ199</f>
        <v>107.57999999999998</v>
      </c>
      <c r="O199" s="195">
        <f>Prevalence!O196*BK199</f>
        <v>1327.5599999999997</v>
      </c>
      <c r="P199" s="195">
        <f>Prevalence!P196*BL199</f>
        <v>6.82</v>
      </c>
      <c r="Q199" s="195">
        <f>Prevalence!Q196*BM199</f>
        <v>242.75</v>
      </c>
      <c r="R199" s="195">
        <f>Prevalence!R196*BN199</f>
        <v>1042.47</v>
      </c>
      <c r="S199" s="195">
        <f>Prevalence!S196*BO199</f>
        <v>542.69999999999993</v>
      </c>
      <c r="T199" s="195">
        <f>Prevalence!T196*BP199</f>
        <v>256.61999999999995</v>
      </c>
      <c r="U199" s="195">
        <f>Prevalence!U196*BQ199</f>
        <v>57.599999999999994</v>
      </c>
      <c r="V199" s="195">
        <f>Prevalence!V196*BR199</f>
        <v>393.5</v>
      </c>
      <c r="W199" s="195">
        <f>Prevalence!W196*BS199</f>
        <v>159.35999999999999</v>
      </c>
      <c r="X199" s="195">
        <f>Prevalence!X196*BT199</f>
        <v>258.06</v>
      </c>
      <c r="Y199" s="195">
        <f>Prevalence!Y196*BU199</f>
        <v>58.879999999999988</v>
      </c>
      <c r="Z199" s="195">
        <f>Prevalence!Z196*BV199</f>
        <v>290.7</v>
      </c>
      <c r="AA199" s="195">
        <f>Prevalence!AA196*BW199</f>
        <v>86.399999999999991</v>
      </c>
      <c r="AB199" s="195">
        <f>Prevalence!AB196*BX199</f>
        <v>454.14</v>
      </c>
      <c r="AC199" s="195">
        <f>Prevalence!AC196*BY199</f>
        <v>6.82</v>
      </c>
      <c r="AD199" s="195">
        <f>Prevalence!AD196*BZ199</f>
        <v>183.26000000000002</v>
      </c>
      <c r="AE199" s="195">
        <f>Prevalence!AE196*CA199</f>
        <v>741.12</v>
      </c>
      <c r="AF199" s="195">
        <f>Prevalence!AF196*CB199</f>
        <v>735.01</v>
      </c>
      <c r="AG199" s="195">
        <f>Prevalence!AG196*CC199</f>
        <v>558</v>
      </c>
      <c r="AH199" s="195">
        <f>Prevalence!AH196*CD199</f>
        <v>185.45999999999998</v>
      </c>
      <c r="AI199" s="195">
        <f>Prevalence!AI196*CE199</f>
        <v>213.64000000000001</v>
      </c>
      <c r="AJ199" s="195">
        <f>Prevalence!AJ196*CF199</f>
        <v>353.43</v>
      </c>
      <c r="AK199" s="195">
        <f>Prevalence!AK196*CG199</f>
        <v>362.51999999999992</v>
      </c>
      <c r="AL199" s="195">
        <f>Prevalence!AL196*CH199</f>
        <v>429.5</v>
      </c>
      <c r="AM199" s="195">
        <f>Prevalence!AM196*CI199</f>
        <v>164.4</v>
      </c>
      <c r="AN199" s="195">
        <f>Prevalence!AN196*CJ199</f>
        <v>658.25</v>
      </c>
      <c r="AO199" s="195">
        <f>Prevalence!AO196*CK199</f>
        <v>260.41999999999996</v>
      </c>
      <c r="AP199" s="195">
        <f>Prevalence!AP196*CL199</f>
        <v>403.6</v>
      </c>
      <c r="AQ199" s="195">
        <f>Prevalence!AQ196*CM199</f>
        <v>107.57999999999998</v>
      </c>
      <c r="AR199" s="195">
        <f>Prevalence!AR196*CN199</f>
        <v>106.20999999999998</v>
      </c>
      <c r="AS199" s="195">
        <f>Prevalence!AS196*CO199</f>
        <v>571.43999999999994</v>
      </c>
      <c r="AT199" s="195">
        <f>Prevalence!AT196*CP199</f>
        <v>204.60000000000002</v>
      </c>
      <c r="AU199" s="195">
        <f>Prevalence!AU196*CQ199</f>
        <v>105.59999999999998</v>
      </c>
      <c r="AV199" s="195">
        <f>Prevalence!AV196*CR199</f>
        <v>372.94</v>
      </c>
      <c r="AW199">
        <v>198</v>
      </c>
      <c r="AX199">
        <v>43711</v>
      </c>
      <c r="AY199">
        <v>2272</v>
      </c>
      <c r="AZ199">
        <v>2018</v>
      </c>
      <c r="BA199">
        <v>1574</v>
      </c>
      <c r="BB199">
        <v>3088</v>
      </c>
      <c r="BC199">
        <v>2692</v>
      </c>
      <c r="BD199">
        <v>6141</v>
      </c>
      <c r="BE199">
        <v>6208</v>
      </c>
      <c r="BF199">
        <v>4087</v>
      </c>
      <c r="BG199">
        <v>3364</v>
      </c>
      <c r="BH199">
        <v>6102</v>
      </c>
      <c r="BI199">
        <v>548</v>
      </c>
      <c r="BJ199">
        <v>489</v>
      </c>
      <c r="BK199">
        <v>5106</v>
      </c>
      <c r="BL199">
        <v>22</v>
      </c>
      <c r="BM199">
        <v>971</v>
      </c>
      <c r="BN199">
        <v>3861</v>
      </c>
      <c r="BO199">
        <v>1809</v>
      </c>
      <c r="BP199">
        <v>987</v>
      </c>
      <c r="BQ199">
        <v>360</v>
      </c>
      <c r="BR199">
        <v>1574</v>
      </c>
      <c r="BS199">
        <v>664</v>
      </c>
      <c r="BT199">
        <v>759</v>
      </c>
      <c r="BU199">
        <v>736</v>
      </c>
      <c r="BV199">
        <v>1530</v>
      </c>
      <c r="BW199">
        <v>576</v>
      </c>
      <c r="BX199">
        <v>2523</v>
      </c>
      <c r="BY199">
        <v>22</v>
      </c>
      <c r="BZ199">
        <v>1309</v>
      </c>
      <c r="CA199">
        <v>3088</v>
      </c>
      <c r="CB199">
        <v>2371</v>
      </c>
      <c r="CC199">
        <v>3100</v>
      </c>
      <c r="CD199">
        <v>562</v>
      </c>
      <c r="CE199">
        <v>763</v>
      </c>
      <c r="CF199">
        <v>1309</v>
      </c>
      <c r="CG199">
        <v>954</v>
      </c>
      <c r="CH199">
        <v>1718</v>
      </c>
      <c r="CI199">
        <v>548</v>
      </c>
      <c r="CJ199">
        <v>2633</v>
      </c>
      <c r="CK199">
        <v>898</v>
      </c>
      <c r="CL199">
        <v>2018</v>
      </c>
      <c r="CM199">
        <v>489</v>
      </c>
      <c r="CN199">
        <v>559</v>
      </c>
      <c r="CO199">
        <v>2381</v>
      </c>
      <c r="CP199">
        <v>1023</v>
      </c>
      <c r="CQ199">
        <v>330</v>
      </c>
      <c r="CR199">
        <v>1286</v>
      </c>
    </row>
    <row r="200" spans="1:96" x14ac:dyDescent="0.2">
      <c r="A200" s="114" t="s">
        <v>31</v>
      </c>
      <c r="B200" s="195">
        <f>Prevalence!B197*AX200</f>
        <v>9942.7199999999993</v>
      </c>
      <c r="C200" s="195">
        <f>Prevalence!C197*AY200</f>
        <v>717.34</v>
      </c>
      <c r="D200" s="195">
        <f>Prevalence!D197*AZ200</f>
        <v>389.8</v>
      </c>
      <c r="E200" s="195">
        <f>Prevalence!E197*BA200</f>
        <v>372.5</v>
      </c>
      <c r="F200" s="195">
        <f>Prevalence!F197*BB200</f>
        <v>701.04</v>
      </c>
      <c r="G200" s="195">
        <f>Prevalence!G197*BC200</f>
        <v>392.31999999999994</v>
      </c>
      <c r="H200" s="195">
        <f>Prevalence!H197*BD200</f>
        <v>1468.2199999999998</v>
      </c>
      <c r="I200" s="195">
        <f>Prevalence!I197*BE200</f>
        <v>1693.44</v>
      </c>
      <c r="J200" s="195">
        <f>Prevalence!J197*BF200</f>
        <v>829.92</v>
      </c>
      <c r="K200" s="195">
        <f>Prevalence!K197*BG200</f>
        <v>715.92</v>
      </c>
      <c r="L200" s="195">
        <f>Prevalence!L197*BH200</f>
        <v>1202.6699999999998</v>
      </c>
      <c r="M200" s="195">
        <f>Prevalence!M197*BI200</f>
        <v>144.9</v>
      </c>
      <c r="N200" s="195">
        <f>Prevalence!N197*BJ200</f>
        <v>101.19999999999999</v>
      </c>
      <c r="O200" s="195">
        <f>Prevalence!O197*BK200</f>
        <v>1237.0799999999997</v>
      </c>
      <c r="P200" s="195">
        <f>Prevalence!P197*BL200</f>
        <v>6.2</v>
      </c>
      <c r="Q200" s="195">
        <f>Prevalence!Q197*BM200</f>
        <v>222.75</v>
      </c>
      <c r="R200" s="195">
        <f>Prevalence!R197*BN200</f>
        <v>948.78000000000009</v>
      </c>
      <c r="S200" s="195">
        <f>Prevalence!S197*BO200</f>
        <v>508.2</v>
      </c>
      <c r="T200" s="195">
        <f>Prevalence!T197*BP200</f>
        <v>247.77999999999994</v>
      </c>
      <c r="U200" s="195">
        <f>Prevalence!U197*BQ200</f>
        <v>56.159999999999989</v>
      </c>
      <c r="V200" s="195">
        <f>Prevalence!V197*BR200</f>
        <v>372.5</v>
      </c>
      <c r="W200" s="195">
        <f>Prevalence!W197*BS200</f>
        <v>166.32</v>
      </c>
      <c r="X200" s="195">
        <f>Prevalence!X197*BT200</f>
        <v>260.10000000000002</v>
      </c>
      <c r="Y200" s="195">
        <f>Prevalence!Y197*BU200</f>
        <v>64.319999999999993</v>
      </c>
      <c r="Z200" s="195">
        <f>Prevalence!Z197*BV200</f>
        <v>270.93999999999994</v>
      </c>
      <c r="AA200" s="195">
        <f>Prevalence!AA197*BW200</f>
        <v>91.2</v>
      </c>
      <c r="AB200" s="195">
        <f>Prevalence!AB197*BX200</f>
        <v>422.82</v>
      </c>
      <c r="AC200" s="195">
        <f>Prevalence!AC197*BY200</f>
        <v>6.2</v>
      </c>
      <c r="AD200" s="195">
        <f>Prevalence!AD197*BZ200</f>
        <v>163.38000000000002</v>
      </c>
      <c r="AE200" s="195">
        <f>Prevalence!AE197*CA200</f>
        <v>701.04</v>
      </c>
      <c r="AF200" s="195">
        <f>Prevalence!AF197*CB200</f>
        <v>691.3</v>
      </c>
      <c r="AG200" s="195">
        <f>Prevalence!AG197*CC200</f>
        <v>539.81999999999994</v>
      </c>
      <c r="AH200" s="195">
        <f>Prevalence!AH197*CD200</f>
        <v>199.64999999999998</v>
      </c>
      <c r="AI200" s="195">
        <f>Prevalence!AI197*CE200</f>
        <v>203.28000000000003</v>
      </c>
      <c r="AJ200" s="195">
        <f>Prevalence!AJ197*CF200</f>
        <v>335.34000000000003</v>
      </c>
      <c r="AK200" s="195">
        <f>Prevalence!AK197*CG200</f>
        <v>356.43999999999994</v>
      </c>
      <c r="AL200" s="195">
        <f>Prevalence!AL197*CH200</f>
        <v>377.75</v>
      </c>
      <c r="AM200" s="195">
        <f>Prevalence!AM197*CI200</f>
        <v>144.9</v>
      </c>
      <c r="AN200" s="195">
        <f>Prevalence!AN197*CJ200</f>
        <v>592.75</v>
      </c>
      <c r="AO200" s="195">
        <f>Prevalence!AO197*CK200</f>
        <v>282.16999999999996</v>
      </c>
      <c r="AP200" s="195">
        <f>Prevalence!AP197*CL200</f>
        <v>389.8</v>
      </c>
      <c r="AQ200" s="195">
        <f>Prevalence!AQ197*CM200</f>
        <v>101.19999999999999</v>
      </c>
      <c r="AR200" s="195">
        <f>Prevalence!AR197*CN200</f>
        <v>116.08999999999999</v>
      </c>
      <c r="AS200" s="195">
        <f>Prevalence!AS197*CO200</f>
        <v>515.76</v>
      </c>
      <c r="AT200" s="195">
        <f>Prevalence!AT197*CP200</f>
        <v>186.8</v>
      </c>
      <c r="AU200" s="195">
        <f>Prevalence!AU197*CQ200</f>
        <v>119.99999999999999</v>
      </c>
      <c r="AV200" s="195">
        <f>Prevalence!AV197*CR200</f>
        <v>355.53999999999996</v>
      </c>
      <c r="AW200">
        <v>199</v>
      </c>
      <c r="AX200">
        <v>41428</v>
      </c>
      <c r="AY200">
        <v>2314</v>
      </c>
      <c r="AZ200">
        <v>1949</v>
      </c>
      <c r="BA200">
        <v>1490</v>
      </c>
      <c r="BB200">
        <v>2921</v>
      </c>
      <c r="BC200">
        <v>2452</v>
      </c>
      <c r="BD200">
        <v>5647</v>
      </c>
      <c r="BE200">
        <v>6272</v>
      </c>
      <c r="BF200">
        <v>3952</v>
      </c>
      <c r="BG200">
        <v>2983</v>
      </c>
      <c r="BH200">
        <v>5727</v>
      </c>
      <c r="BI200">
        <v>483</v>
      </c>
      <c r="BJ200">
        <v>460</v>
      </c>
      <c r="BK200">
        <v>4758</v>
      </c>
      <c r="BL200">
        <v>20</v>
      </c>
      <c r="BM200">
        <v>891</v>
      </c>
      <c r="BN200">
        <v>3514</v>
      </c>
      <c r="BO200">
        <v>1694</v>
      </c>
      <c r="BP200">
        <v>953</v>
      </c>
      <c r="BQ200">
        <v>351</v>
      </c>
      <c r="BR200">
        <v>1490</v>
      </c>
      <c r="BS200">
        <v>693</v>
      </c>
      <c r="BT200">
        <v>765</v>
      </c>
      <c r="BU200">
        <v>804</v>
      </c>
      <c r="BV200">
        <v>1426</v>
      </c>
      <c r="BW200">
        <v>608</v>
      </c>
      <c r="BX200">
        <v>2349</v>
      </c>
      <c r="BY200">
        <v>20</v>
      </c>
      <c r="BZ200">
        <v>1167</v>
      </c>
      <c r="CA200">
        <v>2921</v>
      </c>
      <c r="CB200">
        <v>2230</v>
      </c>
      <c r="CC200">
        <v>2999</v>
      </c>
      <c r="CD200">
        <v>605</v>
      </c>
      <c r="CE200">
        <v>726</v>
      </c>
      <c r="CF200">
        <v>1242</v>
      </c>
      <c r="CG200">
        <v>938</v>
      </c>
      <c r="CH200">
        <v>1511</v>
      </c>
      <c r="CI200">
        <v>483</v>
      </c>
      <c r="CJ200">
        <v>2371</v>
      </c>
      <c r="CK200">
        <v>973</v>
      </c>
      <c r="CL200">
        <v>1949</v>
      </c>
      <c r="CM200">
        <v>460</v>
      </c>
      <c r="CN200">
        <v>611</v>
      </c>
      <c r="CO200">
        <v>2149</v>
      </c>
      <c r="CP200">
        <v>934</v>
      </c>
      <c r="CQ200">
        <v>375</v>
      </c>
      <c r="CR200">
        <v>1226</v>
      </c>
    </row>
    <row r="201" spans="1:96" x14ac:dyDescent="0.2">
      <c r="A201" s="114" t="s">
        <v>32</v>
      </c>
      <c r="B201" s="195">
        <f>Prevalence!B198*AX201</f>
        <v>8943.3599999999988</v>
      </c>
      <c r="C201" s="195">
        <f>Prevalence!C198*AY201</f>
        <v>644.79999999999995</v>
      </c>
      <c r="D201" s="195">
        <f>Prevalence!D198*AZ201</f>
        <v>370.6</v>
      </c>
      <c r="E201" s="195">
        <f>Prevalence!E198*BA201</f>
        <v>367</v>
      </c>
      <c r="F201" s="195">
        <f>Prevalence!F198*BB201</f>
        <v>612.95999999999992</v>
      </c>
      <c r="G201" s="195">
        <f>Prevalence!G198*BC201</f>
        <v>338.55999999999995</v>
      </c>
      <c r="H201" s="195">
        <f>Prevalence!H198*BD201</f>
        <v>1390.4799999999998</v>
      </c>
      <c r="I201" s="195">
        <f>Prevalence!I198*BE201</f>
        <v>1461.51</v>
      </c>
      <c r="J201" s="195">
        <f>Prevalence!J198*BF201</f>
        <v>777.20999999999992</v>
      </c>
      <c r="K201" s="195">
        <f>Prevalence!K198*BG201</f>
        <v>617.28</v>
      </c>
      <c r="L201" s="195">
        <f>Prevalence!L198*BH201</f>
        <v>1022.6999999999999</v>
      </c>
      <c r="M201" s="195">
        <f>Prevalence!M198*BI201</f>
        <v>137.4</v>
      </c>
      <c r="N201" s="195">
        <f>Prevalence!N198*BJ201</f>
        <v>87.11999999999999</v>
      </c>
      <c r="O201" s="195">
        <f>Prevalence!O198*BK201</f>
        <v>1147.1199999999999</v>
      </c>
      <c r="P201" s="195">
        <f>Prevalence!P198*BL201</f>
        <v>7.13</v>
      </c>
      <c r="Q201" s="195">
        <f>Prevalence!Q198*BM201</f>
        <v>216</v>
      </c>
      <c r="R201" s="195">
        <f>Prevalence!R198*BN201</f>
        <v>880.2</v>
      </c>
      <c r="S201" s="195">
        <f>Prevalence!S198*BO201</f>
        <v>460.2</v>
      </c>
      <c r="T201" s="195">
        <f>Prevalence!T198*BP201</f>
        <v>237.89999999999995</v>
      </c>
      <c r="U201" s="195">
        <f>Prevalence!U198*BQ201</f>
        <v>49.279999999999994</v>
      </c>
      <c r="V201" s="195">
        <f>Prevalence!V198*BR201</f>
        <v>367</v>
      </c>
      <c r="W201" s="195">
        <f>Prevalence!W198*BS201</f>
        <v>155.04</v>
      </c>
      <c r="X201" s="195">
        <f>Prevalence!X198*BT201</f>
        <v>230.86</v>
      </c>
      <c r="Y201" s="195">
        <f>Prevalence!Y198*BU201</f>
        <v>56.639999999999993</v>
      </c>
      <c r="Z201" s="195">
        <f>Prevalence!Z198*BV201</f>
        <v>239.58999999999997</v>
      </c>
      <c r="AA201" s="195">
        <f>Prevalence!AA198*BW201</f>
        <v>75.899999999999991</v>
      </c>
      <c r="AB201" s="195">
        <f>Prevalence!AB198*BX201</f>
        <v>360.18</v>
      </c>
      <c r="AC201" s="195">
        <f>Prevalence!AC198*BY201</f>
        <v>7.13</v>
      </c>
      <c r="AD201" s="195">
        <f>Prevalence!AD198*BZ201</f>
        <v>127.96000000000001</v>
      </c>
      <c r="AE201" s="195">
        <f>Prevalence!AE198*CA201</f>
        <v>612.95999999999992</v>
      </c>
      <c r="AF201" s="195">
        <f>Prevalence!AF198*CB201</f>
        <v>597.99</v>
      </c>
      <c r="AG201" s="195">
        <f>Prevalence!AG198*CC201</f>
        <v>501.47999999999996</v>
      </c>
      <c r="AH201" s="195">
        <f>Prevalence!AH198*CD201</f>
        <v>165.65999999999997</v>
      </c>
      <c r="AI201" s="195">
        <f>Prevalence!AI198*CE201</f>
        <v>181.72000000000003</v>
      </c>
      <c r="AJ201" s="195">
        <f>Prevalence!AJ198*CF201</f>
        <v>330.48</v>
      </c>
      <c r="AK201" s="195">
        <f>Prevalence!AK198*CG201</f>
        <v>322.61999999999995</v>
      </c>
      <c r="AL201" s="195">
        <f>Prevalence!AL198*CH201</f>
        <v>326.5</v>
      </c>
      <c r="AM201" s="195">
        <f>Prevalence!AM198*CI201</f>
        <v>137.4</v>
      </c>
      <c r="AN201" s="195">
        <f>Prevalence!AN198*CJ201</f>
        <v>558</v>
      </c>
      <c r="AO201" s="195">
        <f>Prevalence!AO198*CK201</f>
        <v>252.58999999999997</v>
      </c>
      <c r="AP201" s="195">
        <f>Prevalence!AP198*CL201</f>
        <v>370.6</v>
      </c>
      <c r="AQ201" s="195">
        <f>Prevalence!AQ198*CM201</f>
        <v>87.11999999999999</v>
      </c>
      <c r="AR201" s="195">
        <f>Prevalence!AR198*CN201</f>
        <v>104.87999999999998</v>
      </c>
      <c r="AS201" s="195">
        <f>Prevalence!AS198*CO201</f>
        <v>446.64</v>
      </c>
      <c r="AT201" s="195">
        <f>Prevalence!AT198*CP201</f>
        <v>178.8</v>
      </c>
      <c r="AU201" s="195">
        <f>Prevalence!AU198*CQ201</f>
        <v>96.639999999999986</v>
      </c>
      <c r="AV201" s="195">
        <f>Prevalence!AV198*CR201</f>
        <v>278.10999999999996</v>
      </c>
      <c r="AW201">
        <v>200</v>
      </c>
      <c r="AX201">
        <v>37264</v>
      </c>
      <c r="AY201">
        <v>2080</v>
      </c>
      <c r="AZ201">
        <v>1853</v>
      </c>
      <c r="BA201">
        <v>1468</v>
      </c>
      <c r="BB201">
        <v>2554</v>
      </c>
      <c r="BC201">
        <v>2116</v>
      </c>
      <c r="BD201">
        <v>5348</v>
      </c>
      <c r="BE201">
        <v>5413</v>
      </c>
      <c r="BF201">
        <v>3701</v>
      </c>
      <c r="BG201">
        <v>2572</v>
      </c>
      <c r="BH201">
        <v>4870</v>
      </c>
      <c r="BI201">
        <v>458</v>
      </c>
      <c r="BJ201">
        <v>396</v>
      </c>
      <c r="BK201">
        <v>4412</v>
      </c>
      <c r="BL201">
        <v>23</v>
      </c>
      <c r="BM201">
        <v>864</v>
      </c>
      <c r="BN201">
        <v>3260</v>
      </c>
      <c r="BO201">
        <v>1534</v>
      </c>
      <c r="BP201">
        <v>915</v>
      </c>
      <c r="BQ201">
        <v>308</v>
      </c>
      <c r="BR201">
        <v>1468</v>
      </c>
      <c r="BS201">
        <v>646</v>
      </c>
      <c r="BT201">
        <v>679</v>
      </c>
      <c r="BU201">
        <v>708</v>
      </c>
      <c r="BV201">
        <v>1261</v>
      </c>
      <c r="BW201">
        <v>506</v>
      </c>
      <c r="BX201">
        <v>2001</v>
      </c>
      <c r="BY201">
        <v>23</v>
      </c>
      <c r="BZ201">
        <v>914</v>
      </c>
      <c r="CA201">
        <v>2554</v>
      </c>
      <c r="CB201">
        <v>1929</v>
      </c>
      <c r="CC201">
        <v>2786</v>
      </c>
      <c r="CD201">
        <v>502</v>
      </c>
      <c r="CE201">
        <v>649</v>
      </c>
      <c r="CF201">
        <v>1224</v>
      </c>
      <c r="CG201">
        <v>849</v>
      </c>
      <c r="CH201">
        <v>1306</v>
      </c>
      <c r="CI201">
        <v>458</v>
      </c>
      <c r="CJ201">
        <v>2232</v>
      </c>
      <c r="CK201">
        <v>871</v>
      </c>
      <c r="CL201">
        <v>1853</v>
      </c>
      <c r="CM201">
        <v>396</v>
      </c>
      <c r="CN201">
        <v>552</v>
      </c>
      <c r="CO201">
        <v>1861</v>
      </c>
      <c r="CP201">
        <v>894</v>
      </c>
      <c r="CQ201">
        <v>302</v>
      </c>
      <c r="CR201">
        <v>959</v>
      </c>
    </row>
    <row r="202" spans="1:96" x14ac:dyDescent="0.2">
      <c r="A202" s="114" t="s">
        <v>33</v>
      </c>
      <c r="B202" s="195">
        <f>Prevalence!B199*AX202</f>
        <v>8617.44</v>
      </c>
      <c r="C202" s="195">
        <f>Prevalence!C199*AY202</f>
        <v>627.75</v>
      </c>
      <c r="D202" s="195">
        <f>Prevalence!D199*AZ202</f>
        <v>372.6</v>
      </c>
      <c r="E202" s="195">
        <f>Prevalence!E199*BA202</f>
        <v>386</v>
      </c>
      <c r="F202" s="195">
        <f>Prevalence!F199*BB202</f>
        <v>626.4</v>
      </c>
      <c r="G202" s="195">
        <f>Prevalence!G199*BC202</f>
        <v>323.19999999999993</v>
      </c>
      <c r="H202" s="195">
        <f>Prevalence!H199*BD202</f>
        <v>1354.8599999999997</v>
      </c>
      <c r="I202" s="195">
        <f>Prevalence!I199*BE202</f>
        <v>1289.7900000000002</v>
      </c>
      <c r="J202" s="195">
        <f>Prevalence!J199*BF202</f>
        <v>773.22</v>
      </c>
      <c r="K202" s="195">
        <f>Prevalence!K199*BG202</f>
        <v>560.4</v>
      </c>
      <c r="L202" s="195">
        <f>Prevalence!L199*BH202</f>
        <v>934.70999999999992</v>
      </c>
      <c r="M202" s="195">
        <f>Prevalence!M199*BI202</f>
        <v>134.4</v>
      </c>
      <c r="N202" s="195">
        <f>Prevalence!N199*BJ202</f>
        <v>91.96</v>
      </c>
      <c r="O202" s="195">
        <f>Prevalence!O199*BK202</f>
        <v>1166.8799999999999</v>
      </c>
      <c r="P202" s="195">
        <f>Prevalence!P199*BL202</f>
        <v>10.54</v>
      </c>
      <c r="Q202" s="195">
        <f>Prevalence!Q199*BM202</f>
        <v>192.25</v>
      </c>
      <c r="R202" s="195">
        <f>Prevalence!R199*BN202</f>
        <v>877.7700000000001</v>
      </c>
      <c r="S202" s="195">
        <f>Prevalence!S199*BO202</f>
        <v>469.5</v>
      </c>
      <c r="T202" s="195">
        <f>Prevalence!T199*BP202</f>
        <v>246.21999999999994</v>
      </c>
      <c r="U202" s="195">
        <f>Prevalence!U199*BQ202</f>
        <v>49.439999999999991</v>
      </c>
      <c r="V202" s="195">
        <f>Prevalence!V199*BR202</f>
        <v>386</v>
      </c>
      <c r="W202" s="195">
        <f>Prevalence!W199*BS202</f>
        <v>136.07999999999998</v>
      </c>
      <c r="X202" s="195">
        <f>Prevalence!X199*BT202</f>
        <v>214.54000000000002</v>
      </c>
      <c r="Y202" s="195">
        <f>Prevalence!Y199*BU202</f>
        <v>53.759999999999991</v>
      </c>
      <c r="Z202" s="195">
        <f>Prevalence!Z199*BV202</f>
        <v>207.28999999999996</v>
      </c>
      <c r="AA202" s="195">
        <f>Prevalence!AA199*BW202</f>
        <v>66.599999999999994</v>
      </c>
      <c r="AB202" s="195">
        <f>Prevalence!AB199*BX202</f>
        <v>326.7</v>
      </c>
      <c r="AC202" s="195">
        <f>Prevalence!AC199*BY202</f>
        <v>10.54</v>
      </c>
      <c r="AD202" s="195">
        <f>Prevalence!AD199*BZ202</f>
        <v>132.58000000000001</v>
      </c>
      <c r="AE202" s="195">
        <f>Prevalence!AE199*CA202</f>
        <v>626.4</v>
      </c>
      <c r="AF202" s="195">
        <f>Prevalence!AF199*CB202</f>
        <v>514.29</v>
      </c>
      <c r="AG202" s="195">
        <f>Prevalence!AG199*CC202</f>
        <v>492.29999999999995</v>
      </c>
      <c r="AH202" s="195">
        <f>Prevalence!AH199*CD202</f>
        <v>150.47999999999999</v>
      </c>
      <c r="AI202" s="195">
        <f>Prevalence!AI199*CE202</f>
        <v>185.08</v>
      </c>
      <c r="AJ202" s="195">
        <f>Prevalence!AJ199*CF202</f>
        <v>321.57</v>
      </c>
      <c r="AK202" s="195">
        <f>Prevalence!AK199*CG202</f>
        <v>315.77999999999997</v>
      </c>
      <c r="AL202" s="195">
        <f>Prevalence!AL199*CH202</f>
        <v>289.25</v>
      </c>
      <c r="AM202" s="195">
        <f>Prevalence!AM199*CI202</f>
        <v>134.4</v>
      </c>
      <c r="AN202" s="195">
        <f>Prevalence!AN199*CJ202</f>
        <v>589</v>
      </c>
      <c r="AO202" s="195">
        <f>Prevalence!AO199*CK202</f>
        <v>222.71999999999997</v>
      </c>
      <c r="AP202" s="195">
        <f>Prevalence!AP199*CL202</f>
        <v>372.6</v>
      </c>
      <c r="AQ202" s="195">
        <f>Prevalence!AQ199*CM202</f>
        <v>91.96</v>
      </c>
      <c r="AR202" s="195">
        <f>Prevalence!AR199*CN202</f>
        <v>106.96999999999998</v>
      </c>
      <c r="AS202" s="195">
        <f>Prevalence!AS199*CO202</f>
        <v>394.08</v>
      </c>
      <c r="AT202" s="195">
        <f>Prevalence!AT199*CP202</f>
        <v>152.80000000000001</v>
      </c>
      <c r="AU202" s="195">
        <f>Prevalence!AU199*CQ202</f>
        <v>100.47999999999999</v>
      </c>
      <c r="AV202" s="195">
        <f>Prevalence!AV199*CR202</f>
        <v>256.35999999999996</v>
      </c>
      <c r="AW202">
        <v>201</v>
      </c>
      <c r="AX202">
        <v>35906</v>
      </c>
      <c r="AY202">
        <v>2025</v>
      </c>
      <c r="AZ202">
        <v>1863</v>
      </c>
      <c r="BA202">
        <v>1544</v>
      </c>
      <c r="BB202">
        <v>2610</v>
      </c>
      <c r="BC202">
        <v>2020</v>
      </c>
      <c r="BD202">
        <v>5211</v>
      </c>
      <c r="BE202">
        <v>4777</v>
      </c>
      <c r="BF202">
        <v>3682</v>
      </c>
      <c r="BG202">
        <v>2335</v>
      </c>
      <c r="BH202">
        <v>4451</v>
      </c>
      <c r="BI202">
        <v>448</v>
      </c>
      <c r="BJ202">
        <v>418</v>
      </c>
      <c r="BK202">
        <v>4488</v>
      </c>
      <c r="BL202">
        <v>34</v>
      </c>
      <c r="BM202">
        <v>769</v>
      </c>
      <c r="BN202">
        <v>3251</v>
      </c>
      <c r="BO202">
        <v>1565</v>
      </c>
      <c r="BP202">
        <v>947</v>
      </c>
      <c r="BQ202">
        <v>309</v>
      </c>
      <c r="BR202">
        <v>1544</v>
      </c>
      <c r="BS202">
        <v>567</v>
      </c>
      <c r="BT202">
        <v>631</v>
      </c>
      <c r="BU202">
        <v>672</v>
      </c>
      <c r="BV202">
        <v>1091</v>
      </c>
      <c r="BW202">
        <v>444</v>
      </c>
      <c r="BX202">
        <v>1815</v>
      </c>
      <c r="BY202">
        <v>34</v>
      </c>
      <c r="BZ202">
        <v>947</v>
      </c>
      <c r="CA202">
        <v>2610</v>
      </c>
      <c r="CB202">
        <v>1659</v>
      </c>
      <c r="CC202">
        <v>2735</v>
      </c>
      <c r="CD202">
        <v>456</v>
      </c>
      <c r="CE202">
        <v>661</v>
      </c>
      <c r="CF202">
        <v>1191</v>
      </c>
      <c r="CG202">
        <v>831</v>
      </c>
      <c r="CH202">
        <v>1157</v>
      </c>
      <c r="CI202">
        <v>448</v>
      </c>
      <c r="CJ202">
        <v>2356</v>
      </c>
      <c r="CK202">
        <v>768</v>
      </c>
      <c r="CL202">
        <v>1863</v>
      </c>
      <c r="CM202">
        <v>418</v>
      </c>
      <c r="CN202">
        <v>563</v>
      </c>
      <c r="CO202">
        <v>1642</v>
      </c>
      <c r="CP202">
        <v>764</v>
      </c>
      <c r="CQ202">
        <v>314</v>
      </c>
      <c r="CR202">
        <v>884</v>
      </c>
    </row>
    <row r="203" spans="1:96" x14ac:dyDescent="0.2">
      <c r="A203" s="114" t="s">
        <v>34</v>
      </c>
      <c r="B203" s="195">
        <f>Prevalence!B200*AX203</f>
        <v>4704.75</v>
      </c>
      <c r="C203" s="195">
        <f>Prevalence!C200*AY203</f>
        <v>376.45625000000001</v>
      </c>
      <c r="D203" s="195">
        <f>Prevalence!D200*AZ203</f>
        <v>220.25</v>
      </c>
      <c r="E203" s="195">
        <f>Prevalence!E200*BA203</f>
        <v>220.9375</v>
      </c>
      <c r="F203" s="195">
        <f>Prevalence!F200*BB203</f>
        <v>364.05</v>
      </c>
      <c r="G203" s="195">
        <f>Prevalence!G200*BC203</f>
        <v>182.6</v>
      </c>
      <c r="H203" s="195">
        <f>Prevalence!H200*BD203</f>
        <v>679.08749999999986</v>
      </c>
      <c r="I203" s="195">
        <f>Prevalence!I200*BE203</f>
        <v>678.20624999999995</v>
      </c>
      <c r="J203" s="195">
        <f>Prevalence!J200*BF203</f>
        <v>440.47500000000002</v>
      </c>
      <c r="K203" s="195">
        <f>Prevalence!K200*BG203</f>
        <v>281.39999999999998</v>
      </c>
      <c r="L203" s="195">
        <f>Prevalence!L200*BH203</f>
        <v>495.73125000000005</v>
      </c>
      <c r="M203" s="195">
        <f>Prevalence!M200*BI203</f>
        <v>76.875</v>
      </c>
      <c r="N203" s="195">
        <f>Prevalence!N200*BJ203</f>
        <v>45.099999999999994</v>
      </c>
      <c r="O203" s="195">
        <f>Prevalence!O200*BK203</f>
        <v>655.84999999999991</v>
      </c>
      <c r="P203" s="195">
        <f>Prevalence!P200*BL203</f>
        <v>2.3250000000000002</v>
      </c>
      <c r="Q203" s="195">
        <f>Prevalence!Q200*BM203</f>
        <v>94.375</v>
      </c>
      <c r="R203" s="195">
        <f>Prevalence!R200*BN203</f>
        <v>424.91249999999997</v>
      </c>
      <c r="S203" s="195">
        <f>Prevalence!S200*BO203</f>
        <v>269.8125</v>
      </c>
      <c r="T203" s="195">
        <f>Prevalence!T200*BP203</f>
        <v>154.37499999999997</v>
      </c>
      <c r="U203" s="195">
        <f>Prevalence!U200*BQ203</f>
        <v>27.099999999999998</v>
      </c>
      <c r="V203" s="195">
        <f>Prevalence!V200*BR203</f>
        <v>220.9375</v>
      </c>
      <c r="W203" s="195">
        <f>Prevalence!W200*BS203</f>
        <v>73.5</v>
      </c>
      <c r="X203" s="195">
        <f>Prevalence!X200*BT203</f>
        <v>126.4375</v>
      </c>
      <c r="Y203" s="195">
        <f>Prevalence!Y200*BU203</f>
        <v>28.15</v>
      </c>
      <c r="Z203" s="195">
        <f>Prevalence!Z200*BV203</f>
        <v>119.46249999999999</v>
      </c>
      <c r="AA203" s="195">
        <f>Prevalence!AA200*BW203</f>
        <v>33.5625</v>
      </c>
      <c r="AB203" s="195">
        <f>Prevalence!AB200*BX203</f>
        <v>160.08749999999998</v>
      </c>
      <c r="AC203" s="195">
        <f>Prevalence!AC200*BY203</f>
        <v>2.3250000000000002</v>
      </c>
      <c r="AD203" s="195">
        <f>Prevalence!AD200*BZ203</f>
        <v>72.625</v>
      </c>
      <c r="AE203" s="195">
        <f>Prevalence!AE200*CA203</f>
        <v>364.05</v>
      </c>
      <c r="AF203" s="195">
        <f>Prevalence!AF200*CB203</f>
        <v>241.99375000000001</v>
      </c>
      <c r="AG203" s="195">
        <f>Prevalence!AG200*CC203</f>
        <v>270.67499999999995</v>
      </c>
      <c r="AH203" s="195">
        <f>Prevalence!AH200*CD203</f>
        <v>91.574999999999989</v>
      </c>
      <c r="AI203" s="195">
        <f>Prevalence!AI200*CE203</f>
        <v>103.77500000000001</v>
      </c>
      <c r="AJ203" s="195">
        <f>Prevalence!AJ200*CF203</f>
        <v>178.36874999999998</v>
      </c>
      <c r="AK203" s="195">
        <f>Prevalence!AK200*CG203</f>
        <v>198.07499999999999</v>
      </c>
      <c r="AL203" s="195">
        <f>Prevalence!AL200*CH203</f>
        <v>141.40625</v>
      </c>
      <c r="AM203" s="195">
        <f>Prevalence!AM200*CI203</f>
        <v>76.875</v>
      </c>
      <c r="AN203" s="195">
        <f>Prevalence!AN200*CJ203</f>
        <v>329.21875</v>
      </c>
      <c r="AO203" s="195">
        <f>Prevalence!AO200*CK203</f>
        <v>136.48124999999999</v>
      </c>
      <c r="AP203" s="195">
        <f>Prevalence!AP200*CL203</f>
        <v>220.25</v>
      </c>
      <c r="AQ203" s="195">
        <f>Prevalence!AQ200*CM203</f>
        <v>45.099999999999994</v>
      </c>
      <c r="AR203" s="195">
        <f>Prevalence!AR200*CN203</f>
        <v>61.037499999999994</v>
      </c>
      <c r="AS203" s="195">
        <f>Prevalence!AS200*CO203</f>
        <v>205.2</v>
      </c>
      <c r="AT203" s="195">
        <f>Prevalence!AT200*CP203</f>
        <v>90.625</v>
      </c>
      <c r="AU203" s="195">
        <f>Prevalence!AU200*CQ203</f>
        <v>50.999999999999993</v>
      </c>
      <c r="AV203" s="195">
        <f>Prevalence!AV200*CR203</f>
        <v>136.84375</v>
      </c>
      <c r="AW203">
        <v>202</v>
      </c>
      <c r="AX203">
        <v>31365</v>
      </c>
      <c r="AY203">
        <v>1943</v>
      </c>
      <c r="AZ203">
        <v>1762</v>
      </c>
      <c r="BA203">
        <v>1414</v>
      </c>
      <c r="BB203">
        <v>2427</v>
      </c>
      <c r="BC203">
        <v>1826</v>
      </c>
      <c r="BD203">
        <v>4179</v>
      </c>
      <c r="BE203">
        <v>4019</v>
      </c>
      <c r="BF203">
        <v>3356</v>
      </c>
      <c r="BG203">
        <v>1876</v>
      </c>
      <c r="BH203">
        <v>3777</v>
      </c>
      <c r="BI203">
        <v>410</v>
      </c>
      <c r="BJ203">
        <v>328</v>
      </c>
      <c r="BK203">
        <v>4036</v>
      </c>
      <c r="BL203">
        <v>12</v>
      </c>
      <c r="BM203">
        <v>604</v>
      </c>
      <c r="BN203">
        <v>2518</v>
      </c>
      <c r="BO203">
        <v>1439</v>
      </c>
      <c r="BP203">
        <v>950</v>
      </c>
      <c r="BQ203">
        <v>271</v>
      </c>
      <c r="BR203">
        <v>1414</v>
      </c>
      <c r="BS203">
        <v>490</v>
      </c>
      <c r="BT203">
        <v>595</v>
      </c>
      <c r="BU203">
        <v>563</v>
      </c>
      <c r="BV203">
        <v>1006</v>
      </c>
      <c r="BW203">
        <v>358</v>
      </c>
      <c r="BX203">
        <v>1423</v>
      </c>
      <c r="BY203">
        <v>12</v>
      </c>
      <c r="BZ203">
        <v>830</v>
      </c>
      <c r="CA203">
        <v>2427</v>
      </c>
      <c r="CB203">
        <v>1249</v>
      </c>
      <c r="CC203">
        <v>2406</v>
      </c>
      <c r="CD203">
        <v>444</v>
      </c>
      <c r="CE203">
        <v>593</v>
      </c>
      <c r="CF203">
        <v>1057</v>
      </c>
      <c r="CG203">
        <v>834</v>
      </c>
      <c r="CH203">
        <v>905</v>
      </c>
      <c r="CI203">
        <v>410</v>
      </c>
      <c r="CJ203">
        <v>2107</v>
      </c>
      <c r="CK203">
        <v>753</v>
      </c>
      <c r="CL203">
        <v>1762</v>
      </c>
      <c r="CM203">
        <v>328</v>
      </c>
      <c r="CN203">
        <v>514</v>
      </c>
      <c r="CO203">
        <v>1368</v>
      </c>
      <c r="CP203">
        <v>725</v>
      </c>
      <c r="CQ203">
        <v>255</v>
      </c>
      <c r="CR203">
        <v>755</v>
      </c>
    </row>
    <row r="204" spans="1:96" x14ac:dyDescent="0.2">
      <c r="A204" s="114" t="s">
        <v>35</v>
      </c>
      <c r="B204" s="195">
        <f>Prevalence!B201*AX204</f>
        <v>3412.35</v>
      </c>
      <c r="C204" s="195">
        <f>Prevalence!C201*AY204</f>
        <v>254.97499999999999</v>
      </c>
      <c r="D204" s="195">
        <f>Prevalence!D201*AZ204</f>
        <v>161.25</v>
      </c>
      <c r="E204" s="195">
        <f>Prevalence!E201*BA204</f>
        <v>169.53125</v>
      </c>
      <c r="F204" s="195">
        <f>Prevalence!F201*BB204</f>
        <v>260.25</v>
      </c>
      <c r="G204" s="195">
        <f>Prevalence!G201*BC204</f>
        <v>132.69999999999999</v>
      </c>
      <c r="H204" s="195">
        <f>Prevalence!H201*BD204</f>
        <v>501.14999999999992</v>
      </c>
      <c r="I204" s="195">
        <f>Prevalence!I201*BE204</f>
        <v>471.31874999999997</v>
      </c>
      <c r="J204" s="195">
        <f>Prevalence!J201*BF204</f>
        <v>302.26875000000001</v>
      </c>
      <c r="K204" s="195">
        <f>Prevalence!K201*BG204</f>
        <v>207.45</v>
      </c>
      <c r="L204" s="195">
        <f>Prevalence!L201*BH204</f>
        <v>371.83125000000001</v>
      </c>
      <c r="M204" s="195">
        <f>Prevalence!M201*BI204</f>
        <v>60.375</v>
      </c>
      <c r="N204" s="195">
        <f>Prevalence!N201*BJ204</f>
        <v>30.387499999999996</v>
      </c>
      <c r="O204" s="195">
        <f>Prevalence!O201*BK204</f>
        <v>494.97499999999991</v>
      </c>
      <c r="P204" s="195">
        <f>Prevalence!P201*BL204</f>
        <v>2.1312500000000001</v>
      </c>
      <c r="Q204" s="195">
        <f>Prevalence!Q201*BM204</f>
        <v>73.28125</v>
      </c>
      <c r="R204" s="195">
        <f>Prevalence!R201*BN204</f>
        <v>305.77499999999998</v>
      </c>
      <c r="S204" s="195">
        <f>Prevalence!S201*BO204</f>
        <v>210.9375</v>
      </c>
      <c r="T204" s="195">
        <f>Prevalence!T201*BP204</f>
        <v>106.92499999999998</v>
      </c>
      <c r="U204" s="195">
        <f>Prevalence!U201*BQ204</f>
        <v>17.2</v>
      </c>
      <c r="V204" s="195">
        <f>Prevalence!V201*BR204</f>
        <v>169.53125</v>
      </c>
      <c r="W204" s="195">
        <f>Prevalence!W201*BS204</f>
        <v>49.199999999999996</v>
      </c>
      <c r="X204" s="195">
        <f>Prevalence!X201*BT204</f>
        <v>77.349999999999994</v>
      </c>
      <c r="Y204" s="195">
        <f>Prevalence!Y201*BU204</f>
        <v>19.649999999999999</v>
      </c>
      <c r="Z204" s="195">
        <f>Prevalence!Z201*BV204</f>
        <v>83.481250000000003</v>
      </c>
      <c r="AA204" s="195">
        <f>Prevalence!AA201*BW204</f>
        <v>29.25</v>
      </c>
      <c r="AB204" s="195">
        <f>Prevalence!AB201*BX204</f>
        <v>132.63749999999999</v>
      </c>
      <c r="AC204" s="195">
        <f>Prevalence!AC201*BY204</f>
        <v>2.1312500000000001</v>
      </c>
      <c r="AD204" s="195">
        <f>Prevalence!AD201*BZ204</f>
        <v>53.375000000000007</v>
      </c>
      <c r="AE204" s="195">
        <f>Prevalence!AE201*CA204</f>
        <v>260.25</v>
      </c>
      <c r="AF204" s="195">
        <f>Prevalence!AF201*CB204</f>
        <v>171.08125000000001</v>
      </c>
      <c r="AG204" s="195">
        <f>Prevalence!AG201*CC204</f>
        <v>185.06249999999997</v>
      </c>
      <c r="AH204" s="195">
        <f>Prevalence!AH201*CD204</f>
        <v>63.9375</v>
      </c>
      <c r="AI204" s="195">
        <f>Prevalence!AI201*CE204</f>
        <v>70</v>
      </c>
      <c r="AJ204" s="195">
        <f>Prevalence!AJ201*CF204</f>
        <v>135.50624999999999</v>
      </c>
      <c r="AK204" s="195">
        <f>Prevalence!AK201*CG204</f>
        <v>131.57499999999999</v>
      </c>
      <c r="AL204" s="195">
        <f>Prevalence!AL201*CH204</f>
        <v>105.9375</v>
      </c>
      <c r="AM204" s="195">
        <f>Prevalence!AM201*CI204</f>
        <v>60.375</v>
      </c>
      <c r="AN204" s="195">
        <f>Prevalence!AN201*CJ204</f>
        <v>248.90625</v>
      </c>
      <c r="AO204" s="195">
        <f>Prevalence!AO201*CK204</f>
        <v>91.53125</v>
      </c>
      <c r="AP204" s="195">
        <f>Prevalence!AP201*CL204</f>
        <v>161.25</v>
      </c>
      <c r="AQ204" s="195">
        <f>Prevalence!AQ201*CM204</f>
        <v>30.387499999999996</v>
      </c>
      <c r="AR204" s="195">
        <f>Prevalence!AR201*CN204</f>
        <v>47.262499999999996</v>
      </c>
      <c r="AS204" s="195">
        <f>Prevalence!AS201*CO204</f>
        <v>139.94999999999999</v>
      </c>
      <c r="AT204" s="195">
        <f>Prevalence!AT201*CP204</f>
        <v>68.125</v>
      </c>
      <c r="AU204" s="195">
        <f>Prevalence!AU201*CQ204</f>
        <v>32.4</v>
      </c>
      <c r="AV204" s="195">
        <f>Prevalence!AV201*CR204</f>
        <v>99.868749999999991</v>
      </c>
      <c r="AW204">
        <v>203</v>
      </c>
      <c r="AX204">
        <v>22749</v>
      </c>
      <c r="AY204">
        <v>1316</v>
      </c>
      <c r="AZ204">
        <v>1290</v>
      </c>
      <c r="BA204">
        <v>1085</v>
      </c>
      <c r="BB204">
        <v>1735</v>
      </c>
      <c r="BC204">
        <v>1327</v>
      </c>
      <c r="BD204">
        <v>3084</v>
      </c>
      <c r="BE204">
        <v>2793</v>
      </c>
      <c r="BF204">
        <v>2303</v>
      </c>
      <c r="BG204">
        <v>1383</v>
      </c>
      <c r="BH204">
        <v>2833</v>
      </c>
      <c r="BI204">
        <v>322</v>
      </c>
      <c r="BJ204">
        <v>221</v>
      </c>
      <c r="BK204">
        <v>3046</v>
      </c>
      <c r="BL204">
        <v>11</v>
      </c>
      <c r="BM204">
        <v>469</v>
      </c>
      <c r="BN204">
        <v>1812</v>
      </c>
      <c r="BO204">
        <v>1125</v>
      </c>
      <c r="BP204">
        <v>658</v>
      </c>
      <c r="BQ204">
        <v>172</v>
      </c>
      <c r="BR204">
        <v>1085</v>
      </c>
      <c r="BS204">
        <v>328</v>
      </c>
      <c r="BT204">
        <v>364</v>
      </c>
      <c r="BU204">
        <v>393</v>
      </c>
      <c r="BV204">
        <v>703</v>
      </c>
      <c r="BW204">
        <v>312</v>
      </c>
      <c r="BX204">
        <v>1179</v>
      </c>
      <c r="BY204">
        <v>11</v>
      </c>
      <c r="BZ204">
        <v>610</v>
      </c>
      <c r="CA204">
        <v>1735</v>
      </c>
      <c r="CB204">
        <v>883</v>
      </c>
      <c r="CC204">
        <v>1645</v>
      </c>
      <c r="CD204">
        <v>310</v>
      </c>
      <c r="CE204">
        <v>400</v>
      </c>
      <c r="CF204">
        <v>803</v>
      </c>
      <c r="CG204">
        <v>554</v>
      </c>
      <c r="CH204">
        <v>678</v>
      </c>
      <c r="CI204">
        <v>322</v>
      </c>
      <c r="CJ204">
        <v>1593</v>
      </c>
      <c r="CK204">
        <v>505</v>
      </c>
      <c r="CL204">
        <v>1290</v>
      </c>
      <c r="CM204">
        <v>221</v>
      </c>
      <c r="CN204">
        <v>398</v>
      </c>
      <c r="CO204">
        <v>933</v>
      </c>
      <c r="CP204">
        <v>545</v>
      </c>
      <c r="CQ204">
        <v>162</v>
      </c>
      <c r="CR204">
        <v>551</v>
      </c>
    </row>
    <row r="205" spans="1:96" x14ac:dyDescent="0.2">
      <c r="A205" s="114" t="s">
        <v>36</v>
      </c>
      <c r="B205" s="195">
        <f>Prevalence!B202*AX205</f>
        <v>683.16</v>
      </c>
      <c r="C205" s="195">
        <f>Prevalence!C202*AY205</f>
        <v>53.216666666666676</v>
      </c>
      <c r="D205" s="195">
        <f>Prevalence!D202*AZ205</f>
        <v>31.3</v>
      </c>
      <c r="E205" s="195">
        <f>Prevalence!E202*BA205</f>
        <v>37.583333333333336</v>
      </c>
      <c r="F205" s="195">
        <f>Prevalence!F202*BB205</f>
        <v>49.480000000000004</v>
      </c>
      <c r="G205" s="195">
        <f>Prevalence!G202*BC205</f>
        <v>26.72</v>
      </c>
      <c r="H205" s="195">
        <f>Prevalence!H202*BD205</f>
        <v>95.679999999999993</v>
      </c>
      <c r="I205" s="195">
        <f>Prevalence!I202*BE205</f>
        <v>95.984999999999999</v>
      </c>
      <c r="J205" s="195">
        <f>Prevalence!J202*BF205</f>
        <v>61.985000000000007</v>
      </c>
      <c r="K205" s="195">
        <f>Prevalence!K202*BG205</f>
        <v>38.76</v>
      </c>
      <c r="L205" s="195">
        <f>Prevalence!L202*BH205</f>
        <v>72.87</v>
      </c>
      <c r="M205" s="195">
        <f>Prevalence!M202*BI205</f>
        <v>9.8500000000000014</v>
      </c>
      <c r="N205" s="195">
        <f>Prevalence!N202*BJ205</f>
        <v>6.0866666666666669</v>
      </c>
      <c r="O205" s="195">
        <f>Prevalence!O202*BK205</f>
        <v>105.34333333333332</v>
      </c>
      <c r="P205" s="195">
        <f>Prevalence!P202*BL205</f>
        <v>0.62000000000000011</v>
      </c>
      <c r="Q205" s="195">
        <f>Prevalence!Q202*BM205</f>
        <v>12.708333333333334</v>
      </c>
      <c r="R205" s="195">
        <f>Prevalence!R202*BN205</f>
        <v>58.724999999999994</v>
      </c>
      <c r="S205" s="195">
        <f>Prevalence!S202*BO205</f>
        <v>41.6</v>
      </c>
      <c r="T205" s="195">
        <f>Prevalence!T202*BP205</f>
        <v>22.186666666666664</v>
      </c>
      <c r="U205" s="195">
        <f>Prevalence!U202*BQ205</f>
        <v>4.0266666666666664</v>
      </c>
      <c r="V205" s="195">
        <f>Prevalence!V202*BR205</f>
        <v>37.583333333333336</v>
      </c>
      <c r="W205" s="195">
        <f>Prevalence!W202*BS205</f>
        <v>12.120000000000001</v>
      </c>
      <c r="X205" s="195">
        <f>Prevalence!X202*BT205</f>
        <v>15.243333333333334</v>
      </c>
      <c r="Y205" s="195">
        <f>Prevalence!Y202*BU205</f>
        <v>4.5199999999999996</v>
      </c>
      <c r="Z205" s="195">
        <f>Prevalence!Z202*BV205</f>
        <v>16.656666666666663</v>
      </c>
      <c r="AA205" s="195">
        <f>Prevalence!AA202*BW205</f>
        <v>5.4750000000000005</v>
      </c>
      <c r="AB205" s="195">
        <f>Prevalence!AB202*BX205</f>
        <v>27.48</v>
      </c>
      <c r="AC205" s="195">
        <f>Prevalence!AC202*BY205</f>
        <v>0.62000000000000011</v>
      </c>
      <c r="AD205" s="195">
        <f>Prevalence!AD202*BZ205</f>
        <v>10.220000000000001</v>
      </c>
      <c r="AE205" s="195">
        <f>Prevalence!AE202*CA205</f>
        <v>49.480000000000004</v>
      </c>
      <c r="AF205" s="195">
        <f>Prevalence!AF202*CB205</f>
        <v>36.115000000000002</v>
      </c>
      <c r="AG205" s="195">
        <f>Prevalence!AG202*CC205</f>
        <v>37.769999999999996</v>
      </c>
      <c r="AH205" s="195">
        <f>Prevalence!AH202*CD205</f>
        <v>12.265000000000001</v>
      </c>
      <c r="AI205" s="195">
        <f>Prevalence!AI202*CE205</f>
        <v>13.253333333333334</v>
      </c>
      <c r="AJ205" s="195">
        <f>Prevalence!AJ202*CF205</f>
        <v>26.91</v>
      </c>
      <c r="AK205" s="195">
        <f>Prevalence!AK202*CG205</f>
        <v>25.966666666666661</v>
      </c>
      <c r="AL205" s="195">
        <f>Prevalence!AL202*CH205</f>
        <v>17.333333333333336</v>
      </c>
      <c r="AM205" s="195">
        <f>Prevalence!AM202*CI205</f>
        <v>9.8500000000000014</v>
      </c>
      <c r="AN205" s="195">
        <f>Prevalence!AN202*CJ205</f>
        <v>54.000000000000007</v>
      </c>
      <c r="AO205" s="195">
        <f>Prevalence!AO202*CK205</f>
        <v>17.158333333333331</v>
      </c>
      <c r="AP205" s="195">
        <f>Prevalence!AP202*CL205</f>
        <v>31.3</v>
      </c>
      <c r="AQ205" s="195">
        <f>Prevalence!AQ202*CM205</f>
        <v>6.0866666666666669</v>
      </c>
      <c r="AR205" s="195">
        <f>Prevalence!AR202*CN205</f>
        <v>11.114999999999998</v>
      </c>
      <c r="AS205" s="195">
        <f>Prevalence!AS202*CO205</f>
        <v>28.28</v>
      </c>
      <c r="AT205" s="195">
        <f>Prevalence!AT202*CP205</f>
        <v>13.766666666666666</v>
      </c>
      <c r="AU205" s="195">
        <f>Prevalence!AU202*CQ205</f>
        <v>7.68</v>
      </c>
      <c r="AV205" s="195">
        <f>Prevalence!AV202*CR205</f>
        <v>17.206666666666667</v>
      </c>
      <c r="AW205">
        <v>204</v>
      </c>
      <c r="AX205">
        <v>17079</v>
      </c>
      <c r="AY205">
        <v>1030</v>
      </c>
      <c r="AZ205">
        <v>939</v>
      </c>
      <c r="BA205">
        <v>902</v>
      </c>
      <c r="BB205">
        <v>1237</v>
      </c>
      <c r="BC205">
        <v>1002</v>
      </c>
      <c r="BD205">
        <v>2208</v>
      </c>
      <c r="BE205">
        <v>2133</v>
      </c>
      <c r="BF205">
        <v>1771</v>
      </c>
      <c r="BG205">
        <v>969</v>
      </c>
      <c r="BH205">
        <v>2082</v>
      </c>
      <c r="BI205">
        <v>197</v>
      </c>
      <c r="BJ205">
        <v>166</v>
      </c>
      <c r="BK205">
        <v>2431</v>
      </c>
      <c r="BL205">
        <v>12</v>
      </c>
      <c r="BM205">
        <v>305</v>
      </c>
      <c r="BN205">
        <v>1305</v>
      </c>
      <c r="BO205">
        <v>832</v>
      </c>
      <c r="BP205">
        <v>512</v>
      </c>
      <c r="BQ205">
        <v>151</v>
      </c>
      <c r="BR205">
        <v>902</v>
      </c>
      <c r="BS205">
        <v>303</v>
      </c>
      <c r="BT205">
        <v>269</v>
      </c>
      <c r="BU205">
        <v>339</v>
      </c>
      <c r="BV205">
        <v>526</v>
      </c>
      <c r="BW205">
        <v>219</v>
      </c>
      <c r="BX205">
        <v>916</v>
      </c>
      <c r="BY205">
        <v>12</v>
      </c>
      <c r="BZ205">
        <v>438</v>
      </c>
      <c r="CA205">
        <v>1237</v>
      </c>
      <c r="CB205">
        <v>699</v>
      </c>
      <c r="CC205">
        <v>1259</v>
      </c>
      <c r="CD205">
        <v>223</v>
      </c>
      <c r="CE205">
        <v>284</v>
      </c>
      <c r="CF205">
        <v>598</v>
      </c>
      <c r="CG205">
        <v>410</v>
      </c>
      <c r="CH205">
        <v>416</v>
      </c>
      <c r="CI205">
        <v>197</v>
      </c>
      <c r="CJ205">
        <v>1296</v>
      </c>
      <c r="CK205">
        <v>355</v>
      </c>
      <c r="CL205">
        <v>939</v>
      </c>
      <c r="CM205">
        <v>166</v>
      </c>
      <c r="CN205">
        <v>351</v>
      </c>
      <c r="CO205">
        <v>707</v>
      </c>
      <c r="CP205">
        <v>413</v>
      </c>
      <c r="CQ205">
        <v>144</v>
      </c>
      <c r="CR205">
        <v>356</v>
      </c>
    </row>
    <row r="206" spans="1:96" x14ac:dyDescent="0.2">
      <c r="A206" s="114" t="s">
        <v>37</v>
      </c>
      <c r="B206" s="195">
        <f>Prevalence!B203*AX206</f>
        <v>459.2</v>
      </c>
      <c r="C206" s="195">
        <f>Prevalence!C203*AY206</f>
        <v>31.155000000000005</v>
      </c>
      <c r="D206" s="195">
        <f>Prevalence!D203*AZ206</f>
        <v>21.433333333333334</v>
      </c>
      <c r="E206" s="195">
        <f>Prevalence!E203*BA206</f>
        <v>26.375000000000004</v>
      </c>
      <c r="F206" s="195">
        <f>Prevalence!F203*BB206</f>
        <v>31.84</v>
      </c>
      <c r="G206" s="195">
        <f>Prevalence!G203*BC206</f>
        <v>16.906666666666666</v>
      </c>
      <c r="H206" s="195">
        <f>Prevalence!H203*BD206</f>
        <v>62.833333333333329</v>
      </c>
      <c r="I206" s="195">
        <f>Prevalence!I203*BE206</f>
        <v>66.914999999999992</v>
      </c>
      <c r="J206" s="195">
        <f>Prevalence!J203*BF206</f>
        <v>42.245000000000005</v>
      </c>
      <c r="K206" s="195">
        <f>Prevalence!K203*BG206</f>
        <v>25.04</v>
      </c>
      <c r="L206" s="195">
        <f>Prevalence!L203*BH206</f>
        <v>52.115000000000002</v>
      </c>
      <c r="M206" s="195">
        <f>Prevalence!M203*BI206</f>
        <v>7.2</v>
      </c>
      <c r="N206" s="195">
        <f>Prevalence!N203*BJ206</f>
        <v>3.85</v>
      </c>
      <c r="O206" s="195">
        <f>Prevalence!O203*BK206</f>
        <v>71.846666666666664</v>
      </c>
      <c r="P206" s="195">
        <f>Prevalence!P203*BL206</f>
        <v>0.25833333333333336</v>
      </c>
      <c r="Q206" s="195">
        <f>Prevalence!Q203*BM206</f>
        <v>10.875000000000002</v>
      </c>
      <c r="R206" s="195">
        <f>Prevalence!R203*BN206</f>
        <v>37.394999999999996</v>
      </c>
      <c r="S206" s="195">
        <f>Prevalence!S203*BO206</f>
        <v>28.75</v>
      </c>
      <c r="T206" s="195">
        <f>Prevalence!T203*BP206</f>
        <v>13.866666666666665</v>
      </c>
      <c r="U206" s="195">
        <f>Prevalence!U203*BQ206</f>
        <v>1.9733333333333332</v>
      </c>
      <c r="V206" s="195">
        <f>Prevalence!V203*BR206</f>
        <v>26.375000000000004</v>
      </c>
      <c r="W206" s="195">
        <f>Prevalence!W203*BS206</f>
        <v>8.6</v>
      </c>
      <c r="X206" s="195">
        <f>Prevalence!X203*BT206</f>
        <v>7.99</v>
      </c>
      <c r="Y206" s="195">
        <f>Prevalence!Y203*BU206</f>
        <v>2.9733333333333332</v>
      </c>
      <c r="Z206" s="195">
        <f>Prevalence!Z203*BV206</f>
        <v>11.716666666666665</v>
      </c>
      <c r="AA206" s="195">
        <f>Prevalence!AA203*BW206</f>
        <v>3.8250000000000002</v>
      </c>
      <c r="AB206" s="195">
        <f>Prevalence!AB203*BX206</f>
        <v>22.29</v>
      </c>
      <c r="AC206" s="195">
        <f>Prevalence!AC203*BY206</f>
        <v>0.25833333333333336</v>
      </c>
      <c r="AD206" s="195">
        <f>Prevalence!AD203*BZ206</f>
        <v>5.95</v>
      </c>
      <c r="AE206" s="195">
        <f>Prevalence!AE203*CA206</f>
        <v>31.84</v>
      </c>
      <c r="AF206" s="195">
        <f>Prevalence!AF203*CB206</f>
        <v>26.091666666666669</v>
      </c>
      <c r="AG206" s="195">
        <f>Prevalence!AG203*CC206</f>
        <v>26.61</v>
      </c>
      <c r="AH206" s="195">
        <f>Prevalence!AH203*CD206</f>
        <v>9.57</v>
      </c>
      <c r="AI206" s="195">
        <f>Prevalence!AI203*CE206</f>
        <v>8.4</v>
      </c>
      <c r="AJ206" s="195">
        <f>Prevalence!AJ203*CF206</f>
        <v>16.11</v>
      </c>
      <c r="AK206" s="195">
        <f>Prevalence!AK203*CG206</f>
        <v>15.579999999999998</v>
      </c>
      <c r="AL206" s="195">
        <f>Prevalence!AL203*CH206</f>
        <v>10.250000000000002</v>
      </c>
      <c r="AM206" s="195">
        <f>Prevalence!AM203*CI206</f>
        <v>7.2</v>
      </c>
      <c r="AN206" s="195">
        <f>Prevalence!AN203*CJ206</f>
        <v>36.166666666666671</v>
      </c>
      <c r="AO206" s="195">
        <f>Prevalence!AO203*CK206</f>
        <v>11.938333333333333</v>
      </c>
      <c r="AP206" s="195">
        <f>Prevalence!AP203*CL206</f>
        <v>21.433333333333334</v>
      </c>
      <c r="AQ206" s="195">
        <f>Prevalence!AQ203*CM206</f>
        <v>3.85</v>
      </c>
      <c r="AR206" s="195">
        <f>Prevalence!AR203*CN206</f>
        <v>6.839999999999999</v>
      </c>
      <c r="AS206" s="195">
        <f>Prevalence!AS203*CO206</f>
        <v>18.920000000000002</v>
      </c>
      <c r="AT206" s="195">
        <f>Prevalence!AT203*CP206</f>
        <v>10.166666666666666</v>
      </c>
      <c r="AU206" s="195">
        <f>Prevalence!AU203*CQ206</f>
        <v>4.9066666666666663</v>
      </c>
      <c r="AV206" s="195">
        <f>Prevalence!AV203*CR206</f>
        <v>9.4733333333333327</v>
      </c>
      <c r="AW206">
        <v>205</v>
      </c>
      <c r="AX206">
        <v>11480</v>
      </c>
      <c r="AY206">
        <v>603</v>
      </c>
      <c r="AZ206">
        <v>643</v>
      </c>
      <c r="BA206">
        <v>633</v>
      </c>
      <c r="BB206">
        <v>796</v>
      </c>
      <c r="BC206">
        <v>634</v>
      </c>
      <c r="BD206">
        <v>1450</v>
      </c>
      <c r="BE206">
        <v>1487</v>
      </c>
      <c r="BF206">
        <v>1207</v>
      </c>
      <c r="BG206">
        <v>626</v>
      </c>
      <c r="BH206">
        <v>1489</v>
      </c>
      <c r="BI206">
        <v>144</v>
      </c>
      <c r="BJ206">
        <v>105</v>
      </c>
      <c r="BK206">
        <v>1658</v>
      </c>
      <c r="BL206">
        <v>5</v>
      </c>
      <c r="BM206">
        <v>261</v>
      </c>
      <c r="BN206">
        <v>831</v>
      </c>
      <c r="BO206">
        <v>575</v>
      </c>
      <c r="BP206">
        <v>320</v>
      </c>
      <c r="BQ206">
        <v>74</v>
      </c>
      <c r="BR206">
        <v>633</v>
      </c>
      <c r="BS206">
        <v>215</v>
      </c>
      <c r="BT206">
        <v>141</v>
      </c>
      <c r="BU206">
        <v>223</v>
      </c>
      <c r="BV206">
        <v>370</v>
      </c>
      <c r="BW206">
        <v>153</v>
      </c>
      <c r="BX206">
        <v>743</v>
      </c>
      <c r="BY206">
        <v>5</v>
      </c>
      <c r="BZ206">
        <v>255</v>
      </c>
      <c r="CA206">
        <v>796</v>
      </c>
      <c r="CB206">
        <v>505</v>
      </c>
      <c r="CC206">
        <v>887</v>
      </c>
      <c r="CD206">
        <v>174</v>
      </c>
      <c r="CE206">
        <v>180</v>
      </c>
      <c r="CF206">
        <v>358</v>
      </c>
      <c r="CG206">
        <v>246</v>
      </c>
      <c r="CH206">
        <v>246</v>
      </c>
      <c r="CI206">
        <v>144</v>
      </c>
      <c r="CJ206">
        <v>868</v>
      </c>
      <c r="CK206">
        <v>247</v>
      </c>
      <c r="CL206">
        <v>643</v>
      </c>
      <c r="CM206">
        <v>105</v>
      </c>
      <c r="CN206">
        <v>216</v>
      </c>
      <c r="CO206">
        <v>473</v>
      </c>
      <c r="CP206">
        <v>305</v>
      </c>
      <c r="CQ206">
        <v>92</v>
      </c>
      <c r="CR206">
        <v>196</v>
      </c>
    </row>
    <row r="207" spans="1:96" x14ac:dyDescent="0.2">
      <c r="A207" s="114" t="s">
        <v>208</v>
      </c>
      <c r="B207" s="195">
        <f>Prevalence!B204*AX207</f>
        <v>221.6</v>
      </c>
      <c r="C207" s="195">
        <f>Prevalence!C204*AY207</f>
        <v>15.810000000000002</v>
      </c>
      <c r="D207" s="195">
        <f>Prevalence!D204*AZ207</f>
        <v>10.666666666666666</v>
      </c>
      <c r="E207" s="195">
        <f>Prevalence!E204*BA207</f>
        <v>13.708333333333336</v>
      </c>
      <c r="F207" s="195">
        <f>Prevalence!F204*BB207</f>
        <v>15.24</v>
      </c>
      <c r="G207" s="195">
        <f>Prevalence!G204*BC207</f>
        <v>8.3999999999999986</v>
      </c>
      <c r="H207" s="195">
        <f>Prevalence!H204*BD207</f>
        <v>32.326666666666661</v>
      </c>
      <c r="I207" s="195">
        <f>Prevalence!I204*BE207</f>
        <v>30.599999999999998</v>
      </c>
      <c r="J207" s="195">
        <f>Prevalence!J204*BF207</f>
        <v>19.670000000000002</v>
      </c>
      <c r="K207" s="195">
        <f>Prevalence!K204*BG207</f>
        <v>10.92</v>
      </c>
      <c r="L207" s="195">
        <f>Prevalence!L204*BH207</f>
        <v>25.165000000000003</v>
      </c>
      <c r="M207" s="195">
        <f>Prevalence!M204*BI207</f>
        <v>3.6</v>
      </c>
      <c r="N207" s="195">
        <f>Prevalence!N204*BJ207</f>
        <v>1.76</v>
      </c>
      <c r="O207" s="195">
        <f>Prevalence!O204*BK207</f>
        <v>34.059999999999995</v>
      </c>
      <c r="P207" s="195">
        <f>Prevalence!P204*BL207</f>
        <v>0.15500000000000003</v>
      </c>
      <c r="Q207" s="195">
        <f>Prevalence!Q204*BM207</f>
        <v>4.791666666666667</v>
      </c>
      <c r="R207" s="195">
        <f>Prevalence!R204*BN207</f>
        <v>20.024999999999999</v>
      </c>
      <c r="S207" s="195">
        <f>Prevalence!S204*BO207</f>
        <v>11.950000000000001</v>
      </c>
      <c r="T207" s="195">
        <f>Prevalence!T204*BP207</f>
        <v>6.0233333333333325</v>
      </c>
      <c r="U207" s="195">
        <f>Prevalence!U204*BQ207</f>
        <v>0.87999999999999989</v>
      </c>
      <c r="V207" s="195">
        <f>Prevalence!V204*BR207</f>
        <v>13.708333333333336</v>
      </c>
      <c r="W207" s="195">
        <f>Prevalence!W204*BS207</f>
        <v>5.12</v>
      </c>
      <c r="X207" s="195">
        <f>Prevalence!X204*BT207</f>
        <v>3.7966666666666669</v>
      </c>
      <c r="Y207" s="195">
        <f>Prevalence!Y204*BU207</f>
        <v>1.4266666666666665</v>
      </c>
      <c r="Z207" s="195">
        <f>Prevalence!Z204*BV207</f>
        <v>5.9849999999999994</v>
      </c>
      <c r="AA207" s="195">
        <f>Prevalence!AA204*BW207</f>
        <v>2.0750000000000002</v>
      </c>
      <c r="AB207" s="195">
        <f>Prevalence!AB204*BX207</f>
        <v>10.709999999999999</v>
      </c>
      <c r="AC207" s="195">
        <f>Prevalence!AC204*BY207</f>
        <v>0.15500000000000003</v>
      </c>
      <c r="AD207" s="195">
        <f>Prevalence!AD204*BZ207</f>
        <v>3.22</v>
      </c>
      <c r="AE207" s="195">
        <f>Prevalence!AE204*CA207</f>
        <v>15.24</v>
      </c>
      <c r="AF207" s="195">
        <f>Prevalence!AF204*CB207</f>
        <v>12.451666666666668</v>
      </c>
      <c r="AG207" s="195">
        <f>Prevalence!AG204*CC207</f>
        <v>12.69</v>
      </c>
      <c r="AH207" s="195">
        <f>Prevalence!AH204*CD207</f>
        <v>4.51</v>
      </c>
      <c r="AI207" s="195">
        <f>Prevalence!AI204*CE207</f>
        <v>3.686666666666667</v>
      </c>
      <c r="AJ207" s="195">
        <f>Prevalence!AJ204*CF207</f>
        <v>8.3699999999999992</v>
      </c>
      <c r="AK207" s="195">
        <f>Prevalence!AK204*CG207</f>
        <v>8.5499999999999989</v>
      </c>
      <c r="AL207" s="195">
        <f>Prevalence!AL204*CH207</f>
        <v>4.666666666666667</v>
      </c>
      <c r="AM207" s="195">
        <f>Prevalence!AM204*CI207</f>
        <v>3.6</v>
      </c>
      <c r="AN207" s="195">
        <f>Prevalence!AN204*CJ207</f>
        <v>17.458333333333336</v>
      </c>
      <c r="AO207" s="195">
        <f>Prevalence!AO204*CK207</f>
        <v>4.6883333333333335</v>
      </c>
      <c r="AP207" s="195">
        <f>Prevalence!AP204*CL207</f>
        <v>10.666666666666666</v>
      </c>
      <c r="AQ207" s="195">
        <f>Prevalence!AQ204*CM207</f>
        <v>1.76</v>
      </c>
      <c r="AR207" s="195">
        <f>Prevalence!AR204*CN207</f>
        <v>3.293333333333333</v>
      </c>
      <c r="AS207" s="195">
        <f>Prevalence!AS204*CO207</f>
        <v>8.0400000000000009</v>
      </c>
      <c r="AT207" s="195">
        <f>Prevalence!AT204*CP207</f>
        <v>4.8</v>
      </c>
      <c r="AU207" s="195">
        <f>Prevalence!AU204*CQ207</f>
        <v>1.5999999999999999</v>
      </c>
      <c r="AV207" s="195">
        <f>Prevalence!AV204*CR207</f>
        <v>4.543333333333333</v>
      </c>
      <c r="AW207">
        <v>206</v>
      </c>
      <c r="AX207">
        <v>5540</v>
      </c>
      <c r="AY207">
        <v>306</v>
      </c>
      <c r="AZ207">
        <v>320</v>
      </c>
      <c r="BA207">
        <v>329</v>
      </c>
      <c r="BB207">
        <v>381</v>
      </c>
      <c r="BC207">
        <v>315</v>
      </c>
      <c r="BD207">
        <v>746</v>
      </c>
      <c r="BE207">
        <v>680</v>
      </c>
      <c r="BF207">
        <v>562</v>
      </c>
      <c r="BG207">
        <v>273</v>
      </c>
      <c r="BH207">
        <v>719</v>
      </c>
      <c r="BI207">
        <v>72</v>
      </c>
      <c r="BJ207">
        <v>48</v>
      </c>
      <c r="BK207">
        <v>786</v>
      </c>
      <c r="BL207">
        <v>3</v>
      </c>
      <c r="BM207">
        <v>115</v>
      </c>
      <c r="BN207">
        <v>445</v>
      </c>
      <c r="BO207">
        <v>239</v>
      </c>
      <c r="BP207">
        <v>139</v>
      </c>
      <c r="BQ207">
        <v>33</v>
      </c>
      <c r="BR207">
        <v>329</v>
      </c>
      <c r="BS207">
        <v>128</v>
      </c>
      <c r="BT207">
        <v>67</v>
      </c>
      <c r="BU207">
        <v>107</v>
      </c>
      <c r="BV207">
        <v>189</v>
      </c>
      <c r="BW207">
        <v>83</v>
      </c>
      <c r="BX207">
        <v>357</v>
      </c>
      <c r="BY207">
        <v>3</v>
      </c>
      <c r="BZ207">
        <v>138</v>
      </c>
      <c r="CA207">
        <v>381</v>
      </c>
      <c r="CB207">
        <v>241</v>
      </c>
      <c r="CC207">
        <v>423</v>
      </c>
      <c r="CD207">
        <v>82</v>
      </c>
      <c r="CE207">
        <v>79</v>
      </c>
      <c r="CF207">
        <v>186</v>
      </c>
      <c r="CG207">
        <v>135</v>
      </c>
      <c r="CH207">
        <v>112</v>
      </c>
      <c r="CI207">
        <v>72</v>
      </c>
      <c r="CJ207">
        <v>419</v>
      </c>
      <c r="CK207">
        <v>97</v>
      </c>
      <c r="CL207">
        <v>320</v>
      </c>
      <c r="CM207">
        <v>48</v>
      </c>
      <c r="CN207">
        <v>104</v>
      </c>
      <c r="CO207">
        <v>201</v>
      </c>
      <c r="CP207">
        <v>144</v>
      </c>
      <c r="CQ207">
        <v>30</v>
      </c>
      <c r="CR207">
        <v>94</v>
      </c>
    </row>
    <row r="208" spans="1:96" x14ac:dyDescent="0.2">
      <c r="A208" s="114" t="s">
        <v>209</v>
      </c>
      <c r="B208" s="195">
        <f>Prevalence!B205*AX208</f>
        <v>89.36</v>
      </c>
      <c r="C208" s="195">
        <f>Prevalence!C205*AY208</f>
        <v>4.7016666666666671</v>
      </c>
      <c r="D208" s="195">
        <f>Prevalence!D205*AZ208</f>
        <v>3.9333333333333331</v>
      </c>
      <c r="E208" s="195">
        <f>Prevalence!E205*BA208</f>
        <v>4.9583333333333339</v>
      </c>
      <c r="F208" s="195">
        <f>Prevalence!F205*BB208</f>
        <v>6.68</v>
      </c>
      <c r="G208" s="195">
        <f>Prevalence!G205*BC208</f>
        <v>3.3866666666666663</v>
      </c>
      <c r="H208" s="195">
        <f>Prevalence!H205*BD208</f>
        <v>13.519999999999998</v>
      </c>
      <c r="I208" s="195">
        <f>Prevalence!I205*BE208</f>
        <v>13.094999999999999</v>
      </c>
      <c r="J208" s="195">
        <f>Prevalence!J205*BF208</f>
        <v>8.5400000000000009</v>
      </c>
      <c r="K208" s="195">
        <f>Prevalence!K205*BG208</f>
        <v>4.5200000000000005</v>
      </c>
      <c r="L208" s="195">
        <f>Prevalence!L205*BH208</f>
        <v>10.220000000000001</v>
      </c>
      <c r="M208" s="195">
        <f>Prevalence!M205*BI208</f>
        <v>1.55</v>
      </c>
      <c r="N208" s="195">
        <f>Prevalence!N205*BJ208</f>
        <v>0.47666666666666668</v>
      </c>
      <c r="O208" s="195">
        <f>Prevalence!O205*BK208</f>
        <v>13.693333333333332</v>
      </c>
      <c r="P208" s="195">
        <f>Prevalence!P205*BL208</f>
        <v>0</v>
      </c>
      <c r="Q208" s="195">
        <f>Prevalence!Q205*BM208</f>
        <v>2.166666666666667</v>
      </c>
      <c r="R208" s="195">
        <f>Prevalence!R205*BN208</f>
        <v>8.01</v>
      </c>
      <c r="S208" s="195">
        <f>Prevalence!S205*BO208</f>
        <v>5.65</v>
      </c>
      <c r="T208" s="195">
        <f>Prevalence!T205*BP208</f>
        <v>2.5999999999999996</v>
      </c>
      <c r="U208" s="195">
        <f>Prevalence!U205*BQ208</f>
        <v>0.45333333333333331</v>
      </c>
      <c r="V208" s="195">
        <f>Prevalence!V205*BR208</f>
        <v>4.9583333333333339</v>
      </c>
      <c r="W208" s="195">
        <f>Prevalence!W205*BS208</f>
        <v>1.84</v>
      </c>
      <c r="X208" s="195">
        <f>Prevalence!X205*BT208</f>
        <v>1.1900000000000002</v>
      </c>
      <c r="Y208" s="195">
        <f>Prevalence!Y205*BU208</f>
        <v>0.54666666666666663</v>
      </c>
      <c r="Z208" s="195">
        <f>Prevalence!Z205*BV208</f>
        <v>2.3116666666666665</v>
      </c>
      <c r="AA208" s="195">
        <f>Prevalence!AA205*BW208</f>
        <v>1.0250000000000001</v>
      </c>
      <c r="AB208" s="195">
        <f>Prevalence!AB205*BX208</f>
        <v>4.62</v>
      </c>
      <c r="AC208" s="195">
        <f>Prevalence!AC205*BY208</f>
        <v>0</v>
      </c>
      <c r="AD208" s="195">
        <f>Prevalence!AD205*BZ208</f>
        <v>1.1433333333333333</v>
      </c>
      <c r="AE208" s="195">
        <f>Prevalence!AE205*CA208</f>
        <v>6.68</v>
      </c>
      <c r="AF208" s="195">
        <f>Prevalence!AF205*CB208</f>
        <v>5.4250000000000007</v>
      </c>
      <c r="AG208" s="195">
        <f>Prevalence!AG205*CC208</f>
        <v>5.52</v>
      </c>
      <c r="AH208" s="195">
        <f>Prevalence!AH205*CD208</f>
        <v>2.2549999999999999</v>
      </c>
      <c r="AI208" s="195">
        <f>Prevalence!AI205*CE208</f>
        <v>1.4000000000000001</v>
      </c>
      <c r="AJ208" s="195">
        <f>Prevalence!AJ205*CF208</f>
        <v>3.69</v>
      </c>
      <c r="AK208" s="195">
        <f>Prevalence!AK205*CG208</f>
        <v>1.9633333333333332</v>
      </c>
      <c r="AL208" s="195">
        <f>Prevalence!AL205*CH208</f>
        <v>1.916666666666667</v>
      </c>
      <c r="AM208" s="195">
        <f>Prevalence!AM205*CI208</f>
        <v>1.55</v>
      </c>
      <c r="AN208" s="195">
        <f>Prevalence!AN205*CJ208</f>
        <v>6.541666666666667</v>
      </c>
      <c r="AO208" s="195">
        <f>Prevalence!AO205*CK208</f>
        <v>1.5466666666666666</v>
      </c>
      <c r="AP208" s="195">
        <f>Prevalence!AP205*CL208</f>
        <v>3.9333333333333331</v>
      </c>
      <c r="AQ208" s="195">
        <f>Prevalence!AQ205*CM208</f>
        <v>0.47666666666666668</v>
      </c>
      <c r="AR208" s="195">
        <f>Prevalence!AR205*CN208</f>
        <v>1.2349999999999999</v>
      </c>
      <c r="AS208" s="195">
        <f>Prevalence!AS205*CO208</f>
        <v>3.4</v>
      </c>
      <c r="AT208" s="195">
        <f>Prevalence!AT205*CP208</f>
        <v>2.0333333333333332</v>
      </c>
      <c r="AU208" s="195">
        <f>Prevalence!AU205*CQ208</f>
        <v>0.69333333333333325</v>
      </c>
      <c r="AV208" s="195">
        <f>Prevalence!AV205*CR208</f>
        <v>1.6916666666666667</v>
      </c>
      <c r="AW208">
        <v>207</v>
      </c>
      <c r="AX208">
        <v>2234</v>
      </c>
      <c r="AY208">
        <v>91</v>
      </c>
      <c r="AZ208">
        <v>118</v>
      </c>
      <c r="BA208">
        <v>119</v>
      </c>
      <c r="BB208">
        <v>167</v>
      </c>
      <c r="BC208">
        <v>127</v>
      </c>
      <c r="BD208">
        <v>312</v>
      </c>
      <c r="BE208">
        <v>291</v>
      </c>
      <c r="BF208">
        <v>244</v>
      </c>
      <c r="BG208">
        <v>113</v>
      </c>
      <c r="BH208">
        <v>292</v>
      </c>
      <c r="BI208">
        <v>31</v>
      </c>
      <c r="BJ208">
        <v>13</v>
      </c>
      <c r="BK208">
        <v>316</v>
      </c>
      <c r="BL208">
        <v>0</v>
      </c>
      <c r="BM208">
        <v>52</v>
      </c>
      <c r="BN208">
        <v>178</v>
      </c>
      <c r="BO208">
        <v>113</v>
      </c>
      <c r="BP208">
        <v>60</v>
      </c>
      <c r="BQ208">
        <v>17</v>
      </c>
      <c r="BR208">
        <v>119</v>
      </c>
      <c r="BS208">
        <v>46</v>
      </c>
      <c r="BT208">
        <v>21</v>
      </c>
      <c r="BU208">
        <v>41</v>
      </c>
      <c r="BV208">
        <v>73</v>
      </c>
      <c r="BW208">
        <v>41</v>
      </c>
      <c r="BX208">
        <v>154</v>
      </c>
      <c r="BY208">
        <v>0</v>
      </c>
      <c r="BZ208">
        <v>49</v>
      </c>
      <c r="CA208">
        <v>167</v>
      </c>
      <c r="CB208">
        <v>105</v>
      </c>
      <c r="CC208">
        <v>184</v>
      </c>
      <c r="CD208">
        <v>41</v>
      </c>
      <c r="CE208">
        <v>30</v>
      </c>
      <c r="CF208">
        <v>82</v>
      </c>
      <c r="CG208">
        <v>31</v>
      </c>
      <c r="CH208">
        <v>46</v>
      </c>
      <c r="CI208">
        <v>31</v>
      </c>
      <c r="CJ208">
        <v>157</v>
      </c>
      <c r="CK208">
        <v>32</v>
      </c>
      <c r="CL208">
        <v>118</v>
      </c>
      <c r="CM208">
        <v>13</v>
      </c>
      <c r="CN208">
        <v>39</v>
      </c>
      <c r="CO208">
        <v>85</v>
      </c>
      <c r="CP208">
        <v>61</v>
      </c>
      <c r="CQ208">
        <v>13</v>
      </c>
      <c r="CR208">
        <v>35</v>
      </c>
    </row>
    <row r="209" spans="1:96" x14ac:dyDescent="0.2">
      <c r="A209" s="114" t="s">
        <v>39</v>
      </c>
      <c r="AW209">
        <v>208</v>
      </c>
    </row>
    <row r="210" spans="1:96" x14ac:dyDescent="0.2">
      <c r="A210" s="114" t="s">
        <v>40</v>
      </c>
      <c r="AW210">
        <v>209</v>
      </c>
    </row>
    <row r="211" spans="1:96" x14ac:dyDescent="0.2">
      <c r="A211" s="114" t="s">
        <v>41</v>
      </c>
      <c r="AW211">
        <v>210</v>
      </c>
    </row>
    <row r="212" spans="1:96" x14ac:dyDescent="0.2">
      <c r="A212" s="114" t="s">
        <v>42</v>
      </c>
      <c r="AW212">
        <v>211</v>
      </c>
    </row>
    <row r="213" spans="1:96" x14ac:dyDescent="0.2">
      <c r="A213" s="114" t="s">
        <v>222</v>
      </c>
      <c r="B213" s="195">
        <f>Prevalence!B210*AX213</f>
        <v>2957.7599999999998</v>
      </c>
      <c r="C213" s="195">
        <f>Prevalence!C210*AY213</f>
        <v>165.68181818181822</v>
      </c>
      <c r="D213" s="195">
        <f>Prevalence!D210*AZ213</f>
        <v>74.738181818181815</v>
      </c>
      <c r="E213" s="195">
        <f>Prevalence!E210*BA213</f>
        <v>111.40363636363635</v>
      </c>
      <c r="F213" s="195">
        <f>Prevalence!F210*BB213</f>
        <v>177.2018181818182</v>
      </c>
      <c r="G213" s="195">
        <f>Prevalence!G210*BC213</f>
        <v>165.97636363636363</v>
      </c>
      <c r="H213" s="195">
        <f>Prevalence!H210*BD213</f>
        <v>417.86181818181819</v>
      </c>
      <c r="I213" s="195">
        <f>Prevalence!I210*BE213</f>
        <v>504.12</v>
      </c>
      <c r="J213" s="195">
        <f>Prevalence!J210*BF213</f>
        <v>255.89454545454547</v>
      </c>
      <c r="K213" s="195">
        <f>Prevalence!K210*BG213</f>
        <v>226.32</v>
      </c>
      <c r="L213" s="195">
        <f>Prevalence!L210*BH213</f>
        <v>338.99454545454546</v>
      </c>
      <c r="M213" s="195">
        <f>Prevalence!M210*BI213</f>
        <v>24.95454545454545</v>
      </c>
      <c r="N213" s="195">
        <f>Prevalence!N210*BJ213</f>
        <v>20.236363636363635</v>
      </c>
      <c r="O213" s="195">
        <f>Prevalence!O210*BK213</f>
        <v>349.26545454545453</v>
      </c>
      <c r="P213" s="195">
        <f>Prevalence!P210*BL213</f>
        <v>1.5272727272727271</v>
      </c>
      <c r="Q213" s="195">
        <f>Prevalence!Q210*BM213</f>
        <v>94.958181818181814</v>
      </c>
      <c r="R213" s="195">
        <f>Prevalence!R210*BN213</f>
        <v>240.4309090909091</v>
      </c>
      <c r="S213" s="195">
        <f>Prevalence!S210*BO213</f>
        <v>92.487272727272739</v>
      </c>
      <c r="T213" s="195">
        <f>Prevalence!T210*BP213</f>
        <v>68.334545454545449</v>
      </c>
      <c r="U213" s="195">
        <f>Prevalence!U210*BQ213</f>
        <v>26.116363636363634</v>
      </c>
      <c r="V213" s="195">
        <f>Prevalence!V210*BR213</f>
        <v>111.40363636363635</v>
      </c>
      <c r="W213" s="195">
        <f>Prevalence!W210*BS213</f>
        <v>81.512727272727261</v>
      </c>
      <c r="X213" s="195">
        <f>Prevalence!X210*BT213</f>
        <v>61.38</v>
      </c>
      <c r="Y213" s="195">
        <f>Prevalence!Y210*BU213</f>
        <v>26.618181818181817</v>
      </c>
      <c r="Z213" s="195">
        <f>Prevalence!Z210*BV213</f>
        <v>108.78545454545453</v>
      </c>
      <c r="AA213" s="195">
        <f>Prevalence!AA210*BW213</f>
        <v>24.119999999999997</v>
      </c>
      <c r="AB213" s="195">
        <f>Prevalence!AB210*BX213</f>
        <v>135.78545454545457</v>
      </c>
      <c r="AC213" s="195">
        <f>Prevalence!AC210*BY213</f>
        <v>1.5272727272727271</v>
      </c>
      <c r="AD213" s="195">
        <f>Prevalence!AD210*BZ213</f>
        <v>85.810909090909092</v>
      </c>
      <c r="AE213" s="195">
        <f>Prevalence!AE210*CA213</f>
        <v>177.2018181818182</v>
      </c>
      <c r="AF213" s="195">
        <f>Prevalence!AF210*CB213</f>
        <v>251.86909090909089</v>
      </c>
      <c r="AG213" s="195">
        <f>Prevalence!AG210*CC213</f>
        <v>186.76363636363635</v>
      </c>
      <c r="AH213" s="195">
        <f>Prevalence!AH210*CD213</f>
        <v>42.654545454545456</v>
      </c>
      <c r="AI213" s="195">
        <f>Prevalence!AI210*CE213</f>
        <v>59.056363636363635</v>
      </c>
      <c r="AJ213" s="195">
        <f>Prevalence!AJ210*CF213</f>
        <v>74.618181818181824</v>
      </c>
      <c r="AK213" s="195">
        <f>Prevalence!AK210*CG213</f>
        <v>81.589090909090913</v>
      </c>
      <c r="AL213" s="195">
        <f>Prevalence!AL210*CH213</f>
        <v>109.8</v>
      </c>
      <c r="AM213" s="195">
        <f>Prevalence!AM210*CI213</f>
        <v>24.95454545454545</v>
      </c>
      <c r="AN213" s="195">
        <f>Prevalence!AN210*CJ213</f>
        <v>135</v>
      </c>
      <c r="AO213" s="195">
        <f>Prevalence!AO210*CK213</f>
        <v>69.13636363636364</v>
      </c>
      <c r="AP213" s="195">
        <f>Prevalence!AP210*CL213</f>
        <v>74.738181818181815</v>
      </c>
      <c r="AQ213" s="195">
        <f>Prevalence!AQ210*CM213</f>
        <v>20.236363636363635</v>
      </c>
      <c r="AR213" s="195">
        <f>Prevalence!AR210*CN213</f>
        <v>26.007272727272724</v>
      </c>
      <c r="AS213" s="195">
        <f>Prevalence!AS210*CO213</f>
        <v>164.55272727272725</v>
      </c>
      <c r="AT213" s="195">
        <f>Prevalence!AT210*CP213</f>
        <v>48.599999999999994</v>
      </c>
      <c r="AU213" s="195">
        <f>Prevalence!AU210*CQ213</f>
        <v>28.145454545454541</v>
      </c>
      <c r="AV213" s="195">
        <f>Prevalence!AV210*CR213</f>
        <v>57.250909090909083</v>
      </c>
      <c r="AW213">
        <v>212</v>
      </c>
      <c r="AX213">
        <v>24648</v>
      </c>
      <c r="AY213">
        <v>1215</v>
      </c>
      <c r="AZ213">
        <v>1054</v>
      </c>
      <c r="BA213">
        <v>851</v>
      </c>
      <c r="BB213">
        <v>1547</v>
      </c>
      <c r="BC213">
        <v>1449</v>
      </c>
      <c r="BD213">
        <v>3648</v>
      </c>
      <c r="BE213">
        <v>4201</v>
      </c>
      <c r="BF213">
        <v>2234</v>
      </c>
      <c r="BG213">
        <v>1804</v>
      </c>
      <c r="BH213">
        <v>3271</v>
      </c>
      <c r="BI213">
        <v>305</v>
      </c>
      <c r="BJ213">
        <v>265</v>
      </c>
      <c r="BK213">
        <v>2784</v>
      </c>
      <c r="BL213">
        <v>20</v>
      </c>
      <c r="BM213">
        <v>829</v>
      </c>
      <c r="BN213">
        <v>2099</v>
      </c>
      <c r="BO213">
        <v>942</v>
      </c>
      <c r="BP213">
        <v>522</v>
      </c>
      <c r="BQ213">
        <v>171</v>
      </c>
      <c r="BR213">
        <v>851</v>
      </c>
      <c r="BS213">
        <v>467</v>
      </c>
      <c r="BT213">
        <v>363</v>
      </c>
      <c r="BU213">
        <v>488</v>
      </c>
      <c r="BV213">
        <v>831</v>
      </c>
      <c r="BW213">
        <v>402</v>
      </c>
      <c r="BX213">
        <v>1383</v>
      </c>
      <c r="BY213">
        <v>20</v>
      </c>
      <c r="BZ213">
        <v>684</v>
      </c>
      <c r="CA213">
        <v>1547</v>
      </c>
      <c r="CB213">
        <v>1924</v>
      </c>
      <c r="CC213">
        <v>1712</v>
      </c>
      <c r="CD213">
        <v>340</v>
      </c>
      <c r="CE213">
        <v>401</v>
      </c>
      <c r="CF213">
        <v>720</v>
      </c>
      <c r="CG213">
        <v>554</v>
      </c>
      <c r="CH213">
        <v>915</v>
      </c>
      <c r="CI213">
        <v>305</v>
      </c>
      <c r="CJ213">
        <v>1375</v>
      </c>
      <c r="CK213">
        <v>507</v>
      </c>
      <c r="CL213">
        <v>1054</v>
      </c>
      <c r="CM213">
        <v>265</v>
      </c>
      <c r="CN213">
        <v>298</v>
      </c>
      <c r="CO213">
        <v>1257</v>
      </c>
      <c r="CP213">
        <v>594</v>
      </c>
      <c r="CQ213">
        <v>172</v>
      </c>
      <c r="CR213">
        <v>656</v>
      </c>
    </row>
    <row r="214" spans="1:96" x14ac:dyDescent="0.2">
      <c r="A214" s="114" t="s">
        <v>44</v>
      </c>
      <c r="B214" s="195">
        <f>Prevalence!B211*AX214</f>
        <v>3889.3199999999997</v>
      </c>
      <c r="C214" s="195">
        <f>Prevalence!C211*AY214</f>
        <v>193.90909090909093</v>
      </c>
      <c r="D214" s="195">
        <f>Prevalence!D211*AZ214</f>
        <v>63.96</v>
      </c>
      <c r="E214" s="195">
        <f>Prevalence!E211*BA214</f>
        <v>108.91636363636363</v>
      </c>
      <c r="F214" s="195">
        <f>Prevalence!F211*BB214</f>
        <v>211.22181818181818</v>
      </c>
      <c r="G214" s="195">
        <f>Prevalence!G211*BC214</f>
        <v>180.75272727272727</v>
      </c>
      <c r="H214" s="195">
        <f>Prevalence!H211*BD214</f>
        <v>542.6018181818182</v>
      </c>
      <c r="I214" s="195">
        <f>Prevalence!I211*BE214</f>
        <v>890.52</v>
      </c>
      <c r="J214" s="195">
        <f>Prevalence!J211*BF214</f>
        <v>246.61636363636364</v>
      </c>
      <c r="K214" s="195">
        <f>Prevalence!K211*BG214</f>
        <v>258.56181818181818</v>
      </c>
      <c r="L214" s="195">
        <f>Prevalence!L211*BH214</f>
        <v>583.36909090909091</v>
      </c>
      <c r="M214" s="195">
        <f>Prevalence!M211*BI214</f>
        <v>24.299999999999997</v>
      </c>
      <c r="N214" s="195">
        <f>Prevalence!N211*BJ214</f>
        <v>23.901818181818179</v>
      </c>
      <c r="O214" s="195">
        <f>Prevalence!O211*BK214</f>
        <v>402.08181818181816</v>
      </c>
      <c r="P214" s="195">
        <f>Prevalence!P211*BL214</f>
        <v>1.2981818181818181</v>
      </c>
      <c r="Q214" s="195">
        <f>Prevalence!Q211*BM214</f>
        <v>218.43818181818182</v>
      </c>
      <c r="R214" s="195">
        <f>Prevalence!R211*BN214</f>
        <v>243.06545454545454</v>
      </c>
      <c r="S214" s="195">
        <f>Prevalence!S211*BO214</f>
        <v>87.185454545454547</v>
      </c>
      <c r="T214" s="195">
        <f>Prevalence!T211*BP214</f>
        <v>65.192727272727268</v>
      </c>
      <c r="U214" s="195">
        <f>Prevalence!U211*BQ214</f>
        <v>26.727272727272723</v>
      </c>
      <c r="V214" s="195">
        <f>Prevalence!V211*BR214</f>
        <v>108.91636363636363</v>
      </c>
      <c r="W214" s="195">
        <f>Prevalence!W211*BS214</f>
        <v>174.19636363636363</v>
      </c>
      <c r="X214" s="195">
        <f>Prevalence!X211*BT214</f>
        <v>85.390909090909091</v>
      </c>
      <c r="Y214" s="195">
        <f>Prevalence!Y211*BU214</f>
        <v>29.018181818181816</v>
      </c>
      <c r="Z214" s="195">
        <f>Prevalence!Z211*BV214</f>
        <v>110.22545454545453</v>
      </c>
      <c r="AA214" s="195">
        <f>Prevalence!AA211*BW214</f>
        <v>23.64</v>
      </c>
      <c r="AB214" s="195">
        <f>Prevalence!AB211*BX214</f>
        <v>341.86909090909091</v>
      </c>
      <c r="AC214" s="195">
        <f>Prevalence!AC211*BY214</f>
        <v>1.2981818181818181</v>
      </c>
      <c r="AD214" s="195">
        <f>Prevalence!AD211*BZ214</f>
        <v>90.578181818181818</v>
      </c>
      <c r="AE214" s="195">
        <f>Prevalence!AE211*CA214</f>
        <v>211.22181818181818</v>
      </c>
      <c r="AF214" s="195">
        <f>Prevalence!AF211*CB214</f>
        <v>637.13454545454533</v>
      </c>
      <c r="AG214" s="195">
        <f>Prevalence!AG211*CC214</f>
        <v>180.54545454545453</v>
      </c>
      <c r="AH214" s="195">
        <f>Prevalence!AH211*CD214</f>
        <v>46.543636363636367</v>
      </c>
      <c r="AI214" s="195">
        <f>Prevalence!AI211*CE214</f>
        <v>79.969090909090909</v>
      </c>
      <c r="AJ214" s="195">
        <f>Prevalence!AJ211*CF214</f>
        <v>73.374545454545455</v>
      </c>
      <c r="AK214" s="195">
        <f>Prevalence!AK211*CG214</f>
        <v>84.976363636363644</v>
      </c>
      <c r="AL214" s="195">
        <f>Prevalence!AL211*CH214</f>
        <v>140.04</v>
      </c>
      <c r="AM214" s="195">
        <f>Prevalence!AM211*CI214</f>
        <v>24.299999999999997</v>
      </c>
      <c r="AN214" s="195">
        <f>Prevalence!AN211*CJ214</f>
        <v>129.50181818181818</v>
      </c>
      <c r="AO214" s="195">
        <f>Prevalence!AO211*CK214</f>
        <v>77.045454545454561</v>
      </c>
      <c r="AP214" s="195">
        <f>Prevalence!AP211*CL214</f>
        <v>63.96</v>
      </c>
      <c r="AQ214" s="195">
        <f>Prevalence!AQ211*CM214</f>
        <v>23.901818181818179</v>
      </c>
      <c r="AR214" s="195">
        <f>Prevalence!AR211*CN214</f>
        <v>29.672727272727272</v>
      </c>
      <c r="AS214" s="195">
        <f>Prevalence!AS211*CO214</f>
        <v>178.95272727272726</v>
      </c>
      <c r="AT214" s="195">
        <f>Prevalence!AT211*CP214</f>
        <v>55.718181818181812</v>
      </c>
      <c r="AU214" s="195">
        <f>Prevalence!AU211*CQ214</f>
        <v>35.836363636363629</v>
      </c>
      <c r="AV214" s="195">
        <f>Prevalence!AV211*CR214</f>
        <v>66.50181818181818</v>
      </c>
      <c r="AW214">
        <v>213</v>
      </c>
      <c r="AX214">
        <v>32411</v>
      </c>
      <c r="AY214">
        <v>1422</v>
      </c>
      <c r="AZ214">
        <v>902</v>
      </c>
      <c r="BA214">
        <v>832</v>
      </c>
      <c r="BB214">
        <v>1844</v>
      </c>
      <c r="BC214">
        <v>1578</v>
      </c>
      <c r="BD214">
        <v>4737</v>
      </c>
      <c r="BE214">
        <v>7421</v>
      </c>
      <c r="BF214">
        <v>2153</v>
      </c>
      <c r="BG214">
        <v>2061</v>
      </c>
      <c r="BH214">
        <v>5629</v>
      </c>
      <c r="BI214">
        <v>297</v>
      </c>
      <c r="BJ214">
        <v>313</v>
      </c>
      <c r="BK214">
        <v>3205</v>
      </c>
      <c r="BL214">
        <v>17</v>
      </c>
      <c r="BM214">
        <v>1907</v>
      </c>
      <c r="BN214">
        <v>2122</v>
      </c>
      <c r="BO214">
        <v>888</v>
      </c>
      <c r="BP214">
        <v>498</v>
      </c>
      <c r="BQ214">
        <v>175</v>
      </c>
      <c r="BR214">
        <v>832</v>
      </c>
      <c r="BS214">
        <v>998</v>
      </c>
      <c r="BT214">
        <v>505</v>
      </c>
      <c r="BU214">
        <v>532</v>
      </c>
      <c r="BV214">
        <v>842</v>
      </c>
      <c r="BW214">
        <v>394</v>
      </c>
      <c r="BX214">
        <v>3482</v>
      </c>
      <c r="BY214">
        <v>17</v>
      </c>
      <c r="BZ214">
        <v>722</v>
      </c>
      <c r="CA214">
        <v>1844</v>
      </c>
      <c r="CB214">
        <v>4867</v>
      </c>
      <c r="CC214">
        <v>1655</v>
      </c>
      <c r="CD214">
        <v>371</v>
      </c>
      <c r="CE214">
        <v>543</v>
      </c>
      <c r="CF214">
        <v>708</v>
      </c>
      <c r="CG214">
        <v>577</v>
      </c>
      <c r="CH214">
        <v>1167</v>
      </c>
      <c r="CI214">
        <v>297</v>
      </c>
      <c r="CJ214">
        <v>1319</v>
      </c>
      <c r="CK214">
        <v>565</v>
      </c>
      <c r="CL214">
        <v>902</v>
      </c>
      <c r="CM214">
        <v>313</v>
      </c>
      <c r="CN214">
        <v>340</v>
      </c>
      <c r="CO214">
        <v>1367</v>
      </c>
      <c r="CP214">
        <v>681</v>
      </c>
      <c r="CQ214">
        <v>219</v>
      </c>
      <c r="CR214">
        <v>762</v>
      </c>
    </row>
    <row r="215" spans="1:96" x14ac:dyDescent="0.2">
      <c r="A215" s="114" t="s">
        <v>45</v>
      </c>
      <c r="B215" s="195">
        <f>Prevalence!B212*AX215</f>
        <v>4360.3</v>
      </c>
      <c r="C215" s="195">
        <f>Prevalence!C212*AY215</f>
        <v>219.54545454545459</v>
      </c>
      <c r="D215" s="195">
        <f>Prevalence!D212*AZ215</f>
        <v>74.868181818181824</v>
      </c>
      <c r="E215" s="195">
        <f>Prevalence!E212*BA215</f>
        <v>125.69454545454546</v>
      </c>
      <c r="F215" s="195">
        <f>Prevalence!F212*BB215</f>
        <v>221.97000000000006</v>
      </c>
      <c r="G215" s="195">
        <f>Prevalence!G212*BC215</f>
        <v>219.69818181818187</v>
      </c>
      <c r="H215" s="195">
        <f>Prevalence!H212*BD215</f>
        <v>633.1690909090911</v>
      </c>
      <c r="I215" s="195">
        <f>Prevalence!I212*BE215</f>
        <v>779.24000000000012</v>
      </c>
      <c r="J215" s="195">
        <f>Prevalence!J212*BF215</f>
        <v>340.37181818181824</v>
      </c>
      <c r="K215" s="195">
        <f>Prevalence!K212*BG215</f>
        <v>304.43636363636364</v>
      </c>
      <c r="L215" s="195">
        <f>Prevalence!L212*BH215</f>
        <v>723.64090909090919</v>
      </c>
      <c r="M215" s="195">
        <f>Prevalence!M212*BI215</f>
        <v>32.645454545454548</v>
      </c>
      <c r="N215" s="195">
        <f>Prevalence!N212*BJ215</f>
        <v>31.270909090909093</v>
      </c>
      <c r="O215" s="195">
        <f>Prevalence!O212*BK215</f>
        <v>454.75181818181818</v>
      </c>
      <c r="P215" s="195">
        <f>Prevalence!P212*BL215</f>
        <v>1.4254545454545455</v>
      </c>
      <c r="Q215" s="195">
        <f>Prevalence!Q212*BM215</f>
        <v>208.47272727272733</v>
      </c>
      <c r="R215" s="195">
        <f>Prevalence!R212*BN215</f>
        <v>311.90727272727281</v>
      </c>
      <c r="S215" s="195">
        <f>Prevalence!S212*BO215</f>
        <v>104.92363636363638</v>
      </c>
      <c r="T215" s="195">
        <f>Prevalence!T212*BP215</f>
        <v>72.087272727272733</v>
      </c>
      <c r="U215" s="195">
        <f>Prevalence!U212*BQ215</f>
        <v>36.883636363636363</v>
      </c>
      <c r="V215" s="195">
        <f>Prevalence!V212*BR215</f>
        <v>125.69454545454546</v>
      </c>
      <c r="W215" s="195">
        <f>Prevalence!W212*BS215</f>
        <v>133.99272727272731</v>
      </c>
      <c r="X215" s="195">
        <f>Prevalence!X212*BT215</f>
        <v>98.241818181818189</v>
      </c>
      <c r="Y215" s="195">
        <f>Prevalence!Y212*BU215</f>
        <v>24.436363636363637</v>
      </c>
      <c r="Z215" s="195">
        <f>Prevalence!Z212*BV215</f>
        <v>129.81818181818184</v>
      </c>
      <c r="AA215" s="195">
        <f>Prevalence!AA212*BW215</f>
        <v>23.660000000000004</v>
      </c>
      <c r="AB215" s="195">
        <f>Prevalence!AB212*BX215</f>
        <v>441.68727272727278</v>
      </c>
      <c r="AC215" s="195">
        <f>Prevalence!AC212*BY215</f>
        <v>1.4254545454545455</v>
      </c>
      <c r="AD215" s="195">
        <f>Prevalence!AD212*BZ215</f>
        <v>125.43363636363637</v>
      </c>
      <c r="AE215" s="195">
        <f>Prevalence!AE212*CA215</f>
        <v>221.97000000000006</v>
      </c>
      <c r="AF215" s="195">
        <f>Prevalence!AF212*CB215</f>
        <v>498.96000000000004</v>
      </c>
      <c r="AG215" s="195">
        <f>Prevalence!AG212*CC215</f>
        <v>264.09090909090912</v>
      </c>
      <c r="AH215" s="195">
        <f>Prevalence!AH212*CD215</f>
        <v>46.25090909090909</v>
      </c>
      <c r="AI215" s="195">
        <f>Prevalence!AI212*CE215</f>
        <v>85.909090909090921</v>
      </c>
      <c r="AJ215" s="195">
        <f>Prevalence!AJ212*CF215</f>
        <v>102.04727272727274</v>
      </c>
      <c r="AK215" s="195">
        <f>Prevalence!AK212*CG215</f>
        <v>97.592727272727288</v>
      </c>
      <c r="AL215" s="195">
        <f>Prevalence!AL212*CH215</f>
        <v>164.22000000000003</v>
      </c>
      <c r="AM215" s="195">
        <f>Prevalence!AM212*CI215</f>
        <v>32.645454545454548</v>
      </c>
      <c r="AN215" s="195">
        <f>Prevalence!AN212*CJ215</f>
        <v>175.59818181818184</v>
      </c>
      <c r="AO215" s="195">
        <f>Prevalence!AO212*CK215</f>
        <v>90.045454545454561</v>
      </c>
      <c r="AP215" s="195">
        <f>Prevalence!AP212*CL215</f>
        <v>74.868181818181824</v>
      </c>
      <c r="AQ215" s="195">
        <f>Prevalence!AQ212*CM215</f>
        <v>31.270909090909093</v>
      </c>
      <c r="AR215" s="195">
        <f>Prevalence!AR212*CN215</f>
        <v>31.970909090909096</v>
      </c>
      <c r="AS215" s="195">
        <f>Prevalence!AS212*CO215</f>
        <v>214.88727272727274</v>
      </c>
      <c r="AT215" s="195">
        <f>Prevalence!AT212*CP215</f>
        <v>55.363636363636367</v>
      </c>
      <c r="AU215" s="195">
        <f>Prevalence!AU212*CQ215</f>
        <v>37.227272727272727</v>
      </c>
      <c r="AV215" s="195">
        <f>Prevalence!AV212*CR215</f>
        <v>79.316363636363647</v>
      </c>
      <c r="AW215">
        <v>214</v>
      </c>
      <c r="AX215">
        <v>31145</v>
      </c>
      <c r="AY215">
        <v>1380</v>
      </c>
      <c r="AZ215">
        <v>905</v>
      </c>
      <c r="BA215">
        <v>823</v>
      </c>
      <c r="BB215">
        <v>1661</v>
      </c>
      <c r="BC215">
        <v>1644</v>
      </c>
      <c r="BD215">
        <v>4738</v>
      </c>
      <c r="BE215">
        <v>5566</v>
      </c>
      <c r="BF215">
        <v>2547</v>
      </c>
      <c r="BG215">
        <v>2080</v>
      </c>
      <c r="BH215">
        <v>5985</v>
      </c>
      <c r="BI215">
        <v>342</v>
      </c>
      <c r="BJ215">
        <v>351</v>
      </c>
      <c r="BK215">
        <v>3107</v>
      </c>
      <c r="BL215">
        <v>16</v>
      </c>
      <c r="BM215">
        <v>1560</v>
      </c>
      <c r="BN215">
        <v>2334</v>
      </c>
      <c r="BO215">
        <v>916</v>
      </c>
      <c r="BP215">
        <v>472</v>
      </c>
      <c r="BQ215">
        <v>207</v>
      </c>
      <c r="BR215">
        <v>823</v>
      </c>
      <c r="BS215">
        <v>658</v>
      </c>
      <c r="BT215">
        <v>498</v>
      </c>
      <c r="BU215">
        <v>384</v>
      </c>
      <c r="BV215">
        <v>850</v>
      </c>
      <c r="BW215">
        <v>338</v>
      </c>
      <c r="BX215">
        <v>3856</v>
      </c>
      <c r="BY215">
        <v>16</v>
      </c>
      <c r="BZ215">
        <v>857</v>
      </c>
      <c r="CA215">
        <v>1661</v>
      </c>
      <c r="CB215">
        <v>3267</v>
      </c>
      <c r="CC215">
        <v>2075</v>
      </c>
      <c r="CD215">
        <v>316</v>
      </c>
      <c r="CE215">
        <v>500</v>
      </c>
      <c r="CF215">
        <v>844</v>
      </c>
      <c r="CG215">
        <v>568</v>
      </c>
      <c r="CH215">
        <v>1173</v>
      </c>
      <c r="CI215">
        <v>342</v>
      </c>
      <c r="CJ215">
        <v>1533</v>
      </c>
      <c r="CK215">
        <v>566</v>
      </c>
      <c r="CL215">
        <v>905</v>
      </c>
      <c r="CM215">
        <v>351</v>
      </c>
      <c r="CN215">
        <v>314</v>
      </c>
      <c r="CO215">
        <v>1407</v>
      </c>
      <c r="CP215">
        <v>580</v>
      </c>
      <c r="CQ215">
        <v>195</v>
      </c>
      <c r="CR215">
        <v>779</v>
      </c>
    </row>
    <row r="216" spans="1:96" x14ac:dyDescent="0.2">
      <c r="A216" s="114" t="s">
        <v>46</v>
      </c>
      <c r="B216" s="195">
        <f>Prevalence!B213*AX216</f>
        <v>4485.18</v>
      </c>
      <c r="C216" s="195">
        <f>Prevalence!C213*AY216</f>
        <v>241.81818181818187</v>
      </c>
      <c r="D216" s="195">
        <f>Prevalence!D213*AZ216</f>
        <v>80.410909090909101</v>
      </c>
      <c r="E216" s="195">
        <f>Prevalence!E213*BA216</f>
        <v>123.70909090909092</v>
      </c>
      <c r="F216" s="195">
        <f>Prevalence!F213*BB216</f>
        <v>247.49454545454552</v>
      </c>
      <c r="G216" s="195">
        <f>Prevalence!G213*BC216</f>
        <v>244.95545454545459</v>
      </c>
      <c r="H216" s="195">
        <f>Prevalence!H213*BD216</f>
        <v>638.64818181818191</v>
      </c>
      <c r="I216" s="195">
        <f>Prevalence!I213*BE216</f>
        <v>750.54000000000008</v>
      </c>
      <c r="J216" s="195">
        <f>Prevalence!J213*BF216</f>
        <v>369.2372727272728</v>
      </c>
      <c r="K216" s="195">
        <f>Prevalence!K213*BG216</f>
        <v>347.02818181818179</v>
      </c>
      <c r="L216" s="195">
        <f>Prevalence!L213*BH216</f>
        <v>710.70363636363641</v>
      </c>
      <c r="M216" s="195">
        <f>Prevalence!M213*BI216</f>
        <v>33.027272727272731</v>
      </c>
      <c r="N216" s="195">
        <f>Prevalence!N213*BJ216</f>
        <v>30.380000000000003</v>
      </c>
      <c r="O216" s="195">
        <f>Prevalence!O213*BK216</f>
        <v>468.36363636363637</v>
      </c>
      <c r="P216" s="195">
        <f>Prevalence!P213*BL216</f>
        <v>0.98000000000000009</v>
      </c>
      <c r="Q216" s="195">
        <f>Prevalence!Q213*BM216</f>
        <v>157.95818181818186</v>
      </c>
      <c r="R216" s="195">
        <f>Prevalence!R213*BN216</f>
        <v>369.90545454545463</v>
      </c>
      <c r="S216" s="195">
        <f>Prevalence!S213*BO216</f>
        <v>122.90727272727274</v>
      </c>
      <c r="T216" s="195">
        <f>Prevalence!T213*BP216</f>
        <v>76.669090909090912</v>
      </c>
      <c r="U216" s="195">
        <f>Prevalence!U213*BQ216</f>
        <v>45.258181818181818</v>
      </c>
      <c r="V216" s="195">
        <f>Prevalence!V213*BR216</f>
        <v>123.70909090909092</v>
      </c>
      <c r="W216" s="195">
        <f>Prevalence!W213*BS216</f>
        <v>120.34909090909093</v>
      </c>
      <c r="X216" s="195">
        <f>Prevalence!X213*BT216</f>
        <v>112.44545454545455</v>
      </c>
      <c r="Y216" s="195">
        <f>Prevalence!Y213*BU216</f>
        <v>27.618181818181821</v>
      </c>
      <c r="Z216" s="195">
        <f>Prevalence!Z213*BV216</f>
        <v>155.62909090909093</v>
      </c>
      <c r="AA216" s="195">
        <f>Prevalence!AA213*BW216</f>
        <v>26.110000000000003</v>
      </c>
      <c r="AB216" s="195">
        <f>Prevalence!AB213*BX216</f>
        <v>389.91272727272735</v>
      </c>
      <c r="AC216" s="195">
        <f>Prevalence!AC213*BY216</f>
        <v>0.98000000000000009</v>
      </c>
      <c r="AD216" s="195">
        <f>Prevalence!AD213*BZ216</f>
        <v>149.29090909090908</v>
      </c>
      <c r="AE216" s="195">
        <f>Prevalence!AE213*CA216</f>
        <v>247.49454545454552</v>
      </c>
      <c r="AF216" s="195">
        <f>Prevalence!AF213*CB216</f>
        <v>412.66909090909093</v>
      </c>
      <c r="AG216" s="195">
        <f>Prevalence!AG213*CC216</f>
        <v>287.76363636363641</v>
      </c>
      <c r="AH216" s="195">
        <f>Prevalence!AH213*CD216</f>
        <v>49.470909090909089</v>
      </c>
      <c r="AI216" s="195">
        <f>Prevalence!AI213*CE216</f>
        <v>93.469090909090923</v>
      </c>
      <c r="AJ216" s="195">
        <f>Prevalence!AJ213*CF216</f>
        <v>100.23363636363638</v>
      </c>
      <c r="AK216" s="195">
        <f>Prevalence!AK213*CG216</f>
        <v>105.66818181818184</v>
      </c>
      <c r="AL216" s="195">
        <f>Prevalence!AL213*CH216</f>
        <v>183.82000000000002</v>
      </c>
      <c r="AM216" s="195">
        <f>Prevalence!AM213*CI216</f>
        <v>33.027272727272731</v>
      </c>
      <c r="AN216" s="195">
        <f>Prevalence!AN213*CJ216</f>
        <v>175.94181818181821</v>
      </c>
      <c r="AO216" s="195">
        <f>Prevalence!AO213*CK216</f>
        <v>94.659090909090921</v>
      </c>
      <c r="AP216" s="195">
        <f>Prevalence!AP213*CL216</f>
        <v>80.410909090909101</v>
      </c>
      <c r="AQ216" s="195">
        <f>Prevalence!AQ213*CM216</f>
        <v>30.380000000000003</v>
      </c>
      <c r="AR216" s="195">
        <f>Prevalence!AR213*CN216</f>
        <v>34.109090909090916</v>
      </c>
      <c r="AS216" s="195">
        <f>Prevalence!AS213*CO216</f>
        <v>271.70181818181823</v>
      </c>
      <c r="AT216" s="195">
        <f>Prevalence!AT213*CP216</f>
        <v>53.359090909090909</v>
      </c>
      <c r="AU216" s="195">
        <f>Prevalence!AU213*CQ216</f>
        <v>37.800000000000004</v>
      </c>
      <c r="AV216" s="195">
        <f>Prevalence!AV213*CR216</f>
        <v>92.756363636363659</v>
      </c>
      <c r="AW216">
        <v>215</v>
      </c>
      <c r="AX216">
        <v>32037</v>
      </c>
      <c r="AY216">
        <v>1520</v>
      </c>
      <c r="AZ216">
        <v>972</v>
      </c>
      <c r="BA216">
        <v>810</v>
      </c>
      <c r="BB216">
        <v>1852</v>
      </c>
      <c r="BC216">
        <v>1833</v>
      </c>
      <c r="BD216">
        <v>4779</v>
      </c>
      <c r="BE216">
        <v>5361</v>
      </c>
      <c r="BF216">
        <v>2763</v>
      </c>
      <c r="BG216">
        <v>2371</v>
      </c>
      <c r="BH216">
        <v>5878</v>
      </c>
      <c r="BI216">
        <v>346</v>
      </c>
      <c r="BJ216">
        <v>341</v>
      </c>
      <c r="BK216">
        <v>3200</v>
      </c>
      <c r="BL216">
        <v>11</v>
      </c>
      <c r="BM216">
        <v>1182</v>
      </c>
      <c r="BN216">
        <v>2768</v>
      </c>
      <c r="BO216">
        <v>1073</v>
      </c>
      <c r="BP216">
        <v>502</v>
      </c>
      <c r="BQ216">
        <v>254</v>
      </c>
      <c r="BR216">
        <v>810</v>
      </c>
      <c r="BS216">
        <v>591</v>
      </c>
      <c r="BT216">
        <v>570</v>
      </c>
      <c r="BU216">
        <v>434</v>
      </c>
      <c r="BV216">
        <v>1019</v>
      </c>
      <c r="BW216">
        <v>373</v>
      </c>
      <c r="BX216">
        <v>3404</v>
      </c>
      <c r="BY216">
        <v>11</v>
      </c>
      <c r="BZ216">
        <v>1020</v>
      </c>
      <c r="CA216">
        <v>1852</v>
      </c>
      <c r="CB216">
        <v>2702</v>
      </c>
      <c r="CC216">
        <v>2261</v>
      </c>
      <c r="CD216">
        <v>338</v>
      </c>
      <c r="CE216">
        <v>544</v>
      </c>
      <c r="CF216">
        <v>829</v>
      </c>
      <c r="CG216">
        <v>615</v>
      </c>
      <c r="CH216">
        <v>1313</v>
      </c>
      <c r="CI216">
        <v>346</v>
      </c>
      <c r="CJ216">
        <v>1536</v>
      </c>
      <c r="CK216">
        <v>595</v>
      </c>
      <c r="CL216">
        <v>972</v>
      </c>
      <c r="CM216">
        <v>341</v>
      </c>
      <c r="CN216">
        <v>335</v>
      </c>
      <c r="CO216">
        <v>1779</v>
      </c>
      <c r="CP216">
        <v>559</v>
      </c>
      <c r="CQ216">
        <v>198</v>
      </c>
      <c r="CR216">
        <v>911</v>
      </c>
    </row>
    <row r="217" spans="1:96" x14ac:dyDescent="0.2">
      <c r="A217" s="114" t="s">
        <v>47</v>
      </c>
      <c r="B217" s="195">
        <f>Prevalence!B214*AX217</f>
        <v>7290.57</v>
      </c>
      <c r="C217" s="195">
        <f>Prevalence!C214*AY217</f>
        <v>437.42045454545456</v>
      </c>
      <c r="D217" s="195">
        <f>Prevalence!D214*AZ217</f>
        <v>172.23818181818183</v>
      </c>
      <c r="E217" s="195">
        <f>Prevalence!E214*BA217</f>
        <v>221.30181818181816</v>
      </c>
      <c r="F217" s="195">
        <f>Prevalence!F214*BB217</f>
        <v>445.20954545454549</v>
      </c>
      <c r="G217" s="195">
        <f>Prevalence!G214*BC217</f>
        <v>442.80409090909092</v>
      </c>
      <c r="H217" s="195">
        <f>Prevalence!H214*BD217</f>
        <v>992.45045454545459</v>
      </c>
      <c r="I217" s="195">
        <f>Prevalence!I214*BE217</f>
        <v>1126.23</v>
      </c>
      <c r="J217" s="195">
        <f>Prevalence!J214*BF217</f>
        <v>605.57318181818187</v>
      </c>
      <c r="K217" s="195">
        <f>Prevalence!K214*BG217</f>
        <v>577.6240909090908</v>
      </c>
      <c r="L217" s="195">
        <f>Prevalence!L214*BH217</f>
        <v>1034.860909090909</v>
      </c>
      <c r="M217" s="195">
        <f>Prevalence!M214*BI217</f>
        <v>52.404545454545449</v>
      </c>
      <c r="N217" s="195">
        <f>Prevalence!N214*BJ217</f>
        <v>51.984545454545454</v>
      </c>
      <c r="O217" s="195">
        <f>Prevalence!O214*BK217</f>
        <v>802.43863636363631</v>
      </c>
      <c r="P217" s="195">
        <f>Prevalence!P214*BL217</f>
        <v>2.4054545454545453</v>
      </c>
      <c r="Q217" s="195">
        <f>Prevalence!Q214*BM217</f>
        <v>180.00818181818184</v>
      </c>
      <c r="R217" s="195">
        <f>Prevalence!R214*BN217</f>
        <v>625.2177272727273</v>
      </c>
      <c r="S217" s="195">
        <f>Prevalence!S214*BO217</f>
        <v>220.0990909090909</v>
      </c>
      <c r="T217" s="195">
        <f>Prevalence!T214*BP217</f>
        <v>139.51636363636362</v>
      </c>
      <c r="U217" s="195">
        <f>Prevalence!U214*BQ217</f>
        <v>75.370909090909095</v>
      </c>
      <c r="V217" s="195">
        <f>Prevalence!V214*BR217</f>
        <v>221.30181818181816</v>
      </c>
      <c r="W217" s="195">
        <f>Prevalence!W214*BS217</f>
        <v>159.44727272727275</v>
      </c>
      <c r="X217" s="195">
        <f>Prevalence!X214*BT217</f>
        <v>190.26954545454544</v>
      </c>
      <c r="Y217" s="195">
        <f>Prevalence!Y214*BU217</f>
        <v>48.872727272727268</v>
      </c>
      <c r="Z217" s="195">
        <f>Prevalence!Z214*BV217</f>
        <v>292.54909090909086</v>
      </c>
      <c r="AA217" s="195">
        <f>Prevalence!AA214*BW217</f>
        <v>51.555</v>
      </c>
      <c r="AB217" s="195">
        <f>Prevalence!AB214*BX217</f>
        <v>459.44181818181818</v>
      </c>
      <c r="AC217" s="195">
        <f>Prevalence!AC214*BY217</f>
        <v>2.4054545454545453</v>
      </c>
      <c r="AD217" s="195">
        <f>Prevalence!AD214*BZ217</f>
        <v>266.52818181818179</v>
      </c>
      <c r="AE217" s="195">
        <f>Prevalence!AE214*CA217</f>
        <v>445.20954545454549</v>
      </c>
      <c r="AF217" s="195">
        <f>Prevalence!AF214*CB217</f>
        <v>490.48363636363632</v>
      </c>
      <c r="AG217" s="195">
        <f>Prevalence!AG214*CC217</f>
        <v>460.47272727272724</v>
      </c>
      <c r="AH217" s="195">
        <f>Prevalence!AH214*CD217</f>
        <v>95.502272727272711</v>
      </c>
      <c r="AI217" s="195">
        <f>Prevalence!AI214*CE217</f>
        <v>162.11045454545456</v>
      </c>
      <c r="AJ217" s="195">
        <f>Prevalence!AJ214*CF217</f>
        <v>169.39363636363638</v>
      </c>
      <c r="AK217" s="195">
        <f>Prevalence!AK214*CG217</f>
        <v>195.8727272727273</v>
      </c>
      <c r="AL217" s="195">
        <f>Prevalence!AL214*CH217</f>
        <v>299.45999999999998</v>
      </c>
      <c r="AM217" s="195">
        <f>Prevalence!AM214*CI217</f>
        <v>52.404545454545449</v>
      </c>
      <c r="AN217" s="195">
        <f>Prevalence!AN214*CJ217</f>
        <v>318.20727272727271</v>
      </c>
      <c r="AO217" s="195">
        <f>Prevalence!AO214*CK217</f>
        <v>183.03409090909091</v>
      </c>
      <c r="AP217" s="195">
        <f>Prevalence!AP214*CL217</f>
        <v>172.23818181818183</v>
      </c>
      <c r="AQ217" s="195">
        <f>Prevalence!AQ214*CM217</f>
        <v>51.984545454545454</v>
      </c>
      <c r="AR217" s="195">
        <f>Prevalence!AR214*CN217</f>
        <v>65.672727272727272</v>
      </c>
      <c r="AS217" s="195">
        <f>Prevalence!AS214*CO217</f>
        <v>461.61818181818177</v>
      </c>
      <c r="AT217" s="195">
        <f>Prevalence!AT214*CP217</f>
        <v>102.08863636363635</v>
      </c>
      <c r="AU217" s="195">
        <f>Prevalence!AU214*CQ217</f>
        <v>59.277272727272717</v>
      </c>
      <c r="AV217" s="195">
        <f>Prevalence!AV214*CR217</f>
        <v>171.97090909090912</v>
      </c>
      <c r="AW217">
        <v>216</v>
      </c>
      <c r="AX217">
        <v>34717</v>
      </c>
      <c r="AY217">
        <v>1833</v>
      </c>
      <c r="AZ217">
        <v>1388</v>
      </c>
      <c r="BA217">
        <v>966</v>
      </c>
      <c r="BB217">
        <v>2221</v>
      </c>
      <c r="BC217">
        <v>2209</v>
      </c>
      <c r="BD217">
        <v>4951</v>
      </c>
      <c r="BE217">
        <v>5363</v>
      </c>
      <c r="BF217">
        <v>3021</v>
      </c>
      <c r="BG217">
        <v>2631</v>
      </c>
      <c r="BH217">
        <v>5706</v>
      </c>
      <c r="BI217">
        <v>366</v>
      </c>
      <c r="BJ217">
        <v>389</v>
      </c>
      <c r="BK217">
        <v>3655</v>
      </c>
      <c r="BL217">
        <v>18</v>
      </c>
      <c r="BM217">
        <v>898</v>
      </c>
      <c r="BN217">
        <v>3119</v>
      </c>
      <c r="BO217">
        <v>1281</v>
      </c>
      <c r="BP217">
        <v>609</v>
      </c>
      <c r="BQ217">
        <v>282</v>
      </c>
      <c r="BR217">
        <v>966</v>
      </c>
      <c r="BS217">
        <v>522</v>
      </c>
      <c r="BT217">
        <v>643</v>
      </c>
      <c r="BU217">
        <v>512</v>
      </c>
      <c r="BV217">
        <v>1277</v>
      </c>
      <c r="BW217">
        <v>491</v>
      </c>
      <c r="BX217">
        <v>2674</v>
      </c>
      <c r="BY217">
        <v>18</v>
      </c>
      <c r="BZ217">
        <v>1214</v>
      </c>
      <c r="CA217">
        <v>2221</v>
      </c>
      <c r="CB217">
        <v>2141</v>
      </c>
      <c r="CC217">
        <v>2412</v>
      </c>
      <c r="CD217">
        <v>435</v>
      </c>
      <c r="CE217">
        <v>629</v>
      </c>
      <c r="CF217">
        <v>934</v>
      </c>
      <c r="CG217">
        <v>760</v>
      </c>
      <c r="CH217">
        <v>1426</v>
      </c>
      <c r="CI217">
        <v>366</v>
      </c>
      <c r="CJ217">
        <v>1852</v>
      </c>
      <c r="CK217">
        <v>767</v>
      </c>
      <c r="CL217">
        <v>1388</v>
      </c>
      <c r="CM217">
        <v>389</v>
      </c>
      <c r="CN217">
        <v>430</v>
      </c>
      <c r="CO217">
        <v>2015</v>
      </c>
      <c r="CP217">
        <v>713</v>
      </c>
      <c r="CQ217">
        <v>207</v>
      </c>
      <c r="CR217">
        <v>1126</v>
      </c>
    </row>
    <row r="218" spans="1:96" x14ac:dyDescent="0.2">
      <c r="A218" s="114" t="s">
        <v>48</v>
      </c>
      <c r="B218" s="195">
        <f>Prevalence!B215*AX218</f>
        <v>9075.15</v>
      </c>
      <c r="C218" s="195">
        <f>Prevalence!C215*AY218</f>
        <v>569.14772727272725</v>
      </c>
      <c r="D218" s="195">
        <f>Prevalence!D215*AZ218</f>
        <v>244.33500000000001</v>
      </c>
      <c r="E218" s="195">
        <f>Prevalence!E215*BA218</f>
        <v>311.56363636363631</v>
      </c>
      <c r="F218" s="195">
        <f>Prevalence!F215*BB218</f>
        <v>595.75090909090909</v>
      </c>
      <c r="G218" s="195">
        <f>Prevalence!G215*BC218</f>
        <v>548.64409090909089</v>
      </c>
      <c r="H218" s="195">
        <f>Prevalence!H215*BD218</f>
        <v>1186.2900000000002</v>
      </c>
      <c r="I218" s="195">
        <f>Prevalence!I215*BE218</f>
        <v>1330.77</v>
      </c>
      <c r="J218" s="195">
        <f>Prevalence!J215*BF218</f>
        <v>816.05045454545461</v>
      </c>
      <c r="K218" s="195">
        <f>Prevalence!K215*BG218</f>
        <v>739.20954545454538</v>
      </c>
      <c r="L218" s="195">
        <f>Prevalence!L215*BH218</f>
        <v>1135.5177272727274</v>
      </c>
      <c r="M218" s="195">
        <f>Prevalence!M215*BI218</f>
        <v>70.73181818181817</v>
      </c>
      <c r="N218" s="195">
        <f>Prevalence!N215*BJ218</f>
        <v>55.592727272727274</v>
      </c>
      <c r="O218" s="195">
        <f>Prevalence!O215*BK218</f>
        <v>1076.8704545454543</v>
      </c>
      <c r="P218" s="195">
        <f>Prevalence!P215*BL218</f>
        <v>3.0736363636363637</v>
      </c>
      <c r="Q218" s="195">
        <f>Prevalence!Q215*BM218</f>
        <v>180.60954545454547</v>
      </c>
      <c r="R218" s="195">
        <f>Prevalence!R215*BN218</f>
        <v>767.13954545454556</v>
      </c>
      <c r="S218" s="195">
        <f>Prevalence!S215*BO218</f>
        <v>293.29363636363638</v>
      </c>
      <c r="T218" s="195">
        <f>Prevalence!T215*BP218</f>
        <v>213.97090909090906</v>
      </c>
      <c r="U218" s="195">
        <f>Prevalence!U215*BQ218</f>
        <v>107.97818181818182</v>
      </c>
      <c r="V218" s="195">
        <f>Prevalence!V215*BR218</f>
        <v>311.56363636363631</v>
      </c>
      <c r="W218" s="195">
        <f>Prevalence!W215*BS218</f>
        <v>201.29454545454547</v>
      </c>
      <c r="X218" s="195">
        <f>Prevalence!X215*BT218</f>
        <v>232.58454545454543</v>
      </c>
      <c r="Y218" s="195">
        <f>Prevalence!Y215*BU218</f>
        <v>69.013636363636351</v>
      </c>
      <c r="Z218" s="195">
        <f>Prevalence!Z215*BV218</f>
        <v>384.64363636363635</v>
      </c>
      <c r="AA218" s="195">
        <f>Prevalence!AA215*BW218</f>
        <v>59.114999999999995</v>
      </c>
      <c r="AB218" s="195">
        <f>Prevalence!AB215*BX218</f>
        <v>413.56636363636363</v>
      </c>
      <c r="AC218" s="195">
        <f>Prevalence!AC215*BY218</f>
        <v>3.0736363636363637</v>
      </c>
      <c r="AD218" s="195">
        <f>Prevalence!AD215*BZ218</f>
        <v>302.97272727272724</v>
      </c>
      <c r="AE218" s="195">
        <f>Prevalence!AE215*CA218</f>
        <v>595.75090909090909</v>
      </c>
      <c r="AF218" s="195">
        <f>Prevalence!AF215*CB218</f>
        <v>548.67272727272723</v>
      </c>
      <c r="AG218" s="195">
        <f>Prevalence!AG215*CC218</f>
        <v>598.88181818181818</v>
      </c>
      <c r="AH218" s="195">
        <f>Prevalence!AH215*CD218</f>
        <v>113.94409090909089</v>
      </c>
      <c r="AI218" s="195">
        <f>Prevalence!AI215*CE218</f>
        <v>213.39818181818183</v>
      </c>
      <c r="AJ218" s="195">
        <f>Prevalence!AJ215*CF218</f>
        <v>215.82272727272726</v>
      </c>
      <c r="AK218" s="195">
        <f>Prevalence!AK215*CG218</f>
        <v>258.75818181818187</v>
      </c>
      <c r="AL218" s="195">
        <f>Prevalence!AL215*CH218</f>
        <v>385.97999999999996</v>
      </c>
      <c r="AM218" s="195">
        <f>Prevalence!AM215*CI218</f>
        <v>70.73181818181817</v>
      </c>
      <c r="AN218" s="195">
        <f>Prevalence!AN215*CJ218</f>
        <v>436.24636363636364</v>
      </c>
      <c r="AO218" s="195">
        <f>Prevalence!AO215*CK218</f>
        <v>230.52272727272728</v>
      </c>
      <c r="AP218" s="195">
        <f>Prevalence!AP215*CL218</f>
        <v>244.33500000000001</v>
      </c>
      <c r="AQ218" s="195">
        <f>Prevalence!AQ215*CM218</f>
        <v>55.592727272727274</v>
      </c>
      <c r="AR218" s="195">
        <f>Prevalence!AR215*CN218</f>
        <v>90.872727272727275</v>
      </c>
      <c r="AS218" s="195">
        <f>Prevalence!AS215*CO218</f>
        <v>549.58909090909083</v>
      </c>
      <c r="AT218" s="195">
        <f>Prevalence!AT215*CP218</f>
        <v>136.45227272727271</v>
      </c>
      <c r="AU218" s="195">
        <f>Prevalence!AU215*CQ218</f>
        <v>86.195454545454538</v>
      </c>
      <c r="AV218" s="195">
        <f>Prevalence!AV215*CR218</f>
        <v>205.72363636363639</v>
      </c>
      <c r="AW218">
        <v>217</v>
      </c>
      <c r="AX218">
        <v>43215</v>
      </c>
      <c r="AY218">
        <v>2385</v>
      </c>
      <c r="AZ218">
        <v>1969</v>
      </c>
      <c r="BA218">
        <v>1360</v>
      </c>
      <c r="BB218">
        <v>2972</v>
      </c>
      <c r="BC218">
        <v>2737</v>
      </c>
      <c r="BD218">
        <v>5918</v>
      </c>
      <c r="BE218">
        <v>6337</v>
      </c>
      <c r="BF218">
        <v>4071</v>
      </c>
      <c r="BG218">
        <v>3367</v>
      </c>
      <c r="BH218">
        <v>6261</v>
      </c>
      <c r="BI218">
        <v>494</v>
      </c>
      <c r="BJ218">
        <v>416</v>
      </c>
      <c r="BK218">
        <v>4905</v>
      </c>
      <c r="BL218">
        <v>23</v>
      </c>
      <c r="BM218">
        <v>901</v>
      </c>
      <c r="BN218">
        <v>3827</v>
      </c>
      <c r="BO218">
        <v>1707</v>
      </c>
      <c r="BP218">
        <v>934</v>
      </c>
      <c r="BQ218">
        <v>404</v>
      </c>
      <c r="BR218">
        <v>1360</v>
      </c>
      <c r="BS218">
        <v>659</v>
      </c>
      <c r="BT218">
        <v>786</v>
      </c>
      <c r="BU218">
        <v>723</v>
      </c>
      <c r="BV218">
        <v>1679</v>
      </c>
      <c r="BW218">
        <v>563</v>
      </c>
      <c r="BX218">
        <v>2407</v>
      </c>
      <c r="BY218">
        <v>23</v>
      </c>
      <c r="BZ218">
        <v>1380</v>
      </c>
      <c r="CA218">
        <v>2972</v>
      </c>
      <c r="CB218">
        <v>2395</v>
      </c>
      <c r="CC218">
        <v>3137</v>
      </c>
      <c r="CD218">
        <v>519</v>
      </c>
      <c r="CE218">
        <v>828</v>
      </c>
      <c r="CF218">
        <v>1190</v>
      </c>
      <c r="CG218">
        <v>1004</v>
      </c>
      <c r="CH218">
        <v>1838</v>
      </c>
      <c r="CI218">
        <v>494</v>
      </c>
      <c r="CJ218">
        <v>2539</v>
      </c>
      <c r="CK218">
        <v>966</v>
      </c>
      <c r="CL218">
        <v>1969</v>
      </c>
      <c r="CM218">
        <v>416</v>
      </c>
      <c r="CN218">
        <v>595</v>
      </c>
      <c r="CO218">
        <v>2399</v>
      </c>
      <c r="CP218">
        <v>953</v>
      </c>
      <c r="CQ218">
        <v>301</v>
      </c>
      <c r="CR218">
        <v>1347</v>
      </c>
    </row>
    <row r="219" spans="1:96" x14ac:dyDescent="0.2">
      <c r="A219" s="114" t="s">
        <v>49</v>
      </c>
      <c r="B219" s="195">
        <f>Prevalence!B216*AX219</f>
        <v>9241.6</v>
      </c>
      <c r="C219" s="195">
        <f>Prevalence!C216*AY219</f>
        <v>584.09090909090912</v>
      </c>
      <c r="D219" s="195">
        <f>Prevalence!D216*AZ219</f>
        <v>259.64545454545458</v>
      </c>
      <c r="E219" s="195">
        <f>Prevalence!E216*BA219</f>
        <v>352.14545454545453</v>
      </c>
      <c r="F219" s="195">
        <f>Prevalence!F216*BB219</f>
        <v>607.66363636363644</v>
      </c>
      <c r="G219" s="195">
        <f>Prevalence!G216*BC219</f>
        <v>524.80909090909097</v>
      </c>
      <c r="H219" s="195">
        <f>Prevalence!H216*BD219</f>
        <v>1199.8636363636365</v>
      </c>
      <c r="I219" s="195">
        <f>Prevalence!I216*BE219</f>
        <v>1403.6000000000001</v>
      </c>
      <c r="J219" s="195">
        <f>Prevalence!J216*BF219</f>
        <v>807.73636363636365</v>
      </c>
      <c r="K219" s="195">
        <f>Prevalence!K216*BG219</f>
        <v>756.28181818181827</v>
      </c>
      <c r="L219" s="195">
        <f>Prevalence!L216*BH219</f>
        <v>1121.1727272727273</v>
      </c>
      <c r="M219" s="195">
        <f>Prevalence!M216*BI219</f>
        <v>68.590909090909079</v>
      </c>
      <c r="N219" s="195">
        <f>Prevalence!N216*BJ219</f>
        <v>58.163636363636371</v>
      </c>
      <c r="O219" s="195">
        <f>Prevalence!O216*BK219</f>
        <v>1101.4909090909091</v>
      </c>
      <c r="P219" s="195">
        <f>Prevalence!P216*BL219</f>
        <v>3.1818181818181821</v>
      </c>
      <c r="Q219" s="195">
        <f>Prevalence!Q216*BM219</f>
        <v>176.20909090909092</v>
      </c>
      <c r="R219" s="195">
        <f>Prevalence!R216*BN219</f>
        <v>760.39090909090908</v>
      </c>
      <c r="S219" s="195">
        <f>Prevalence!S216*BO219</f>
        <v>300.43636363636369</v>
      </c>
      <c r="T219" s="195">
        <f>Prevalence!T216*BP219</f>
        <v>219.92727272727271</v>
      </c>
      <c r="U219" s="195">
        <f>Prevalence!U216*BQ219</f>
        <v>101.05454545454546</v>
      </c>
      <c r="V219" s="195">
        <f>Prevalence!V216*BR219</f>
        <v>352.14545454545453</v>
      </c>
      <c r="W219" s="195">
        <f>Prevalence!W216*BS219</f>
        <v>214.10909090909095</v>
      </c>
      <c r="X219" s="195">
        <f>Prevalence!X216*BT219</f>
        <v>254.48181818181823</v>
      </c>
      <c r="Y219" s="195">
        <f>Prevalence!Y216*BU219</f>
        <v>79.181818181818187</v>
      </c>
      <c r="Z219" s="195">
        <f>Prevalence!Z216*BV219</f>
        <v>352.14545454545453</v>
      </c>
      <c r="AA219" s="195">
        <f>Prevalence!AA216*BW219</f>
        <v>68</v>
      </c>
      <c r="AB219" s="195">
        <f>Prevalence!AB216*BX219</f>
        <v>435.76363636363641</v>
      </c>
      <c r="AC219" s="195">
        <f>Prevalence!AC216*BY219</f>
        <v>3.1818181818181821</v>
      </c>
      <c r="AD219" s="195">
        <f>Prevalence!AD216*BZ219</f>
        <v>264.5</v>
      </c>
      <c r="AE219" s="195">
        <f>Prevalence!AE216*CA219</f>
        <v>607.66363636363644</v>
      </c>
      <c r="AF219" s="195">
        <f>Prevalence!AF216*CB219</f>
        <v>577.09090909090901</v>
      </c>
      <c r="AG219" s="195">
        <f>Prevalence!AG216*CC219</f>
        <v>586</v>
      </c>
      <c r="AH219" s="195">
        <f>Prevalence!AH216*CD219</f>
        <v>128.17272727272729</v>
      </c>
      <c r="AI219" s="195">
        <f>Prevalence!AI216*CE219</f>
        <v>212.56363636363639</v>
      </c>
      <c r="AJ219" s="195">
        <f>Prevalence!AJ216*CF219</f>
        <v>238.19090909090909</v>
      </c>
      <c r="AK219" s="195">
        <f>Prevalence!AK216*CG219</f>
        <v>256.74545454545455</v>
      </c>
      <c r="AL219" s="195">
        <f>Prevalence!AL216*CH219</f>
        <v>376</v>
      </c>
      <c r="AM219" s="195">
        <f>Prevalence!AM216*CI219</f>
        <v>68.590909090909079</v>
      </c>
      <c r="AN219" s="195">
        <f>Prevalence!AN216*CJ219</f>
        <v>441.16363636363644</v>
      </c>
      <c r="AO219" s="195">
        <f>Prevalence!AO216*CK219</f>
        <v>230.45454545454547</v>
      </c>
      <c r="AP219" s="195">
        <f>Prevalence!AP216*CL219</f>
        <v>259.64545454545458</v>
      </c>
      <c r="AQ219" s="195">
        <f>Prevalence!AQ216*CM219</f>
        <v>58.163636363636371</v>
      </c>
      <c r="AR219" s="195">
        <f>Prevalence!AR216*CN219</f>
        <v>90.327272727272742</v>
      </c>
      <c r="AS219" s="195">
        <f>Prevalence!AS216*CO219</f>
        <v>557.67272727272723</v>
      </c>
      <c r="AT219" s="195">
        <f>Prevalence!AT216*CP219</f>
        <v>148.22727272727272</v>
      </c>
      <c r="AU219" s="195">
        <f>Prevalence!AU216*CQ219</f>
        <v>102.54545454545453</v>
      </c>
      <c r="AV219" s="195">
        <f>Prevalence!AV216*CR219</f>
        <v>196.07272727272729</v>
      </c>
      <c r="AW219">
        <v>218</v>
      </c>
      <c r="AX219">
        <v>46208</v>
      </c>
      <c r="AY219">
        <v>2570</v>
      </c>
      <c r="AZ219">
        <v>2197</v>
      </c>
      <c r="BA219">
        <v>1614</v>
      </c>
      <c r="BB219">
        <v>3183</v>
      </c>
      <c r="BC219">
        <v>2749</v>
      </c>
      <c r="BD219">
        <v>6285</v>
      </c>
      <c r="BE219">
        <v>7018</v>
      </c>
      <c r="BF219">
        <v>4231</v>
      </c>
      <c r="BG219">
        <v>3617</v>
      </c>
      <c r="BH219">
        <v>6491</v>
      </c>
      <c r="BI219">
        <v>503</v>
      </c>
      <c r="BJ219">
        <v>457</v>
      </c>
      <c r="BK219">
        <v>5268</v>
      </c>
      <c r="BL219">
        <v>25</v>
      </c>
      <c r="BM219">
        <v>923</v>
      </c>
      <c r="BN219">
        <v>3983</v>
      </c>
      <c r="BO219">
        <v>1836</v>
      </c>
      <c r="BP219">
        <v>1008</v>
      </c>
      <c r="BQ219">
        <v>397</v>
      </c>
      <c r="BR219">
        <v>1614</v>
      </c>
      <c r="BS219">
        <v>736</v>
      </c>
      <c r="BT219">
        <v>903</v>
      </c>
      <c r="BU219">
        <v>871</v>
      </c>
      <c r="BV219">
        <v>1614</v>
      </c>
      <c r="BW219">
        <v>680</v>
      </c>
      <c r="BX219">
        <v>2663</v>
      </c>
      <c r="BY219">
        <v>25</v>
      </c>
      <c r="BZ219">
        <v>1265</v>
      </c>
      <c r="CA219">
        <v>3183</v>
      </c>
      <c r="CB219">
        <v>2645</v>
      </c>
      <c r="CC219">
        <v>3223</v>
      </c>
      <c r="CD219">
        <v>613</v>
      </c>
      <c r="CE219">
        <v>866</v>
      </c>
      <c r="CF219">
        <v>1379</v>
      </c>
      <c r="CG219">
        <v>1046</v>
      </c>
      <c r="CH219">
        <v>1880</v>
      </c>
      <c r="CI219">
        <v>503</v>
      </c>
      <c r="CJ219">
        <v>2696</v>
      </c>
      <c r="CK219">
        <v>1014</v>
      </c>
      <c r="CL219">
        <v>2197</v>
      </c>
      <c r="CM219">
        <v>457</v>
      </c>
      <c r="CN219">
        <v>621</v>
      </c>
      <c r="CO219">
        <v>2556</v>
      </c>
      <c r="CP219">
        <v>1087</v>
      </c>
      <c r="CQ219">
        <v>376</v>
      </c>
      <c r="CR219">
        <v>1348</v>
      </c>
    </row>
    <row r="220" spans="1:96" x14ac:dyDescent="0.2">
      <c r="A220" s="114" t="s">
        <v>50</v>
      </c>
      <c r="B220" s="195">
        <f>Prevalence!B217*AX220</f>
        <v>8509.4</v>
      </c>
      <c r="C220" s="195">
        <f>Prevalence!C217*AY220</f>
        <v>526.13636363636374</v>
      </c>
      <c r="D220" s="195">
        <f>Prevalence!D217*AZ220</f>
        <v>234.94545454545457</v>
      </c>
      <c r="E220" s="195">
        <f>Prevalence!E217*BA220</f>
        <v>335.12727272727273</v>
      </c>
      <c r="F220" s="195">
        <f>Prevalence!F217*BB220</f>
        <v>587.80909090909097</v>
      </c>
      <c r="G220" s="195">
        <f>Prevalence!G217*BC220</f>
        <v>473.07272727272732</v>
      </c>
      <c r="H220" s="195">
        <f>Prevalence!H217*BD220</f>
        <v>1078.4454545454546</v>
      </c>
      <c r="I220" s="195">
        <f>Prevalence!I217*BE220</f>
        <v>1338.6000000000001</v>
      </c>
      <c r="J220" s="195">
        <f>Prevalence!J217*BF220</f>
        <v>771.84545454545457</v>
      </c>
      <c r="K220" s="195">
        <f>Prevalence!K217*BG220</f>
        <v>660.30909090909097</v>
      </c>
      <c r="L220" s="195">
        <f>Prevalence!L217*BH220</f>
        <v>1009.4181818181818</v>
      </c>
      <c r="M220" s="195">
        <f>Prevalence!M217*BI220</f>
        <v>60.818181818181813</v>
      </c>
      <c r="N220" s="195">
        <f>Prevalence!N217*BJ220</f>
        <v>55.872727272727282</v>
      </c>
      <c r="O220" s="195">
        <f>Prevalence!O217*BK220</f>
        <v>1014.7181818181818</v>
      </c>
      <c r="P220" s="195">
        <f>Prevalence!P217*BL220</f>
        <v>3.3090909090909095</v>
      </c>
      <c r="Q220" s="195">
        <f>Prevalence!Q217*BM220</f>
        <v>174.3</v>
      </c>
      <c r="R220" s="195">
        <f>Prevalence!R217*BN220</f>
        <v>656.91818181818189</v>
      </c>
      <c r="S220" s="195">
        <f>Prevalence!S217*BO220</f>
        <v>282.43636363636369</v>
      </c>
      <c r="T220" s="195">
        <f>Prevalence!T217*BP220</f>
        <v>221.67272727272726</v>
      </c>
      <c r="U220" s="195">
        <f>Prevalence!U217*BQ220</f>
        <v>98.254545454545465</v>
      </c>
      <c r="V220" s="195">
        <f>Prevalence!V217*BR220</f>
        <v>335.12727272727273</v>
      </c>
      <c r="W220" s="195">
        <f>Prevalence!W217*BS220</f>
        <v>213.23636363636368</v>
      </c>
      <c r="X220" s="195">
        <f>Prevalence!X217*BT220</f>
        <v>211.08181818181822</v>
      </c>
      <c r="Y220" s="195">
        <f>Prevalence!Y217*BU220</f>
        <v>80</v>
      </c>
      <c r="Z220" s="195">
        <f>Prevalence!Z217*BV220</f>
        <v>306.10909090909087</v>
      </c>
      <c r="AA220" s="195">
        <f>Prevalence!AA217*BW220</f>
        <v>65.5</v>
      </c>
      <c r="AB220" s="195">
        <f>Prevalence!AB217*BX220</f>
        <v>405.81818181818187</v>
      </c>
      <c r="AC220" s="195">
        <f>Prevalence!AC217*BY220</f>
        <v>3.3090909090909095</v>
      </c>
      <c r="AD220" s="195">
        <f>Prevalence!AD217*BZ220</f>
        <v>233.9727272727273</v>
      </c>
      <c r="AE220" s="195">
        <f>Prevalence!AE217*CA220</f>
        <v>587.80909090909097</v>
      </c>
      <c r="AF220" s="195">
        <f>Prevalence!AF217*CB220</f>
        <v>526.90909090909088</v>
      </c>
      <c r="AG220" s="195">
        <f>Prevalence!AG217*CC220</f>
        <v>550.36363636363637</v>
      </c>
      <c r="AH220" s="195">
        <f>Prevalence!AH217*CD220</f>
        <v>128.59090909090909</v>
      </c>
      <c r="AI220" s="195">
        <f>Prevalence!AI217*CE220</f>
        <v>187.03636363636366</v>
      </c>
      <c r="AJ220" s="195">
        <f>Prevalence!AJ217*CF220</f>
        <v>223.68181818181819</v>
      </c>
      <c r="AK220" s="195">
        <f>Prevalence!AK217*CG220</f>
        <v>231.4636363636364</v>
      </c>
      <c r="AL220" s="195">
        <f>Prevalence!AL217*CH220</f>
        <v>321.20000000000005</v>
      </c>
      <c r="AM220" s="195">
        <f>Prevalence!AM217*CI220</f>
        <v>60.818181818181813</v>
      </c>
      <c r="AN220" s="195">
        <f>Prevalence!AN217*CJ220</f>
        <v>391.74545454545461</v>
      </c>
      <c r="AO220" s="195">
        <f>Prevalence!AO217*CK220</f>
        <v>236.81818181818184</v>
      </c>
      <c r="AP220" s="195">
        <f>Prevalence!AP217*CL220</f>
        <v>234.94545454545457</v>
      </c>
      <c r="AQ220" s="195">
        <f>Prevalence!AQ217*CM220</f>
        <v>55.872727272727282</v>
      </c>
      <c r="AR220" s="195">
        <f>Prevalence!AR217*CN220</f>
        <v>90.618181818181824</v>
      </c>
      <c r="AS220" s="195">
        <f>Prevalence!AS217*CO220</f>
        <v>492</v>
      </c>
      <c r="AT220" s="195">
        <f>Prevalence!AT217*CP220</f>
        <v>132.68181818181816</v>
      </c>
      <c r="AU220" s="195">
        <f>Prevalence!AU217*CQ220</f>
        <v>104.45454545454545</v>
      </c>
      <c r="AV220" s="195">
        <f>Prevalence!AV217*CR220</f>
        <v>174.40000000000003</v>
      </c>
      <c r="AW220">
        <v>219</v>
      </c>
      <c r="AX220">
        <v>42547</v>
      </c>
      <c r="AY220">
        <v>2315</v>
      </c>
      <c r="AZ220">
        <v>1988</v>
      </c>
      <c r="BA220">
        <v>1536</v>
      </c>
      <c r="BB220">
        <v>3079</v>
      </c>
      <c r="BC220">
        <v>2478</v>
      </c>
      <c r="BD220">
        <v>5649</v>
      </c>
      <c r="BE220">
        <v>6693</v>
      </c>
      <c r="BF220">
        <v>4043</v>
      </c>
      <c r="BG220">
        <v>3158</v>
      </c>
      <c r="BH220">
        <v>5844</v>
      </c>
      <c r="BI220">
        <v>446</v>
      </c>
      <c r="BJ220">
        <v>439</v>
      </c>
      <c r="BK220">
        <v>4853</v>
      </c>
      <c r="BL220">
        <v>26</v>
      </c>
      <c r="BM220">
        <v>913</v>
      </c>
      <c r="BN220">
        <v>3441</v>
      </c>
      <c r="BO220">
        <v>1726</v>
      </c>
      <c r="BP220">
        <v>1016</v>
      </c>
      <c r="BQ220">
        <v>386</v>
      </c>
      <c r="BR220">
        <v>1536</v>
      </c>
      <c r="BS220">
        <v>733</v>
      </c>
      <c r="BT220">
        <v>749</v>
      </c>
      <c r="BU220">
        <v>880</v>
      </c>
      <c r="BV220">
        <v>1403</v>
      </c>
      <c r="BW220">
        <v>655</v>
      </c>
      <c r="BX220">
        <v>2480</v>
      </c>
      <c r="BY220">
        <v>26</v>
      </c>
      <c r="BZ220">
        <v>1119</v>
      </c>
      <c r="CA220">
        <v>3079</v>
      </c>
      <c r="CB220">
        <v>2415</v>
      </c>
      <c r="CC220">
        <v>3027</v>
      </c>
      <c r="CD220">
        <v>615</v>
      </c>
      <c r="CE220">
        <v>762</v>
      </c>
      <c r="CF220">
        <v>1295</v>
      </c>
      <c r="CG220">
        <v>943</v>
      </c>
      <c r="CH220">
        <v>1606</v>
      </c>
      <c r="CI220">
        <v>446</v>
      </c>
      <c r="CJ220">
        <v>2394</v>
      </c>
      <c r="CK220">
        <v>1042</v>
      </c>
      <c r="CL220">
        <v>1988</v>
      </c>
      <c r="CM220">
        <v>439</v>
      </c>
      <c r="CN220">
        <v>623</v>
      </c>
      <c r="CO220">
        <v>2255</v>
      </c>
      <c r="CP220">
        <v>973</v>
      </c>
      <c r="CQ220">
        <v>383</v>
      </c>
      <c r="CR220">
        <v>1199</v>
      </c>
    </row>
    <row r="221" spans="1:96" x14ac:dyDescent="0.2">
      <c r="A221" s="114" t="s">
        <v>51</v>
      </c>
      <c r="B221" s="195">
        <f>Prevalence!B218*AX221</f>
        <v>5373.6200000000008</v>
      </c>
      <c r="C221" s="195">
        <f>Prevalence!C218*AY221</f>
        <v>351.59090909090912</v>
      </c>
      <c r="D221" s="195">
        <f>Prevalence!D218*AZ221</f>
        <v>152.21818181818182</v>
      </c>
      <c r="E221" s="195">
        <f>Prevalence!E218*BA221</f>
        <v>232.29818181818183</v>
      </c>
      <c r="F221" s="195">
        <f>Prevalence!F218*BB221</f>
        <v>352.53272727272736</v>
      </c>
      <c r="G221" s="195">
        <f>Prevalence!G218*BC221</f>
        <v>299.47909090909098</v>
      </c>
      <c r="H221" s="195">
        <f>Prevalence!H218*BD221</f>
        <v>698.91818181818201</v>
      </c>
      <c r="I221" s="195">
        <f>Prevalence!I218*BE221</f>
        <v>799.40000000000009</v>
      </c>
      <c r="J221" s="195">
        <f>Prevalence!J218*BF221</f>
        <v>505.14545454545464</v>
      </c>
      <c r="K221" s="195">
        <f>Prevalence!K218*BG221</f>
        <v>398.84090909090907</v>
      </c>
      <c r="L221" s="195">
        <f>Prevalence!L218*BH221</f>
        <v>598.37909090909102</v>
      </c>
      <c r="M221" s="195">
        <f>Prevalence!M218*BI221</f>
        <v>46.009090909090908</v>
      </c>
      <c r="N221" s="195">
        <f>Prevalence!N218*BJ221</f>
        <v>36.527272727272731</v>
      </c>
      <c r="O221" s="195">
        <f>Prevalence!O218*BK221</f>
        <v>677.37090909090909</v>
      </c>
      <c r="P221" s="195">
        <f>Prevalence!P218*BL221</f>
        <v>1.6927272727272729</v>
      </c>
      <c r="Q221" s="195">
        <f>Prevalence!Q218*BM221</f>
        <v>106.24090909090911</v>
      </c>
      <c r="R221" s="195">
        <f>Prevalence!R218*BN221</f>
        <v>428.97272727272735</v>
      </c>
      <c r="S221" s="195">
        <f>Prevalence!S218*BO221</f>
        <v>182.92909090909095</v>
      </c>
      <c r="T221" s="195">
        <f>Prevalence!T218*BP221</f>
        <v>146.31272727272727</v>
      </c>
      <c r="U221" s="195">
        <f>Prevalence!U218*BQ221</f>
        <v>59.156363636363636</v>
      </c>
      <c r="V221" s="195">
        <f>Prevalence!V218*BR221</f>
        <v>232.29818181818183</v>
      </c>
      <c r="W221" s="195">
        <f>Prevalence!W218*BS221</f>
        <v>133.78909090909093</v>
      </c>
      <c r="X221" s="195">
        <f>Prevalence!X218*BT221</f>
        <v>134.54000000000002</v>
      </c>
      <c r="Y221" s="195">
        <f>Prevalence!Y218*BU221</f>
        <v>48.681818181818187</v>
      </c>
      <c r="Z221" s="195">
        <f>Prevalence!Z218*BV221</f>
        <v>192.28363636363639</v>
      </c>
      <c r="AA221" s="195">
        <f>Prevalence!AA218*BW221</f>
        <v>38.290000000000006</v>
      </c>
      <c r="AB221" s="195">
        <f>Prevalence!AB218*BX221</f>
        <v>226.45636363636368</v>
      </c>
      <c r="AC221" s="195">
        <f>Prevalence!AC218*BY221</f>
        <v>1.6927272727272729</v>
      </c>
      <c r="AD221" s="195">
        <f>Prevalence!AD218*BZ221</f>
        <v>146.21727272727273</v>
      </c>
      <c r="AE221" s="195">
        <f>Prevalence!AE218*CA221</f>
        <v>352.53272727272736</v>
      </c>
      <c r="AF221" s="195">
        <f>Prevalence!AF218*CB221</f>
        <v>309.57818181818186</v>
      </c>
      <c r="AG221" s="195">
        <f>Prevalence!AG218*CC221</f>
        <v>359.16363636363639</v>
      </c>
      <c r="AH221" s="195">
        <f>Prevalence!AH218*CD221</f>
        <v>76.987272727272725</v>
      </c>
      <c r="AI221" s="195">
        <f>Prevalence!AI218*CE221</f>
        <v>125.42727272727275</v>
      </c>
      <c r="AJ221" s="195">
        <f>Prevalence!AJ218*CF221</f>
        <v>148.11363636363637</v>
      </c>
      <c r="AK221" s="195">
        <f>Prevalence!AK218*CG221</f>
        <v>160.13454545454547</v>
      </c>
      <c r="AL221" s="195">
        <f>Prevalence!AL218*CH221</f>
        <v>190.4</v>
      </c>
      <c r="AM221" s="195">
        <f>Prevalence!AM218*CI221</f>
        <v>46.009090909090908</v>
      </c>
      <c r="AN221" s="195">
        <f>Prevalence!AN218*CJ221</f>
        <v>271.93090909090915</v>
      </c>
      <c r="AO221" s="195">
        <f>Prevalence!AO218*CK221</f>
        <v>147.79545454545456</v>
      </c>
      <c r="AP221" s="195">
        <f>Prevalence!AP218*CL221</f>
        <v>152.21818181818182</v>
      </c>
      <c r="AQ221" s="195">
        <f>Prevalence!AQ218*CM221</f>
        <v>36.527272727272731</v>
      </c>
      <c r="AR221" s="195">
        <f>Prevalence!AR218*CN221</f>
        <v>60.683636363636374</v>
      </c>
      <c r="AS221" s="195">
        <f>Prevalence!AS218*CO221</f>
        <v>299.49818181818182</v>
      </c>
      <c r="AT221" s="195">
        <f>Prevalence!AT218*CP221</f>
        <v>86.863636363636374</v>
      </c>
      <c r="AU221" s="195">
        <f>Prevalence!AU218*CQ221</f>
        <v>61.090909090909093</v>
      </c>
      <c r="AV221" s="195">
        <f>Prevalence!AV218*CR221</f>
        <v>100.08727272727275</v>
      </c>
      <c r="AW221">
        <v>220</v>
      </c>
      <c r="AX221">
        <v>38383</v>
      </c>
      <c r="AY221">
        <v>2210</v>
      </c>
      <c r="AZ221">
        <v>1840</v>
      </c>
      <c r="BA221">
        <v>1521</v>
      </c>
      <c r="BB221">
        <v>2638</v>
      </c>
      <c r="BC221">
        <v>2241</v>
      </c>
      <c r="BD221">
        <v>5230</v>
      </c>
      <c r="BE221">
        <v>5710</v>
      </c>
      <c r="BF221">
        <v>3780</v>
      </c>
      <c r="BG221">
        <v>2725</v>
      </c>
      <c r="BH221">
        <v>4949</v>
      </c>
      <c r="BI221">
        <v>482</v>
      </c>
      <c r="BJ221">
        <v>410</v>
      </c>
      <c r="BK221">
        <v>4628</v>
      </c>
      <c r="BL221">
        <v>19</v>
      </c>
      <c r="BM221">
        <v>795</v>
      </c>
      <c r="BN221">
        <v>3210</v>
      </c>
      <c r="BO221">
        <v>1597</v>
      </c>
      <c r="BP221">
        <v>958</v>
      </c>
      <c r="BQ221">
        <v>332</v>
      </c>
      <c r="BR221">
        <v>1521</v>
      </c>
      <c r="BS221">
        <v>657</v>
      </c>
      <c r="BT221">
        <v>682</v>
      </c>
      <c r="BU221">
        <v>765</v>
      </c>
      <c r="BV221">
        <v>1259</v>
      </c>
      <c r="BW221">
        <v>547</v>
      </c>
      <c r="BX221">
        <v>1977</v>
      </c>
      <c r="BY221">
        <v>19</v>
      </c>
      <c r="BZ221">
        <v>999</v>
      </c>
      <c r="CA221">
        <v>2638</v>
      </c>
      <c r="CB221">
        <v>2027</v>
      </c>
      <c r="CC221">
        <v>2822</v>
      </c>
      <c r="CD221">
        <v>526</v>
      </c>
      <c r="CE221">
        <v>730</v>
      </c>
      <c r="CF221">
        <v>1225</v>
      </c>
      <c r="CG221">
        <v>932</v>
      </c>
      <c r="CH221">
        <v>1360</v>
      </c>
      <c r="CI221">
        <v>482</v>
      </c>
      <c r="CJ221">
        <v>2374</v>
      </c>
      <c r="CK221">
        <v>929</v>
      </c>
      <c r="CL221">
        <v>1840</v>
      </c>
      <c r="CM221">
        <v>410</v>
      </c>
      <c r="CN221">
        <v>596</v>
      </c>
      <c r="CO221">
        <v>1961</v>
      </c>
      <c r="CP221">
        <v>910</v>
      </c>
      <c r="CQ221">
        <v>320</v>
      </c>
      <c r="CR221">
        <v>983</v>
      </c>
    </row>
    <row r="222" spans="1:96" x14ac:dyDescent="0.2">
      <c r="A222" s="114" t="s">
        <v>52</v>
      </c>
      <c r="B222" s="195">
        <f>Prevalence!B219*AX222</f>
        <v>5178.18</v>
      </c>
      <c r="C222" s="195">
        <f>Prevalence!C219*AY222</f>
        <v>360.50000000000006</v>
      </c>
      <c r="D222" s="195">
        <f>Prevalence!D219*AZ222</f>
        <v>157.43</v>
      </c>
      <c r="E222" s="195">
        <f>Prevalence!E219*BA222</f>
        <v>242.98909090909092</v>
      </c>
      <c r="F222" s="195">
        <f>Prevalence!F219*BB222</f>
        <v>376.58727272727282</v>
      </c>
      <c r="G222" s="195">
        <f>Prevalence!G219*BC222</f>
        <v>281.43818181818187</v>
      </c>
      <c r="H222" s="195">
        <f>Prevalence!H219*BD222</f>
        <v>654.41727272727292</v>
      </c>
      <c r="I222" s="195">
        <f>Prevalence!I219*BE222</f>
        <v>704.06000000000006</v>
      </c>
      <c r="J222" s="195">
        <f>Prevalence!J219*BF222</f>
        <v>508.75363636363647</v>
      </c>
      <c r="K222" s="195">
        <f>Prevalence!K219*BG222</f>
        <v>350.54090909090911</v>
      </c>
      <c r="L222" s="195">
        <f>Prevalence!L219*BH222</f>
        <v>562.46909090909094</v>
      </c>
      <c r="M222" s="195">
        <f>Prevalence!M219*BI222</f>
        <v>44.195454545454545</v>
      </c>
      <c r="N222" s="195">
        <f>Prevalence!N219*BJ222</f>
        <v>32.963636363636368</v>
      </c>
      <c r="O222" s="195">
        <f>Prevalence!O219*BK222</f>
        <v>682.7863636363636</v>
      </c>
      <c r="P222" s="195">
        <f>Prevalence!P219*BL222</f>
        <v>2.2272727272727275</v>
      </c>
      <c r="Q222" s="195">
        <f>Prevalence!Q219*BM222</f>
        <v>99.960000000000022</v>
      </c>
      <c r="R222" s="195">
        <f>Prevalence!R219*BN222</f>
        <v>392.62363636363642</v>
      </c>
      <c r="S222" s="195">
        <f>Prevalence!S219*BO222</f>
        <v>189.91636363636366</v>
      </c>
      <c r="T222" s="195">
        <f>Prevalence!T219*BP222</f>
        <v>156.24</v>
      </c>
      <c r="U222" s="195">
        <f>Prevalence!U219*BQ222</f>
        <v>55.949090909090913</v>
      </c>
      <c r="V222" s="195">
        <f>Prevalence!V219*BR222</f>
        <v>242.98909090909092</v>
      </c>
      <c r="W222" s="195">
        <f>Prevalence!W219*BS222</f>
        <v>127.88363636363638</v>
      </c>
      <c r="X222" s="195">
        <f>Prevalence!X219*BT222</f>
        <v>143.41727272727275</v>
      </c>
      <c r="Y222" s="195">
        <f>Prevalence!Y219*BU222</f>
        <v>43.909090909090914</v>
      </c>
      <c r="Z222" s="195">
        <f>Prevalence!Z219*BV222</f>
        <v>188.3127272727273</v>
      </c>
      <c r="AA222" s="195">
        <f>Prevalence!AA219*BW222</f>
        <v>35.35</v>
      </c>
      <c r="AB222" s="195">
        <f>Prevalence!AB219*BX222</f>
        <v>219.35454545454547</v>
      </c>
      <c r="AC222" s="195">
        <f>Prevalence!AC219*BY222</f>
        <v>2.2272727272727275</v>
      </c>
      <c r="AD222" s="195">
        <f>Prevalence!AD219*BZ222</f>
        <v>148.55909090909091</v>
      </c>
      <c r="AE222" s="195">
        <f>Prevalence!AE219*CA222</f>
        <v>376.58727272727282</v>
      </c>
      <c r="AF222" s="195">
        <f>Prevalence!AF219*CB222</f>
        <v>250.32000000000002</v>
      </c>
      <c r="AG222" s="195">
        <f>Prevalence!AG219*CC222</f>
        <v>354.32727272727277</v>
      </c>
      <c r="AH222" s="195">
        <f>Prevalence!AH219*CD222</f>
        <v>72.157272727272726</v>
      </c>
      <c r="AI222" s="195">
        <f>Prevalence!AI219*CE222</f>
        <v>105.15272727272729</v>
      </c>
      <c r="AJ222" s="195">
        <f>Prevalence!AJ219*CF222</f>
        <v>146.42090909090911</v>
      </c>
      <c r="AK222" s="195">
        <f>Prevalence!AK219*CG222</f>
        <v>156.87000000000003</v>
      </c>
      <c r="AL222" s="195">
        <f>Prevalence!AL219*CH222</f>
        <v>168.14000000000001</v>
      </c>
      <c r="AM222" s="195">
        <f>Prevalence!AM219*CI222</f>
        <v>44.195454545454545</v>
      </c>
      <c r="AN222" s="195">
        <f>Prevalence!AN219*CJ222</f>
        <v>272.50363636363642</v>
      </c>
      <c r="AO222" s="195">
        <f>Prevalence!AO219*CK222</f>
        <v>138.40909090909093</v>
      </c>
      <c r="AP222" s="195">
        <f>Prevalence!AP219*CL222</f>
        <v>157.43</v>
      </c>
      <c r="AQ222" s="195">
        <f>Prevalence!AQ219*CM222</f>
        <v>32.963636363636368</v>
      </c>
      <c r="AR222" s="195">
        <f>Prevalence!AR219*CN222</f>
        <v>63.738181818181829</v>
      </c>
      <c r="AS222" s="195">
        <f>Prevalence!AS219*CO222</f>
        <v>260.24727272727273</v>
      </c>
      <c r="AT222" s="195">
        <f>Prevalence!AT219*CP222</f>
        <v>74.168181818181822</v>
      </c>
      <c r="AU222" s="195">
        <f>Prevalence!AU219*CQ222</f>
        <v>61.472727272727276</v>
      </c>
      <c r="AV222" s="195">
        <f>Prevalence!AV219*CR222</f>
        <v>90.821818181818202</v>
      </c>
      <c r="AW222">
        <v>221</v>
      </c>
      <c r="AX222">
        <v>36987</v>
      </c>
      <c r="AY222">
        <v>2266</v>
      </c>
      <c r="AZ222">
        <v>1903</v>
      </c>
      <c r="BA222">
        <v>1591</v>
      </c>
      <c r="BB222">
        <v>2818</v>
      </c>
      <c r="BC222">
        <v>2106</v>
      </c>
      <c r="BD222">
        <v>4897</v>
      </c>
      <c r="BE222">
        <v>5029</v>
      </c>
      <c r="BF222">
        <v>3807</v>
      </c>
      <c r="BG222">
        <v>2395</v>
      </c>
      <c r="BH222">
        <v>4652</v>
      </c>
      <c r="BI222">
        <v>463</v>
      </c>
      <c r="BJ222">
        <v>370</v>
      </c>
      <c r="BK222">
        <v>4665</v>
      </c>
      <c r="BL222">
        <v>25</v>
      </c>
      <c r="BM222">
        <v>748</v>
      </c>
      <c r="BN222">
        <v>2938</v>
      </c>
      <c r="BO222">
        <v>1658</v>
      </c>
      <c r="BP222">
        <v>1023</v>
      </c>
      <c r="BQ222">
        <v>314</v>
      </c>
      <c r="BR222">
        <v>1591</v>
      </c>
      <c r="BS222">
        <v>628</v>
      </c>
      <c r="BT222">
        <v>727</v>
      </c>
      <c r="BU222">
        <v>690</v>
      </c>
      <c r="BV222">
        <v>1233</v>
      </c>
      <c r="BW222">
        <v>505</v>
      </c>
      <c r="BX222">
        <v>1915</v>
      </c>
      <c r="BY222">
        <v>25</v>
      </c>
      <c r="BZ222">
        <v>1015</v>
      </c>
      <c r="CA222">
        <v>2818</v>
      </c>
      <c r="CB222">
        <v>1639</v>
      </c>
      <c r="CC222">
        <v>2784</v>
      </c>
      <c r="CD222">
        <v>493</v>
      </c>
      <c r="CE222">
        <v>612</v>
      </c>
      <c r="CF222">
        <v>1211</v>
      </c>
      <c r="CG222">
        <v>913</v>
      </c>
      <c r="CH222">
        <v>1201</v>
      </c>
      <c r="CI222">
        <v>463</v>
      </c>
      <c r="CJ222">
        <v>2379</v>
      </c>
      <c r="CK222">
        <v>870</v>
      </c>
      <c r="CL222">
        <v>1903</v>
      </c>
      <c r="CM222">
        <v>370</v>
      </c>
      <c r="CN222">
        <v>626</v>
      </c>
      <c r="CO222">
        <v>1704</v>
      </c>
      <c r="CP222">
        <v>777</v>
      </c>
      <c r="CQ222">
        <v>322</v>
      </c>
      <c r="CR222">
        <v>892</v>
      </c>
    </row>
    <row r="223" spans="1:96" x14ac:dyDescent="0.2">
      <c r="A223" s="114" t="s">
        <v>53</v>
      </c>
      <c r="B223" s="195">
        <f>Prevalence!B220*AX223</f>
        <v>3969.3599999999997</v>
      </c>
      <c r="C223" s="195">
        <f>Prevalence!C220*AY223</f>
        <v>278.31818181818187</v>
      </c>
      <c r="D223" s="195">
        <f>Prevalence!D220*AZ223</f>
        <v>127.35272727272726</v>
      </c>
      <c r="E223" s="195">
        <f>Prevalence!E220*BA223</f>
        <v>204.34909090909088</v>
      </c>
      <c r="F223" s="195">
        <f>Prevalence!F220*BB223</f>
        <v>297.36</v>
      </c>
      <c r="G223" s="195">
        <f>Prevalence!G220*BC223</f>
        <v>227.02909090909091</v>
      </c>
      <c r="H223" s="195">
        <f>Prevalence!H220*BD223</f>
        <v>493.46181818181822</v>
      </c>
      <c r="I223" s="195">
        <f>Prevalence!I220*BE223</f>
        <v>510.96</v>
      </c>
      <c r="J223" s="195">
        <f>Prevalence!J220*BF223</f>
        <v>392.08909090909094</v>
      </c>
      <c r="K223" s="195">
        <f>Prevalence!K220*BG223</f>
        <v>252.66545454545457</v>
      </c>
      <c r="L223" s="195">
        <f>Prevalence!L220*BH223</f>
        <v>428.74363636363637</v>
      </c>
      <c r="M223" s="195">
        <f>Prevalence!M220*BI223</f>
        <v>32.399999999999991</v>
      </c>
      <c r="N223" s="195">
        <f>Prevalence!N220*BJ223</f>
        <v>21.534545454545452</v>
      </c>
      <c r="O223" s="195">
        <f>Prevalence!O220*BK223</f>
        <v>534.43636363636369</v>
      </c>
      <c r="P223" s="195">
        <f>Prevalence!P220*BL223</f>
        <v>1.8327272727272725</v>
      </c>
      <c r="Q223" s="195">
        <f>Prevalence!Q220*BM223</f>
        <v>74.569090909090917</v>
      </c>
      <c r="R223" s="195">
        <f>Prevalence!R220*BN223</f>
        <v>291.74727272727273</v>
      </c>
      <c r="S223" s="195">
        <f>Prevalence!S220*BO223</f>
        <v>150.51272727272729</v>
      </c>
      <c r="T223" s="195">
        <f>Prevalence!T220*BP223</f>
        <v>127.24363636363634</v>
      </c>
      <c r="U223" s="195">
        <f>Prevalence!U220*BQ223</f>
        <v>45.665454545454544</v>
      </c>
      <c r="V223" s="195">
        <f>Prevalence!V220*BR223</f>
        <v>204.34909090909088</v>
      </c>
      <c r="W223" s="195">
        <f>Prevalence!W220*BS223</f>
        <v>89.192727272727268</v>
      </c>
      <c r="X223" s="195">
        <f>Prevalence!X220*BT223</f>
        <v>96.043636363636367</v>
      </c>
      <c r="Y223" s="195">
        <f>Prevalence!Y220*BU223</f>
        <v>32.509090909090908</v>
      </c>
      <c r="Z223" s="195">
        <f>Prevalence!Z220*BV223</f>
        <v>137.58545454545452</v>
      </c>
      <c r="AA223" s="195">
        <f>Prevalence!AA220*BW223</f>
        <v>24.599999999999998</v>
      </c>
      <c r="AB223" s="195">
        <f>Prevalence!AB220*BX223</f>
        <v>160.92000000000002</v>
      </c>
      <c r="AC223" s="195">
        <f>Prevalence!AC220*BY223</f>
        <v>1.8327272727272725</v>
      </c>
      <c r="AD223" s="195">
        <f>Prevalence!AD220*BZ223</f>
        <v>111.02727272727273</v>
      </c>
      <c r="AE223" s="195">
        <f>Prevalence!AE220*CA223</f>
        <v>297.36</v>
      </c>
      <c r="AF223" s="195">
        <f>Prevalence!AF220*CB223</f>
        <v>175.28727272727269</v>
      </c>
      <c r="AG223" s="195">
        <f>Prevalence!AG220*CC223</f>
        <v>267.38181818181818</v>
      </c>
      <c r="AH223" s="195">
        <f>Prevalence!AH220*CD223</f>
        <v>59.967272727272729</v>
      </c>
      <c r="AI223" s="195">
        <f>Prevalence!AI220*CE223</f>
        <v>92.929090909090917</v>
      </c>
      <c r="AJ223" s="195">
        <f>Prevalence!AJ220*CF223</f>
        <v>115.03636363636363</v>
      </c>
      <c r="AK223" s="195">
        <f>Prevalence!AK220*CG223</f>
        <v>126.50727272727273</v>
      </c>
      <c r="AL223" s="195">
        <f>Prevalence!AL220*CH223</f>
        <v>119.16</v>
      </c>
      <c r="AM223" s="195">
        <f>Prevalence!AM220*CI223</f>
        <v>32.399999999999991</v>
      </c>
      <c r="AN223" s="195">
        <f>Prevalence!AN220*CJ223</f>
        <v>217.57090909090911</v>
      </c>
      <c r="AO223" s="195">
        <f>Prevalence!AO220*CK223</f>
        <v>105.00000000000001</v>
      </c>
      <c r="AP223" s="195">
        <f>Prevalence!AP220*CL223</f>
        <v>127.35272727272726</v>
      </c>
      <c r="AQ223" s="195">
        <f>Prevalence!AQ220*CM223</f>
        <v>21.534545454545452</v>
      </c>
      <c r="AR223" s="195">
        <f>Prevalence!AR220*CN223</f>
        <v>53.585454545454539</v>
      </c>
      <c r="AS223" s="195">
        <f>Prevalence!AS220*CO223</f>
        <v>186.02181818181816</v>
      </c>
      <c r="AT223" s="195">
        <f>Prevalence!AT220*CP223</f>
        <v>65.290909090909082</v>
      </c>
      <c r="AU223" s="195">
        <f>Prevalence!AU220*CQ223</f>
        <v>43.363636363636353</v>
      </c>
      <c r="AV223" s="195">
        <f>Prevalence!AV220*CR223</f>
        <v>71.214545454545444</v>
      </c>
      <c r="AW223">
        <v>222</v>
      </c>
      <c r="AX223">
        <v>33078</v>
      </c>
      <c r="AY223">
        <v>2041</v>
      </c>
      <c r="AZ223">
        <v>1796</v>
      </c>
      <c r="BA223">
        <v>1561</v>
      </c>
      <c r="BB223">
        <v>2596</v>
      </c>
      <c r="BC223">
        <v>1982</v>
      </c>
      <c r="BD223">
        <v>4308</v>
      </c>
      <c r="BE223">
        <v>4258</v>
      </c>
      <c r="BF223">
        <v>3423</v>
      </c>
      <c r="BG223">
        <v>2014</v>
      </c>
      <c r="BH223">
        <v>4137</v>
      </c>
      <c r="BI223">
        <v>396</v>
      </c>
      <c r="BJ223">
        <v>282</v>
      </c>
      <c r="BK223">
        <v>4260</v>
      </c>
      <c r="BL223">
        <v>24</v>
      </c>
      <c r="BM223">
        <v>651</v>
      </c>
      <c r="BN223">
        <v>2547</v>
      </c>
      <c r="BO223">
        <v>1533</v>
      </c>
      <c r="BP223">
        <v>972</v>
      </c>
      <c r="BQ223">
        <v>299</v>
      </c>
      <c r="BR223">
        <v>1561</v>
      </c>
      <c r="BS223">
        <v>511</v>
      </c>
      <c r="BT223">
        <v>568</v>
      </c>
      <c r="BU223">
        <v>596</v>
      </c>
      <c r="BV223">
        <v>1051</v>
      </c>
      <c r="BW223">
        <v>410</v>
      </c>
      <c r="BX223">
        <v>1639</v>
      </c>
      <c r="BY223">
        <v>24</v>
      </c>
      <c r="BZ223">
        <v>885</v>
      </c>
      <c r="CA223">
        <v>2596</v>
      </c>
      <c r="CB223">
        <v>1339</v>
      </c>
      <c r="CC223">
        <v>2451</v>
      </c>
      <c r="CD223">
        <v>478</v>
      </c>
      <c r="CE223">
        <v>631</v>
      </c>
      <c r="CF223">
        <v>1110</v>
      </c>
      <c r="CG223">
        <v>859</v>
      </c>
      <c r="CH223">
        <v>993</v>
      </c>
      <c r="CI223">
        <v>396</v>
      </c>
      <c r="CJ223">
        <v>2216</v>
      </c>
      <c r="CK223">
        <v>770</v>
      </c>
      <c r="CL223">
        <v>1796</v>
      </c>
      <c r="CM223">
        <v>282</v>
      </c>
      <c r="CN223">
        <v>614</v>
      </c>
      <c r="CO223">
        <v>1421</v>
      </c>
      <c r="CP223">
        <v>798</v>
      </c>
      <c r="CQ223">
        <v>265</v>
      </c>
      <c r="CR223">
        <v>816</v>
      </c>
    </row>
    <row r="224" spans="1:96" x14ac:dyDescent="0.2">
      <c r="A224" s="114" t="s">
        <v>54</v>
      </c>
      <c r="B224" s="195">
        <f>Prevalence!B221*AX224</f>
        <v>3046.92</v>
      </c>
      <c r="C224" s="195">
        <f>Prevalence!C221*AY224</f>
        <v>203.18181818181822</v>
      </c>
      <c r="D224" s="195">
        <f>Prevalence!D221*AZ224</f>
        <v>101.61272727272727</v>
      </c>
      <c r="E224" s="195">
        <f>Prevalence!E221*BA224</f>
        <v>158.53090909090906</v>
      </c>
      <c r="F224" s="195">
        <f>Prevalence!F221*BB224</f>
        <v>214.42909090909092</v>
      </c>
      <c r="G224" s="195">
        <f>Prevalence!G221*BC224</f>
        <v>174.68181818181819</v>
      </c>
      <c r="H224" s="195">
        <f>Prevalence!H221*BD224</f>
        <v>368.83636363636361</v>
      </c>
      <c r="I224" s="195">
        <f>Prevalence!I221*BE224</f>
        <v>393.59999999999997</v>
      </c>
      <c r="J224" s="195">
        <f>Prevalence!J221*BF224</f>
        <v>293.35090909090911</v>
      </c>
      <c r="K224" s="195">
        <f>Prevalence!K221*BG224</f>
        <v>207</v>
      </c>
      <c r="L224" s="195">
        <f>Prevalence!L221*BH224</f>
        <v>331.11818181818182</v>
      </c>
      <c r="M224" s="195">
        <f>Prevalence!M221*BI224</f>
        <v>27.490909090909085</v>
      </c>
      <c r="N224" s="195">
        <f>Prevalence!N221*BJ224</f>
        <v>19.778181818181817</v>
      </c>
      <c r="O224" s="195">
        <f>Prevalence!O221*BK224</f>
        <v>419.0181818181818</v>
      </c>
      <c r="P224" s="195">
        <f>Prevalence!P221*BL224</f>
        <v>1.4509090909090907</v>
      </c>
      <c r="Q224" s="195">
        <f>Prevalence!Q221*BM224</f>
        <v>58.876363636363635</v>
      </c>
      <c r="R224" s="195">
        <f>Prevalence!R221*BN224</f>
        <v>216.4909090909091</v>
      </c>
      <c r="S224" s="195">
        <f>Prevalence!S221*BO224</f>
        <v>116.64000000000001</v>
      </c>
      <c r="T224" s="195">
        <f>Prevalence!T221*BP224</f>
        <v>95.039999999999992</v>
      </c>
      <c r="U224" s="195">
        <f>Prevalence!U221*BQ224</f>
        <v>32.836363636363636</v>
      </c>
      <c r="V224" s="195">
        <f>Prevalence!V221*BR224</f>
        <v>158.53090909090906</v>
      </c>
      <c r="W224" s="195">
        <f>Prevalence!W221*BS224</f>
        <v>67.374545454545455</v>
      </c>
      <c r="X224" s="195">
        <f>Prevalence!X221*BT224</f>
        <v>70.00363636363636</v>
      </c>
      <c r="Y224" s="195">
        <f>Prevalence!Y221*BU224</f>
        <v>26.4</v>
      </c>
      <c r="Z224" s="195">
        <f>Prevalence!Z221*BV224</f>
        <v>103.15636363636362</v>
      </c>
      <c r="AA224" s="195">
        <f>Prevalence!AA221*BW224</f>
        <v>21.36</v>
      </c>
      <c r="AB224" s="195">
        <f>Prevalence!AB221*BX224</f>
        <v>134.90181818181819</v>
      </c>
      <c r="AC224" s="195">
        <f>Prevalence!AC221*BY224</f>
        <v>1.4509090909090907</v>
      </c>
      <c r="AD224" s="195">
        <f>Prevalence!AD221*BZ224</f>
        <v>84.807272727272732</v>
      </c>
      <c r="AE224" s="195">
        <f>Prevalence!AE221*CA224</f>
        <v>214.42909090909092</v>
      </c>
      <c r="AF224" s="195">
        <f>Prevalence!AF221*CB224</f>
        <v>142.16727272727272</v>
      </c>
      <c r="AG224" s="195">
        <f>Prevalence!AG221*CC224</f>
        <v>200.18181818181816</v>
      </c>
      <c r="AH224" s="195">
        <f>Prevalence!AH221*CD224</f>
        <v>44.034545454545459</v>
      </c>
      <c r="AI224" s="195">
        <f>Prevalence!AI221*CE224</f>
        <v>64.358181818181819</v>
      </c>
      <c r="AJ224" s="195">
        <f>Prevalence!AJ221*CF224</f>
        <v>84.567272727272723</v>
      </c>
      <c r="AK224" s="195">
        <f>Prevalence!AK221*CG224</f>
        <v>89.836363636363643</v>
      </c>
      <c r="AL224" s="195">
        <f>Prevalence!AL221*CH224</f>
        <v>89.28</v>
      </c>
      <c r="AM224" s="195">
        <f>Prevalence!AM221*CI224</f>
        <v>27.490909090909085</v>
      </c>
      <c r="AN224" s="195">
        <f>Prevalence!AN221*CJ224</f>
        <v>173.38909090909092</v>
      </c>
      <c r="AO224" s="195">
        <f>Prevalence!AO221*CK224</f>
        <v>76.090909090909108</v>
      </c>
      <c r="AP224" s="195">
        <f>Prevalence!AP221*CL224</f>
        <v>101.61272727272727</v>
      </c>
      <c r="AQ224" s="195">
        <f>Prevalence!AQ221*CM224</f>
        <v>19.778181818181817</v>
      </c>
      <c r="AR224" s="195">
        <f>Prevalence!AR221*CN224</f>
        <v>40.669090909090905</v>
      </c>
      <c r="AS224" s="195">
        <f>Prevalence!AS221*CO224</f>
        <v>148.84363636363634</v>
      </c>
      <c r="AT224" s="195">
        <f>Prevalence!AT221*CP224</f>
        <v>51.872727272727261</v>
      </c>
      <c r="AU224" s="195">
        <f>Prevalence!AU221*CQ224</f>
        <v>35.018181818181809</v>
      </c>
      <c r="AV224" s="195">
        <f>Prevalence!AV221*CR224</f>
        <v>52.014545454545448</v>
      </c>
      <c r="AW224">
        <v>223</v>
      </c>
      <c r="AX224">
        <v>25391</v>
      </c>
      <c r="AY224">
        <v>1490</v>
      </c>
      <c r="AZ224">
        <v>1433</v>
      </c>
      <c r="BA224">
        <v>1211</v>
      </c>
      <c r="BB224">
        <v>1872</v>
      </c>
      <c r="BC224">
        <v>1525</v>
      </c>
      <c r="BD224">
        <v>3220</v>
      </c>
      <c r="BE224">
        <v>3280</v>
      </c>
      <c r="BF224">
        <v>2561</v>
      </c>
      <c r="BG224">
        <v>1650</v>
      </c>
      <c r="BH224">
        <v>3195</v>
      </c>
      <c r="BI224">
        <v>336</v>
      </c>
      <c r="BJ224">
        <v>259</v>
      </c>
      <c r="BK224">
        <v>3340</v>
      </c>
      <c r="BL224">
        <v>19</v>
      </c>
      <c r="BM224">
        <v>514</v>
      </c>
      <c r="BN224">
        <v>1890</v>
      </c>
      <c r="BO224">
        <v>1188</v>
      </c>
      <c r="BP224">
        <v>726</v>
      </c>
      <c r="BQ224">
        <v>215</v>
      </c>
      <c r="BR224">
        <v>1211</v>
      </c>
      <c r="BS224">
        <v>386</v>
      </c>
      <c r="BT224">
        <v>414</v>
      </c>
      <c r="BU224">
        <v>484</v>
      </c>
      <c r="BV224">
        <v>788</v>
      </c>
      <c r="BW224">
        <v>356</v>
      </c>
      <c r="BX224">
        <v>1374</v>
      </c>
      <c r="BY224">
        <v>19</v>
      </c>
      <c r="BZ224">
        <v>676</v>
      </c>
      <c r="CA224">
        <v>1872</v>
      </c>
      <c r="CB224">
        <v>1086</v>
      </c>
      <c r="CC224">
        <v>1835</v>
      </c>
      <c r="CD224">
        <v>351</v>
      </c>
      <c r="CE224">
        <v>437</v>
      </c>
      <c r="CF224">
        <v>816</v>
      </c>
      <c r="CG224">
        <v>610</v>
      </c>
      <c r="CH224">
        <v>744</v>
      </c>
      <c r="CI224">
        <v>336</v>
      </c>
      <c r="CJ224">
        <v>1766</v>
      </c>
      <c r="CK224">
        <v>558</v>
      </c>
      <c r="CL224">
        <v>1433</v>
      </c>
      <c r="CM224">
        <v>259</v>
      </c>
      <c r="CN224">
        <v>466</v>
      </c>
      <c r="CO224">
        <v>1137</v>
      </c>
      <c r="CP224">
        <v>634</v>
      </c>
      <c r="CQ224">
        <v>214</v>
      </c>
      <c r="CR224">
        <v>596</v>
      </c>
    </row>
    <row r="225" spans="1:96" x14ac:dyDescent="0.2">
      <c r="A225" s="114" t="s">
        <v>55</v>
      </c>
      <c r="B225" s="195">
        <f>Prevalence!B222*AX225</f>
        <v>1051.45</v>
      </c>
      <c r="C225" s="195">
        <f>Prevalence!C222*AY225</f>
        <v>70.227272727272734</v>
      </c>
      <c r="D225" s="195">
        <f>Prevalence!D222*AZ225</f>
        <v>32.20454545454546</v>
      </c>
      <c r="E225" s="195">
        <f>Prevalence!E222*BA225</f>
        <v>55.527272727272724</v>
      </c>
      <c r="F225" s="195">
        <f>Prevalence!F222*BB225</f>
        <v>72.306818181818187</v>
      </c>
      <c r="G225" s="195">
        <f>Prevalence!G222*BC225</f>
        <v>58.37045454545455</v>
      </c>
      <c r="H225" s="195">
        <f>Prevalence!H222*BD225</f>
        <v>125.57045454545455</v>
      </c>
      <c r="I225" s="195">
        <f>Prevalence!I222*BE225</f>
        <v>142.5</v>
      </c>
      <c r="J225" s="195">
        <f>Prevalence!J222*BF225</f>
        <v>103.47272727272728</v>
      </c>
      <c r="K225" s="195">
        <f>Prevalence!K222*BG225</f>
        <v>69.470454545454544</v>
      </c>
      <c r="L225" s="195">
        <f>Prevalence!L222*BH225</f>
        <v>115.07954545454545</v>
      </c>
      <c r="M225" s="195">
        <f>Prevalence!M222*BI225</f>
        <v>8.2159090909090899</v>
      </c>
      <c r="N225" s="195">
        <f>Prevalence!N222*BJ225</f>
        <v>5.7909090909090919</v>
      </c>
      <c r="O225" s="195">
        <f>Prevalence!O222*BK225</f>
        <v>149.55227272727274</v>
      </c>
      <c r="P225" s="195">
        <f>Prevalence!P222*BL225</f>
        <v>0.63636363636363646</v>
      </c>
      <c r="Q225" s="195">
        <f>Prevalence!Q222*BM225</f>
        <v>21.859090909090909</v>
      </c>
      <c r="R225" s="195">
        <f>Prevalence!R222*BN225</f>
        <v>70.206818181818178</v>
      </c>
      <c r="S225" s="195">
        <f>Prevalence!S222*BO225</f>
        <v>39.763636363636373</v>
      </c>
      <c r="T225" s="195">
        <f>Prevalence!T222*BP225</f>
        <v>33.381818181818183</v>
      </c>
      <c r="U225" s="195">
        <f>Prevalence!U222*BQ225</f>
        <v>11.136363636363638</v>
      </c>
      <c r="V225" s="195">
        <f>Prevalence!V222*BR225</f>
        <v>55.527272727272724</v>
      </c>
      <c r="W225" s="195">
        <f>Prevalence!W222*BS225</f>
        <v>31.054545454545458</v>
      </c>
      <c r="X225" s="195">
        <f>Prevalence!X222*BT225</f>
        <v>21.700000000000003</v>
      </c>
      <c r="Y225" s="195">
        <f>Prevalence!Y222*BU225</f>
        <v>9.8181818181818183</v>
      </c>
      <c r="Z225" s="195">
        <f>Prevalence!Z222*BV225</f>
        <v>33.163636363636364</v>
      </c>
      <c r="AA225" s="195">
        <f>Prevalence!AA222*BW225</f>
        <v>8.5</v>
      </c>
      <c r="AB225" s="195">
        <f>Prevalence!AB222*BX225</f>
        <v>51.259090909090915</v>
      </c>
      <c r="AC225" s="195">
        <f>Prevalence!AC222*BY225</f>
        <v>0.63636363636363646</v>
      </c>
      <c r="AD225" s="195">
        <f>Prevalence!AD222*BZ225</f>
        <v>26.65909090909091</v>
      </c>
      <c r="AE225" s="195">
        <f>Prevalence!AE222*CA225</f>
        <v>72.306818181818187</v>
      </c>
      <c r="AF225" s="195">
        <f>Prevalence!AF222*CB225</f>
        <v>51.54545454545454</v>
      </c>
      <c r="AG225" s="195">
        <f>Prevalence!AG222*CC225</f>
        <v>70.727272727272734</v>
      </c>
      <c r="AH225" s="195">
        <f>Prevalence!AH222*CD225</f>
        <v>14.165909090909091</v>
      </c>
      <c r="AI225" s="195">
        <f>Prevalence!AI222*CE225</f>
        <v>21.661363636363639</v>
      </c>
      <c r="AJ225" s="195">
        <f>Prevalence!AJ222*CF225</f>
        <v>30.313636363636363</v>
      </c>
      <c r="AK225" s="195">
        <f>Prevalence!AK222*CG225</f>
        <v>29.393181818181823</v>
      </c>
      <c r="AL225" s="195">
        <f>Prevalence!AL222*CH225</f>
        <v>29.35</v>
      </c>
      <c r="AM225" s="195">
        <f>Prevalence!AM222*CI225</f>
        <v>8.2159090909090899</v>
      </c>
      <c r="AN225" s="195">
        <f>Prevalence!AN222*CJ225</f>
        <v>59.809090909090919</v>
      </c>
      <c r="AO225" s="195">
        <f>Prevalence!AO222*CK225</f>
        <v>28.06818181818182</v>
      </c>
      <c r="AP225" s="195">
        <f>Prevalence!AP222*CL225</f>
        <v>32.20454545454546</v>
      </c>
      <c r="AQ225" s="195">
        <f>Prevalence!AQ222*CM225</f>
        <v>5.7909090909090919</v>
      </c>
      <c r="AR225" s="195">
        <f>Prevalence!AR222*CN225</f>
        <v>16.327272727272728</v>
      </c>
      <c r="AS225" s="195">
        <f>Prevalence!AS222*CO225</f>
        <v>51.763636363636358</v>
      </c>
      <c r="AT225" s="195">
        <f>Prevalence!AT222*CP225</f>
        <v>18.34090909090909</v>
      </c>
      <c r="AU225" s="195">
        <f>Prevalence!AU222*CQ225</f>
        <v>10.977272727272727</v>
      </c>
      <c r="AV225" s="195">
        <f>Prevalence!AV222*CR225</f>
        <v>16.400000000000002</v>
      </c>
      <c r="AW225">
        <v>224</v>
      </c>
      <c r="AX225">
        <v>21029</v>
      </c>
      <c r="AY225">
        <v>1236</v>
      </c>
      <c r="AZ225">
        <v>1090</v>
      </c>
      <c r="BA225">
        <v>1018</v>
      </c>
      <c r="BB225">
        <v>1515</v>
      </c>
      <c r="BC225">
        <v>1223</v>
      </c>
      <c r="BD225">
        <v>2631</v>
      </c>
      <c r="BE225">
        <v>2850</v>
      </c>
      <c r="BF225">
        <v>2168</v>
      </c>
      <c r="BG225">
        <v>1329</v>
      </c>
      <c r="BH225">
        <v>2665</v>
      </c>
      <c r="BI225">
        <v>241</v>
      </c>
      <c r="BJ225">
        <v>182</v>
      </c>
      <c r="BK225">
        <v>2861</v>
      </c>
      <c r="BL225">
        <v>20</v>
      </c>
      <c r="BM225">
        <v>458</v>
      </c>
      <c r="BN225">
        <v>1471</v>
      </c>
      <c r="BO225">
        <v>972</v>
      </c>
      <c r="BP225">
        <v>612</v>
      </c>
      <c r="BQ225">
        <v>175</v>
      </c>
      <c r="BR225">
        <v>1018</v>
      </c>
      <c r="BS225">
        <v>427</v>
      </c>
      <c r="BT225">
        <v>308</v>
      </c>
      <c r="BU225">
        <v>432</v>
      </c>
      <c r="BV225">
        <v>608</v>
      </c>
      <c r="BW225">
        <v>340</v>
      </c>
      <c r="BX225">
        <v>1253</v>
      </c>
      <c r="BY225">
        <v>20</v>
      </c>
      <c r="BZ225">
        <v>510</v>
      </c>
      <c r="CA225">
        <v>1515</v>
      </c>
      <c r="CB225">
        <v>945</v>
      </c>
      <c r="CC225">
        <v>1556</v>
      </c>
      <c r="CD225">
        <v>271</v>
      </c>
      <c r="CE225">
        <v>353</v>
      </c>
      <c r="CF225">
        <v>702</v>
      </c>
      <c r="CG225">
        <v>479</v>
      </c>
      <c r="CH225">
        <v>587</v>
      </c>
      <c r="CI225">
        <v>241</v>
      </c>
      <c r="CJ225">
        <v>1462</v>
      </c>
      <c r="CK225">
        <v>494</v>
      </c>
      <c r="CL225">
        <v>1090</v>
      </c>
      <c r="CM225">
        <v>182</v>
      </c>
      <c r="CN225">
        <v>449</v>
      </c>
      <c r="CO225">
        <v>949</v>
      </c>
      <c r="CP225">
        <v>538</v>
      </c>
      <c r="CQ225">
        <v>161</v>
      </c>
      <c r="CR225">
        <v>451</v>
      </c>
    </row>
    <row r="226" spans="1:96" x14ac:dyDescent="0.2">
      <c r="A226" s="114" t="s">
        <v>56</v>
      </c>
      <c r="B226" s="195">
        <f>Prevalence!B223*AX226</f>
        <v>804.6</v>
      </c>
      <c r="C226" s="195">
        <f>Prevalence!C223*AY226</f>
        <v>50.56818181818182</v>
      </c>
      <c r="D226" s="195">
        <f>Prevalence!D223*AZ226</f>
        <v>23.577272727272728</v>
      </c>
      <c r="E226" s="195">
        <f>Prevalence!E223*BA226</f>
        <v>45.981818181818177</v>
      </c>
      <c r="F226" s="195">
        <f>Prevalence!F223*BB226</f>
        <v>52.452272727272728</v>
      </c>
      <c r="G226" s="195">
        <f>Prevalence!G223*BC226</f>
        <v>45.054545454545455</v>
      </c>
      <c r="H226" s="195">
        <f>Prevalence!H223*BD226</f>
        <v>101.27727272727273</v>
      </c>
      <c r="I226" s="195">
        <f>Prevalence!I223*BE226</f>
        <v>111.85000000000001</v>
      </c>
      <c r="J226" s="195">
        <f>Prevalence!J223*BF226</f>
        <v>75.170454545454547</v>
      </c>
      <c r="K226" s="195">
        <f>Prevalence!K223*BG226</f>
        <v>46.784090909090914</v>
      </c>
      <c r="L226" s="195">
        <f>Prevalence!L223*BH226</f>
        <v>94.740909090909085</v>
      </c>
      <c r="M226" s="195">
        <f>Prevalence!M223*BI226</f>
        <v>6.0681818181818175</v>
      </c>
      <c r="N226" s="195">
        <f>Prevalence!N223*BJ226</f>
        <v>5.0590909090909095</v>
      </c>
      <c r="O226" s="195">
        <f>Prevalence!O223*BK226</f>
        <v>111.96818181818182</v>
      </c>
      <c r="P226" s="195">
        <f>Prevalence!P223*BL226</f>
        <v>0.50909090909090915</v>
      </c>
      <c r="Q226" s="195">
        <f>Prevalence!Q223*BM226</f>
        <v>20.809090909090909</v>
      </c>
      <c r="R226" s="195">
        <f>Prevalence!R223*BN226</f>
        <v>54.361363636363642</v>
      </c>
      <c r="S226" s="195">
        <f>Prevalence!S223*BO226</f>
        <v>29.04545454545455</v>
      </c>
      <c r="T226" s="195">
        <f>Prevalence!T223*BP226</f>
        <v>23.127272727272725</v>
      </c>
      <c r="U226" s="195">
        <f>Prevalence!U223*BQ226</f>
        <v>7.8909090909090915</v>
      </c>
      <c r="V226" s="195">
        <f>Prevalence!V223*BR226</f>
        <v>45.981818181818177</v>
      </c>
      <c r="W226" s="195">
        <f>Prevalence!W223*BS226</f>
        <v>25.600000000000005</v>
      </c>
      <c r="X226" s="195">
        <f>Prevalence!X223*BT226</f>
        <v>15.500000000000002</v>
      </c>
      <c r="Y226" s="195">
        <f>Prevalence!Y223*BU226</f>
        <v>6.2954545454545459</v>
      </c>
      <c r="Z226" s="195">
        <f>Prevalence!Z223*BV226</f>
        <v>25.745454545454542</v>
      </c>
      <c r="AA226" s="195">
        <f>Prevalence!AA223*BW226</f>
        <v>7.65</v>
      </c>
      <c r="AB226" s="195">
        <f>Prevalence!AB223*BX226</f>
        <v>48.968181818181826</v>
      </c>
      <c r="AC226" s="195">
        <f>Prevalence!AC223*BY226</f>
        <v>0.50909090909090915</v>
      </c>
      <c r="AD226" s="195">
        <f>Prevalence!AD223*BZ226</f>
        <v>20.90909090909091</v>
      </c>
      <c r="AE226" s="195">
        <f>Prevalence!AE223*CA226</f>
        <v>52.452272727272728</v>
      </c>
      <c r="AF226" s="195">
        <f>Prevalence!AF223*CB226</f>
        <v>41.018181818181816</v>
      </c>
      <c r="AG226" s="195">
        <f>Prevalence!AG223*CC226</f>
        <v>52.31818181818182</v>
      </c>
      <c r="AH226" s="195">
        <f>Prevalence!AH223*CD226</f>
        <v>15.263636363636365</v>
      </c>
      <c r="AI226" s="195">
        <f>Prevalence!AI223*CE226</f>
        <v>13.561363636363637</v>
      </c>
      <c r="AJ226" s="195">
        <f>Prevalence!AJ223*CF226</f>
        <v>23.620454545454546</v>
      </c>
      <c r="AK226" s="195">
        <f>Prevalence!AK223*CG226</f>
        <v>21.538636363636368</v>
      </c>
      <c r="AL226" s="195">
        <f>Prevalence!AL223*CH226</f>
        <v>16.7</v>
      </c>
      <c r="AM226" s="195">
        <f>Prevalence!AM223*CI226</f>
        <v>6.0681818181818175</v>
      </c>
      <c r="AN226" s="195">
        <f>Prevalence!AN223*CJ226</f>
        <v>44.181818181818187</v>
      </c>
      <c r="AO226" s="195">
        <f>Prevalence!AO223*CK226</f>
        <v>19.147727272727273</v>
      </c>
      <c r="AP226" s="195">
        <f>Prevalence!AP223*CL226</f>
        <v>23.577272727272728</v>
      </c>
      <c r="AQ226" s="195">
        <f>Prevalence!AQ223*CM226</f>
        <v>5.0590909090909095</v>
      </c>
      <c r="AR226" s="195">
        <f>Prevalence!AR223*CN226</f>
        <v>11.600000000000001</v>
      </c>
      <c r="AS226" s="195">
        <f>Prevalence!AS223*CO226</f>
        <v>38.890909090909091</v>
      </c>
      <c r="AT226" s="195">
        <f>Prevalence!AT223*CP226</f>
        <v>14.318181818181817</v>
      </c>
      <c r="AU226" s="195">
        <f>Prevalence!AU223*CQ226</f>
        <v>8.25</v>
      </c>
      <c r="AV226" s="195">
        <f>Prevalence!AV223*CR226</f>
        <v>11.054545454545456</v>
      </c>
      <c r="AW226">
        <v>225</v>
      </c>
      <c r="AX226">
        <v>16092</v>
      </c>
      <c r="AY226">
        <v>890</v>
      </c>
      <c r="AZ226">
        <v>798</v>
      </c>
      <c r="BA226">
        <v>843</v>
      </c>
      <c r="BB226">
        <v>1099</v>
      </c>
      <c r="BC226">
        <v>944</v>
      </c>
      <c r="BD226">
        <v>2122</v>
      </c>
      <c r="BE226">
        <v>2237</v>
      </c>
      <c r="BF226">
        <v>1575</v>
      </c>
      <c r="BG226">
        <v>895</v>
      </c>
      <c r="BH226">
        <v>2194</v>
      </c>
      <c r="BI226">
        <v>178</v>
      </c>
      <c r="BJ226">
        <v>159</v>
      </c>
      <c r="BK226">
        <v>2142</v>
      </c>
      <c r="BL226">
        <v>16</v>
      </c>
      <c r="BM226">
        <v>436</v>
      </c>
      <c r="BN226">
        <v>1139</v>
      </c>
      <c r="BO226">
        <v>710</v>
      </c>
      <c r="BP226">
        <v>424</v>
      </c>
      <c r="BQ226">
        <v>124</v>
      </c>
      <c r="BR226">
        <v>843</v>
      </c>
      <c r="BS226">
        <v>352</v>
      </c>
      <c r="BT226">
        <v>220</v>
      </c>
      <c r="BU226">
        <v>277</v>
      </c>
      <c r="BV226">
        <v>472</v>
      </c>
      <c r="BW226">
        <v>306</v>
      </c>
      <c r="BX226">
        <v>1197</v>
      </c>
      <c r="BY226">
        <v>16</v>
      </c>
      <c r="BZ226">
        <v>400</v>
      </c>
      <c r="CA226">
        <v>1099</v>
      </c>
      <c r="CB226">
        <v>752</v>
      </c>
      <c r="CC226">
        <v>1151</v>
      </c>
      <c r="CD226">
        <v>292</v>
      </c>
      <c r="CE226">
        <v>221</v>
      </c>
      <c r="CF226">
        <v>547</v>
      </c>
      <c r="CG226">
        <v>351</v>
      </c>
      <c r="CH226">
        <v>334</v>
      </c>
      <c r="CI226">
        <v>178</v>
      </c>
      <c r="CJ226">
        <v>1080</v>
      </c>
      <c r="CK226">
        <v>337</v>
      </c>
      <c r="CL226">
        <v>798</v>
      </c>
      <c r="CM226">
        <v>159</v>
      </c>
      <c r="CN226">
        <v>319</v>
      </c>
      <c r="CO226">
        <v>713</v>
      </c>
      <c r="CP226">
        <v>420</v>
      </c>
      <c r="CQ226">
        <v>121</v>
      </c>
      <c r="CR226">
        <v>304</v>
      </c>
    </row>
    <row r="227" spans="1:96" x14ac:dyDescent="0.2">
      <c r="A227" s="114" t="s">
        <v>210</v>
      </c>
      <c r="B227" s="195">
        <f>Prevalence!B224*AX227</f>
        <v>506.95000000000005</v>
      </c>
      <c r="C227" s="195">
        <f>Prevalence!C224*AY227</f>
        <v>31.079545454545457</v>
      </c>
      <c r="D227" s="195">
        <f>Prevalence!D224*AZ227</f>
        <v>14.890909090909092</v>
      </c>
      <c r="E227" s="195">
        <f>Prevalence!E224*BA227</f>
        <v>27.763636363636362</v>
      </c>
      <c r="F227" s="195">
        <f>Prevalence!F224*BB227</f>
        <v>32.597727272727276</v>
      </c>
      <c r="G227" s="195">
        <f>Prevalence!G224*BC227</f>
        <v>28.684090909090909</v>
      </c>
      <c r="H227" s="195">
        <f>Prevalence!H224*BD227</f>
        <v>65.100000000000009</v>
      </c>
      <c r="I227" s="195">
        <f>Prevalence!I224*BE227</f>
        <v>71</v>
      </c>
      <c r="J227" s="195">
        <f>Prevalence!J224*BF227</f>
        <v>47.154545454545456</v>
      </c>
      <c r="K227" s="195">
        <f>Prevalence!K224*BG227</f>
        <v>25.143181818181819</v>
      </c>
      <c r="L227" s="195">
        <f>Prevalence!L224*BH227</f>
        <v>57.95</v>
      </c>
      <c r="M227" s="195">
        <f>Prevalence!M224*BI227</f>
        <v>3.2386363636363633</v>
      </c>
      <c r="N227" s="195">
        <f>Prevalence!N224*BJ227</f>
        <v>3.372727272727273</v>
      </c>
      <c r="O227" s="195">
        <f>Prevalence!O224*BK227</f>
        <v>77.729545454545459</v>
      </c>
      <c r="P227" s="195">
        <f>Prevalence!P224*BL227</f>
        <v>0.38181818181818183</v>
      </c>
      <c r="Q227" s="195">
        <f>Prevalence!Q224*BM227</f>
        <v>12.647727272727273</v>
      </c>
      <c r="R227" s="195">
        <f>Prevalence!R224*BN227</f>
        <v>35.31818181818182</v>
      </c>
      <c r="S227" s="195">
        <f>Prevalence!S224*BO227</f>
        <v>19.390909090909094</v>
      </c>
      <c r="T227" s="195">
        <f>Prevalence!T224*BP227</f>
        <v>13.963636363636363</v>
      </c>
      <c r="U227" s="195">
        <f>Prevalence!U224*BQ227</f>
        <v>3.436363636363637</v>
      </c>
      <c r="V227" s="195">
        <f>Prevalence!V224*BR227</f>
        <v>27.763636363636362</v>
      </c>
      <c r="W227" s="195">
        <f>Prevalence!W224*BS227</f>
        <v>17.600000000000001</v>
      </c>
      <c r="X227" s="195">
        <f>Prevalence!X224*BT227</f>
        <v>9.0181818181818194</v>
      </c>
      <c r="Y227" s="195">
        <f>Prevalence!Y224*BU227</f>
        <v>4.1818181818181817</v>
      </c>
      <c r="Z227" s="195">
        <f>Prevalence!Z224*BV227</f>
        <v>14.727272727272727</v>
      </c>
      <c r="AA227" s="195">
        <f>Prevalence!AA224*BW227</f>
        <v>5.15</v>
      </c>
      <c r="AB227" s="195">
        <f>Prevalence!AB224*BX227</f>
        <v>31.868181818181824</v>
      </c>
      <c r="AC227" s="195">
        <f>Prevalence!AC224*BY227</f>
        <v>0.38181818181818183</v>
      </c>
      <c r="AD227" s="195">
        <f>Prevalence!AD224*BZ227</f>
        <v>13.015909090909092</v>
      </c>
      <c r="AE227" s="195">
        <f>Prevalence!AE224*CA227</f>
        <v>32.597727272727276</v>
      </c>
      <c r="AF227" s="195">
        <f>Prevalence!AF224*CB227</f>
        <v>25.309090909090909</v>
      </c>
      <c r="AG227" s="195">
        <f>Prevalence!AG224*CC227</f>
        <v>33.272727272727273</v>
      </c>
      <c r="AH227" s="195">
        <f>Prevalence!AH224*CD227</f>
        <v>11.970454545454546</v>
      </c>
      <c r="AI227" s="195">
        <f>Prevalence!AI224*CE227</f>
        <v>7.9772727272727284</v>
      </c>
      <c r="AJ227" s="195">
        <f>Prevalence!AJ224*CF227</f>
        <v>15.502272727272727</v>
      </c>
      <c r="AK227" s="195">
        <f>Prevalence!AK224*CG227</f>
        <v>14.359090909090911</v>
      </c>
      <c r="AL227" s="195">
        <f>Prevalence!AL224*CH227</f>
        <v>9.35</v>
      </c>
      <c r="AM227" s="195">
        <f>Prevalence!AM224*CI227</f>
        <v>3.2386363636363633</v>
      </c>
      <c r="AN227" s="195">
        <f>Prevalence!AN224*CJ227</f>
        <v>31.540909090909096</v>
      </c>
      <c r="AO227" s="195">
        <f>Prevalence!AO224*CK227</f>
        <v>11.81818181818182</v>
      </c>
      <c r="AP227" s="195">
        <f>Prevalence!AP224*CL227</f>
        <v>14.890909090909092</v>
      </c>
      <c r="AQ227" s="195">
        <f>Prevalence!AQ224*CM227</f>
        <v>3.372727272727273</v>
      </c>
      <c r="AR227" s="195">
        <f>Prevalence!AR224*CN227</f>
        <v>6.7272727272727284</v>
      </c>
      <c r="AS227" s="195">
        <f>Prevalence!AS224*CO227</f>
        <v>19.854545454545452</v>
      </c>
      <c r="AT227" s="195">
        <f>Prevalence!AT224*CP227</f>
        <v>10.159090909090908</v>
      </c>
      <c r="AU227" s="195">
        <f>Prevalence!AU224*CQ227</f>
        <v>4.0227272727272725</v>
      </c>
      <c r="AV227" s="195">
        <f>Prevalence!AV224*CR227</f>
        <v>5.9272727272727277</v>
      </c>
      <c r="AW227">
        <v>226</v>
      </c>
      <c r="AX227">
        <v>10139</v>
      </c>
      <c r="AY227">
        <v>547</v>
      </c>
      <c r="AZ227">
        <v>504</v>
      </c>
      <c r="BA227">
        <v>509</v>
      </c>
      <c r="BB227">
        <v>683</v>
      </c>
      <c r="BC227">
        <v>601</v>
      </c>
      <c r="BD227">
        <v>1364</v>
      </c>
      <c r="BE227">
        <v>1420</v>
      </c>
      <c r="BF227">
        <v>988</v>
      </c>
      <c r="BG227">
        <v>481</v>
      </c>
      <c r="BH227">
        <v>1342</v>
      </c>
      <c r="BI227">
        <v>95</v>
      </c>
      <c r="BJ227">
        <v>106</v>
      </c>
      <c r="BK227">
        <v>1487</v>
      </c>
      <c r="BL227">
        <v>12</v>
      </c>
      <c r="BM227">
        <v>265</v>
      </c>
      <c r="BN227">
        <v>740</v>
      </c>
      <c r="BO227">
        <v>474</v>
      </c>
      <c r="BP227">
        <v>256</v>
      </c>
      <c r="BQ227">
        <v>54</v>
      </c>
      <c r="BR227">
        <v>509</v>
      </c>
      <c r="BS227">
        <v>242</v>
      </c>
      <c r="BT227">
        <v>128</v>
      </c>
      <c r="BU227">
        <v>184</v>
      </c>
      <c r="BV227">
        <v>270</v>
      </c>
      <c r="BW227">
        <v>206</v>
      </c>
      <c r="BX227">
        <v>779</v>
      </c>
      <c r="BY227">
        <v>12</v>
      </c>
      <c r="BZ227">
        <v>249</v>
      </c>
      <c r="CA227">
        <v>683</v>
      </c>
      <c r="CB227">
        <v>464</v>
      </c>
      <c r="CC227">
        <v>732</v>
      </c>
      <c r="CD227">
        <v>229</v>
      </c>
      <c r="CE227">
        <v>130</v>
      </c>
      <c r="CF227">
        <v>359</v>
      </c>
      <c r="CG227">
        <v>234</v>
      </c>
      <c r="CH227">
        <v>187</v>
      </c>
      <c r="CI227">
        <v>95</v>
      </c>
      <c r="CJ227">
        <v>771</v>
      </c>
      <c r="CK227">
        <v>208</v>
      </c>
      <c r="CL227">
        <v>504</v>
      </c>
      <c r="CM227">
        <v>106</v>
      </c>
      <c r="CN227">
        <v>185</v>
      </c>
      <c r="CO227">
        <v>364</v>
      </c>
      <c r="CP227">
        <v>298</v>
      </c>
      <c r="CQ227">
        <v>59</v>
      </c>
      <c r="CR227">
        <v>163</v>
      </c>
    </row>
    <row r="228" spans="1:96" ht="13.5" thickBot="1" x14ac:dyDescent="0.25">
      <c r="A228" s="114" t="s">
        <v>211</v>
      </c>
      <c r="B228" s="195">
        <f>Prevalence!B225*AX228</f>
        <v>297.5</v>
      </c>
      <c r="C228" s="195">
        <f>Prevalence!C225*AY228</f>
        <v>18.920454545454547</v>
      </c>
      <c r="D228" s="195">
        <f>Prevalence!D225*AZ228</f>
        <v>9.8090909090909104</v>
      </c>
      <c r="E228" s="195">
        <f>Prevalence!E225*BA228</f>
        <v>17.236363636363635</v>
      </c>
      <c r="F228" s="195">
        <f>Prevalence!F225*BB228</f>
        <v>20.475000000000001</v>
      </c>
      <c r="G228" s="195">
        <f>Prevalence!G225*BC228</f>
        <v>15.606818181818182</v>
      </c>
      <c r="H228" s="195">
        <f>Prevalence!H225*BD228</f>
        <v>37.561363636363637</v>
      </c>
      <c r="I228" s="195">
        <f>Prevalence!I225*BE228</f>
        <v>43.400000000000006</v>
      </c>
      <c r="J228" s="195">
        <f>Prevalence!J225*BF228</f>
        <v>31.070454545454545</v>
      </c>
      <c r="K228" s="195">
        <f>Prevalence!K225*BG228</f>
        <v>13.172727272727274</v>
      </c>
      <c r="L228" s="195">
        <f>Prevalence!L225*BH228</f>
        <v>32.429545454545455</v>
      </c>
      <c r="M228" s="195">
        <f>Prevalence!M225*BI228</f>
        <v>2.5568181818181817</v>
      </c>
      <c r="N228" s="195">
        <f>Prevalence!N225*BJ228</f>
        <v>1.9727272727272729</v>
      </c>
      <c r="O228" s="195">
        <f>Prevalence!O225*BK228</f>
        <v>39.622727272727275</v>
      </c>
      <c r="P228" s="195">
        <f>Prevalence!P225*BL228</f>
        <v>0.28636363636363638</v>
      </c>
      <c r="Q228" s="195">
        <f>Prevalence!Q225*BM228</f>
        <v>7.0159090909090915</v>
      </c>
      <c r="R228" s="195">
        <f>Prevalence!R225*BN228</f>
        <v>20.856818181818184</v>
      </c>
      <c r="S228" s="195">
        <f>Prevalence!S225*BO228</f>
        <v>9.4090909090909101</v>
      </c>
      <c r="T228" s="195">
        <f>Prevalence!T225*BP228</f>
        <v>8.4</v>
      </c>
      <c r="U228" s="195">
        <f>Prevalence!U225*BQ228</f>
        <v>2.2272727272727275</v>
      </c>
      <c r="V228" s="195">
        <f>Prevalence!V225*BR228</f>
        <v>17.236363636363635</v>
      </c>
      <c r="W228" s="195">
        <f>Prevalence!W225*BS228</f>
        <v>9.6000000000000014</v>
      </c>
      <c r="X228" s="195">
        <f>Prevalence!X225*BT228</f>
        <v>6.2000000000000011</v>
      </c>
      <c r="Y228" s="195">
        <f>Prevalence!Y225*BU228</f>
        <v>1.9772727272727273</v>
      </c>
      <c r="Z228" s="195">
        <f>Prevalence!Z225*BV228</f>
        <v>8.4</v>
      </c>
      <c r="AA228" s="195">
        <f>Prevalence!AA225*BW228</f>
        <v>3.6750000000000003</v>
      </c>
      <c r="AB228" s="195">
        <f>Prevalence!AB225*BX228</f>
        <v>18.940909090909095</v>
      </c>
      <c r="AC228" s="195">
        <f>Prevalence!AC225*BY228</f>
        <v>0.28636363636363638</v>
      </c>
      <c r="AD228" s="195">
        <f>Prevalence!AD225*BZ228</f>
        <v>7.4750000000000005</v>
      </c>
      <c r="AE228" s="195">
        <f>Prevalence!AE225*CA228</f>
        <v>20.475000000000001</v>
      </c>
      <c r="AF228" s="195">
        <f>Prevalence!AF225*CB228</f>
        <v>16.636363636363637</v>
      </c>
      <c r="AG228" s="195">
        <f>Prevalence!AG225*CC228</f>
        <v>22.59090909090909</v>
      </c>
      <c r="AH228" s="195">
        <f>Prevalence!AH225*CD228</f>
        <v>7.4227272727272728</v>
      </c>
      <c r="AI228" s="195">
        <f>Prevalence!AI225*CE228</f>
        <v>3.3750000000000004</v>
      </c>
      <c r="AJ228" s="195">
        <f>Prevalence!AJ225*CF228</f>
        <v>8.7659090909090907</v>
      </c>
      <c r="AK228" s="195">
        <f>Prevalence!AK225*CG228</f>
        <v>8.7136363636363647</v>
      </c>
      <c r="AL228" s="195">
        <f>Prevalence!AL225*CH228</f>
        <v>4.25</v>
      </c>
      <c r="AM228" s="195">
        <f>Prevalence!AM225*CI228</f>
        <v>2.5568181818181817</v>
      </c>
      <c r="AN228" s="195">
        <f>Prevalence!AN225*CJ228</f>
        <v>16.200000000000003</v>
      </c>
      <c r="AO228" s="195">
        <f>Prevalence!AO225*CK228</f>
        <v>5.7954545454545459</v>
      </c>
      <c r="AP228" s="195">
        <f>Prevalence!AP225*CL228</f>
        <v>9.8090909090909104</v>
      </c>
      <c r="AQ228" s="195">
        <f>Prevalence!AQ225*CM228</f>
        <v>1.9727272727272729</v>
      </c>
      <c r="AR228" s="195">
        <f>Prevalence!AR225*CN228</f>
        <v>3.745454545454546</v>
      </c>
      <c r="AS228" s="195">
        <f>Prevalence!AS225*CO228</f>
        <v>11.836363636363636</v>
      </c>
      <c r="AT228" s="195">
        <f>Prevalence!AT225*CP228</f>
        <v>5.0795454545454541</v>
      </c>
      <c r="AU228" s="195">
        <f>Prevalence!AU225*CQ228</f>
        <v>2.3863636363636362</v>
      </c>
      <c r="AV228" s="195">
        <f>Prevalence!AV225*CR228</f>
        <v>2.872727272727273</v>
      </c>
      <c r="AW228">
        <v>227</v>
      </c>
      <c r="AX228">
        <v>5950</v>
      </c>
      <c r="AY228">
        <v>333</v>
      </c>
      <c r="AZ228">
        <v>332</v>
      </c>
      <c r="BA228">
        <v>316</v>
      </c>
      <c r="BB228">
        <v>429</v>
      </c>
      <c r="BC228">
        <v>327</v>
      </c>
      <c r="BD228">
        <v>787</v>
      </c>
      <c r="BE228">
        <v>868</v>
      </c>
      <c r="BF228">
        <v>651</v>
      </c>
      <c r="BG228">
        <v>252</v>
      </c>
      <c r="BH228">
        <v>751</v>
      </c>
      <c r="BI228">
        <v>75</v>
      </c>
      <c r="BJ228">
        <v>62</v>
      </c>
      <c r="BK228">
        <v>758</v>
      </c>
      <c r="BL228">
        <v>9</v>
      </c>
      <c r="BM228">
        <v>147</v>
      </c>
      <c r="BN228">
        <v>437</v>
      </c>
      <c r="BO228">
        <v>230</v>
      </c>
      <c r="BP228">
        <v>154</v>
      </c>
      <c r="BQ228">
        <v>35</v>
      </c>
      <c r="BR228">
        <v>316</v>
      </c>
      <c r="BS228">
        <v>132</v>
      </c>
      <c r="BT228">
        <v>88</v>
      </c>
      <c r="BU228">
        <v>87</v>
      </c>
      <c r="BV228">
        <v>154</v>
      </c>
      <c r="BW228">
        <v>147</v>
      </c>
      <c r="BX228">
        <v>463</v>
      </c>
      <c r="BY228">
        <v>9</v>
      </c>
      <c r="BZ228">
        <v>143</v>
      </c>
      <c r="CA228">
        <v>429</v>
      </c>
      <c r="CB228">
        <v>305</v>
      </c>
      <c r="CC228">
        <v>497</v>
      </c>
      <c r="CD228">
        <v>142</v>
      </c>
      <c r="CE228">
        <v>55</v>
      </c>
      <c r="CF228">
        <v>203</v>
      </c>
      <c r="CG228">
        <v>142</v>
      </c>
      <c r="CH228">
        <v>85</v>
      </c>
      <c r="CI228">
        <v>75</v>
      </c>
      <c r="CJ228">
        <v>396</v>
      </c>
      <c r="CK228">
        <v>102</v>
      </c>
      <c r="CL228">
        <v>332</v>
      </c>
      <c r="CM228">
        <v>62</v>
      </c>
      <c r="CN228">
        <v>103</v>
      </c>
      <c r="CO228">
        <v>217</v>
      </c>
      <c r="CP228">
        <v>149</v>
      </c>
      <c r="CQ228">
        <v>35</v>
      </c>
      <c r="CR228">
        <v>79</v>
      </c>
    </row>
    <row r="229" spans="1:96" ht="13.5" thickBot="1" x14ac:dyDescent="0.25">
      <c r="A229" s="104" t="s">
        <v>62</v>
      </c>
      <c r="AW229">
        <v>228</v>
      </c>
    </row>
    <row r="230" spans="1:96" x14ac:dyDescent="0.2">
      <c r="A230" s="114" t="s">
        <v>20</v>
      </c>
      <c r="AW230">
        <v>229</v>
      </c>
    </row>
    <row r="231" spans="1:96" x14ac:dyDescent="0.2">
      <c r="A231" s="114" t="s">
        <v>21</v>
      </c>
      <c r="AW231">
        <v>230</v>
      </c>
    </row>
    <row r="232" spans="1:96" x14ac:dyDescent="0.2">
      <c r="A232" s="114" t="s">
        <v>22</v>
      </c>
      <c r="AW232">
        <v>231</v>
      </c>
    </row>
    <row r="233" spans="1:96" x14ac:dyDescent="0.2">
      <c r="A233" s="114" t="s">
        <v>23</v>
      </c>
      <c r="AW233">
        <v>232</v>
      </c>
    </row>
    <row r="234" spans="1:96" x14ac:dyDescent="0.2">
      <c r="A234" s="114" t="s">
        <v>221</v>
      </c>
      <c r="B234" s="195">
        <f>Prevalence!B231*AX234</f>
        <v>2603.61</v>
      </c>
      <c r="C234" s="195">
        <f>Prevalence!C231*AY234</f>
        <v>147.05625000000001</v>
      </c>
      <c r="D234" s="195">
        <f>Prevalence!D231*AZ234</f>
        <v>13.875</v>
      </c>
      <c r="E234" s="195">
        <f>Prevalence!E231*BA234</f>
        <v>23.25</v>
      </c>
      <c r="F234" s="195">
        <f>Prevalence!F231*BB234</f>
        <v>203.57999999999998</v>
      </c>
      <c r="G234" s="195">
        <f>Prevalence!G231*BC234</f>
        <v>122.52</v>
      </c>
      <c r="H234" s="195">
        <f>Prevalence!H231*BD234</f>
        <v>497.54249999999996</v>
      </c>
      <c r="I234" s="195">
        <f>Prevalence!I231*BE234</f>
        <v>603.14625000000001</v>
      </c>
      <c r="J234" s="195">
        <f>Prevalence!J231*BF234</f>
        <v>59.692500000000003</v>
      </c>
      <c r="K234" s="195">
        <f>Prevalence!K231*BG234</f>
        <v>180.45</v>
      </c>
      <c r="L234" s="195">
        <f>Prevalence!L231*BH234</f>
        <v>549.43875000000003</v>
      </c>
      <c r="M234" s="195">
        <f>Prevalence!M231*BI234</f>
        <v>2.0249999999999999</v>
      </c>
      <c r="N234" s="195">
        <f>Prevalence!N231*BJ234</f>
        <v>3.7124999999999995</v>
      </c>
      <c r="O234" s="195">
        <f>Prevalence!O231*BK234</f>
        <v>201.23999999999998</v>
      </c>
      <c r="P234" s="195">
        <f>Prevalence!P231*BL234</f>
        <v>0</v>
      </c>
      <c r="Q234" s="195">
        <f>Prevalence!Q231*BM234</f>
        <v>215.71875</v>
      </c>
      <c r="R234" s="195">
        <f>Prevalence!R231*BN234</f>
        <v>238.44374999999999</v>
      </c>
      <c r="S234" s="195">
        <f>Prevalence!S231*BO234</f>
        <v>43.762499999999996</v>
      </c>
      <c r="T234" s="195">
        <f>Prevalence!T231*BP234</f>
        <v>27.787499999999998</v>
      </c>
      <c r="U234" s="195">
        <f>Prevalence!U231*BQ234</f>
        <v>12</v>
      </c>
      <c r="V234" s="195">
        <f>Prevalence!V231*BR234</f>
        <v>23.25</v>
      </c>
      <c r="W234" s="195">
        <f>Prevalence!W231*BS234</f>
        <v>71.459999999999994</v>
      </c>
      <c r="X234" s="195">
        <f>Prevalence!X231*BT234</f>
        <v>46.410000000000004</v>
      </c>
      <c r="Y234" s="195">
        <f>Prevalence!Y231*BU234</f>
        <v>46.86</v>
      </c>
      <c r="Z234" s="195">
        <f>Prevalence!Z231*BV234</f>
        <v>34.627499999999998</v>
      </c>
      <c r="AA234" s="195">
        <f>Prevalence!AA231*BW234</f>
        <v>85.893749999999997</v>
      </c>
      <c r="AB234" s="195">
        <f>Prevalence!AB231*BX234</f>
        <v>354.91500000000002</v>
      </c>
      <c r="AC234" s="195">
        <f>Prevalence!AC231*BY234</f>
        <v>0</v>
      </c>
      <c r="AD234" s="195">
        <f>Prevalence!AD231*BZ234</f>
        <v>50.767499999999998</v>
      </c>
      <c r="AE234" s="195">
        <f>Prevalence!AE231*CA234</f>
        <v>203.57999999999998</v>
      </c>
      <c r="AF234" s="195">
        <f>Prevalence!AF231*CB234</f>
        <v>141.1275</v>
      </c>
      <c r="AG234" s="195">
        <f>Prevalence!AG231*CC234</f>
        <v>31.927500000000002</v>
      </c>
      <c r="AH234" s="195">
        <f>Prevalence!AH231*CD234</f>
        <v>28.833749999999998</v>
      </c>
      <c r="AI234" s="195">
        <f>Prevalence!AI231*CE234</f>
        <v>36.854999999999997</v>
      </c>
      <c r="AJ234" s="195">
        <f>Prevalence!AJ231*CF234</f>
        <v>45.258749999999999</v>
      </c>
      <c r="AK234" s="195">
        <f>Prevalence!AK231*CG234</f>
        <v>45.742499999999993</v>
      </c>
      <c r="AL234" s="195">
        <f>Prevalence!AL231*CH234</f>
        <v>78.65625</v>
      </c>
      <c r="AM234" s="195">
        <f>Prevalence!AM231*CI234</f>
        <v>2.0249999999999999</v>
      </c>
      <c r="AN234" s="195">
        <f>Prevalence!AN231*CJ234</f>
        <v>82.59375</v>
      </c>
      <c r="AO234" s="195">
        <f>Prevalence!AO231*CK234</f>
        <v>117.66749999999999</v>
      </c>
      <c r="AP234" s="195">
        <f>Prevalence!AP231*CL234</f>
        <v>13.875</v>
      </c>
      <c r="AQ234" s="195">
        <f>Prevalence!AQ231*CM234</f>
        <v>3.7124999999999995</v>
      </c>
      <c r="AR234" s="195">
        <f>Prevalence!AR231*CN234</f>
        <v>41.324999999999996</v>
      </c>
      <c r="AS234" s="195">
        <f>Prevalence!AS231*CO234</f>
        <v>123.03</v>
      </c>
      <c r="AT234" s="195">
        <f>Prevalence!AT231*CP234</f>
        <v>65.625</v>
      </c>
      <c r="AU234" s="195">
        <f>Prevalence!AU231*CQ234</f>
        <v>16.559999999999999</v>
      </c>
      <c r="AV234" s="195">
        <f>Prevalence!AV231*CR234</f>
        <v>95.91749999999999</v>
      </c>
      <c r="AW234">
        <v>233</v>
      </c>
      <c r="AX234">
        <v>28929</v>
      </c>
      <c r="AY234">
        <v>1265</v>
      </c>
      <c r="AZ234">
        <v>185</v>
      </c>
      <c r="BA234">
        <v>248</v>
      </c>
      <c r="BB234">
        <v>2262</v>
      </c>
      <c r="BC234">
        <v>2042</v>
      </c>
      <c r="BD234">
        <v>5103</v>
      </c>
      <c r="BE234">
        <v>5957</v>
      </c>
      <c r="BF234">
        <v>758</v>
      </c>
      <c r="BG234">
        <v>2005</v>
      </c>
      <c r="BH234">
        <v>6977</v>
      </c>
      <c r="BI234">
        <v>18</v>
      </c>
      <c r="BJ234">
        <v>45</v>
      </c>
      <c r="BK234">
        <v>2064</v>
      </c>
      <c r="BM234">
        <v>2301</v>
      </c>
      <c r="BN234">
        <v>2355</v>
      </c>
      <c r="BO234">
        <v>389</v>
      </c>
      <c r="BP234">
        <v>285</v>
      </c>
      <c r="BQ234">
        <v>200</v>
      </c>
      <c r="BR234">
        <v>248</v>
      </c>
      <c r="BS234">
        <v>794</v>
      </c>
      <c r="BT234">
        <v>364</v>
      </c>
      <c r="BU234">
        <v>1562</v>
      </c>
      <c r="BV234">
        <v>486</v>
      </c>
      <c r="BW234">
        <v>1527</v>
      </c>
      <c r="BX234">
        <v>5258</v>
      </c>
      <c r="BZ234">
        <v>967</v>
      </c>
      <c r="CA234">
        <v>2262</v>
      </c>
      <c r="CB234">
        <v>1214</v>
      </c>
      <c r="CC234">
        <v>473</v>
      </c>
      <c r="CD234">
        <v>233</v>
      </c>
      <c r="CE234">
        <v>351</v>
      </c>
      <c r="CF234">
        <v>447</v>
      </c>
      <c r="CG234">
        <v>321</v>
      </c>
      <c r="CH234">
        <v>839</v>
      </c>
      <c r="CI234">
        <v>18</v>
      </c>
      <c r="CJ234">
        <v>881</v>
      </c>
      <c r="CK234">
        <v>1082</v>
      </c>
      <c r="CL234">
        <v>185</v>
      </c>
      <c r="CM234">
        <v>45</v>
      </c>
      <c r="CN234">
        <v>580</v>
      </c>
      <c r="CO234">
        <v>1367</v>
      </c>
      <c r="CP234">
        <v>875</v>
      </c>
      <c r="CQ234">
        <v>138</v>
      </c>
      <c r="CR234">
        <v>882</v>
      </c>
    </row>
    <row r="235" spans="1:96" x14ac:dyDescent="0.2">
      <c r="A235" s="114" t="s">
        <v>25</v>
      </c>
      <c r="B235" s="195">
        <f>Prevalence!B232*AX235</f>
        <v>3494.25</v>
      </c>
      <c r="C235" s="195">
        <f>Prevalence!C232*AY235</f>
        <v>142.63875000000002</v>
      </c>
      <c r="D235" s="195">
        <f>Prevalence!D232*AZ235</f>
        <v>8.7750000000000004</v>
      </c>
      <c r="E235" s="195">
        <f>Prevalence!E232*BA235</f>
        <v>21.375</v>
      </c>
      <c r="F235" s="195">
        <f>Prevalence!F232*BB235</f>
        <v>308.43</v>
      </c>
      <c r="G235" s="195">
        <f>Prevalence!G232*BC235</f>
        <v>134.1</v>
      </c>
      <c r="H235" s="195">
        <f>Prevalence!H232*BD235</f>
        <v>674.99249999999995</v>
      </c>
      <c r="I235" s="195">
        <f>Prevalence!I232*BE235</f>
        <v>760.58999999999992</v>
      </c>
      <c r="J235" s="195">
        <f>Prevalence!J232*BF235</f>
        <v>66.78</v>
      </c>
      <c r="K235" s="195">
        <f>Prevalence!K232*BG235</f>
        <v>202.04999999999998</v>
      </c>
      <c r="L235" s="195">
        <f>Prevalence!L232*BH235</f>
        <v>929.56500000000005</v>
      </c>
      <c r="M235" s="195">
        <f>Prevalence!M232*BI235</f>
        <v>2.25</v>
      </c>
      <c r="N235" s="195">
        <f>Prevalence!N232*BJ235</f>
        <v>2.3924999999999996</v>
      </c>
      <c r="O235" s="195">
        <f>Prevalence!O232*BK235</f>
        <v>215.47499999999997</v>
      </c>
      <c r="P235" s="195">
        <f>Prevalence!P232*BL235</f>
        <v>0</v>
      </c>
      <c r="Q235" s="195">
        <f>Prevalence!Q232*BM235</f>
        <v>376.3125</v>
      </c>
      <c r="R235" s="195">
        <f>Prevalence!R232*BN235</f>
        <v>245.22749999999999</v>
      </c>
      <c r="S235" s="195">
        <f>Prevalence!S232*BO235</f>
        <v>44.099999999999994</v>
      </c>
      <c r="T235" s="195">
        <f>Prevalence!T232*BP235</f>
        <v>40.072499999999998</v>
      </c>
      <c r="U235" s="195">
        <f>Prevalence!U232*BQ235</f>
        <v>7.62</v>
      </c>
      <c r="V235" s="195">
        <f>Prevalence!V232*BR235</f>
        <v>21.375</v>
      </c>
      <c r="W235" s="195">
        <f>Prevalence!W232*BS235</f>
        <v>99.81</v>
      </c>
      <c r="X235" s="195">
        <f>Prevalence!X232*BT235</f>
        <v>47.43</v>
      </c>
      <c r="Y235" s="195">
        <f>Prevalence!Y232*BU235</f>
        <v>49.5</v>
      </c>
      <c r="Z235" s="195">
        <f>Prevalence!Z232*BV235</f>
        <v>30.851249999999997</v>
      </c>
      <c r="AA235" s="195">
        <f>Prevalence!AA232*BW235</f>
        <v>88.818749999999994</v>
      </c>
      <c r="AB235" s="195">
        <f>Prevalence!AB232*BX235</f>
        <v>687.48750000000007</v>
      </c>
      <c r="AC235" s="195">
        <f>Prevalence!AC232*BY235</f>
        <v>0</v>
      </c>
      <c r="AD235" s="195">
        <f>Prevalence!AD232*BZ235</f>
        <v>49.612499999999997</v>
      </c>
      <c r="AE235" s="195">
        <f>Prevalence!AE232*CA235</f>
        <v>308.43</v>
      </c>
      <c r="AF235" s="195">
        <f>Prevalence!AF232*CB235</f>
        <v>287.60250000000002</v>
      </c>
      <c r="AG235" s="195">
        <f>Prevalence!AG232*CC235</f>
        <v>29.497500000000002</v>
      </c>
      <c r="AH235" s="195">
        <f>Prevalence!AH232*CD235</f>
        <v>30.071249999999999</v>
      </c>
      <c r="AI235" s="195">
        <f>Prevalence!AI232*CE235</f>
        <v>37.695</v>
      </c>
      <c r="AJ235" s="195">
        <f>Prevalence!AJ232*CF235</f>
        <v>49.308749999999996</v>
      </c>
      <c r="AK235" s="195">
        <f>Prevalence!AK232*CG235</f>
        <v>43.177499999999995</v>
      </c>
      <c r="AL235" s="195">
        <f>Prevalence!AL232*CH235</f>
        <v>91.875</v>
      </c>
      <c r="AM235" s="195">
        <f>Prevalence!AM232*CI235</f>
        <v>2.25</v>
      </c>
      <c r="AN235" s="195">
        <f>Prevalence!AN232*CJ235</f>
        <v>66.46875</v>
      </c>
      <c r="AO235" s="195">
        <f>Prevalence!AO232*CK235</f>
        <v>126.04124999999998</v>
      </c>
      <c r="AP235" s="195">
        <f>Prevalence!AP232*CL235</f>
        <v>8.7750000000000004</v>
      </c>
      <c r="AQ235" s="195">
        <f>Prevalence!AQ232*CM235</f>
        <v>2.3924999999999996</v>
      </c>
      <c r="AR235" s="195">
        <f>Prevalence!AR232*CN235</f>
        <v>39.33</v>
      </c>
      <c r="AS235" s="195">
        <f>Prevalence!AS232*CO235</f>
        <v>135.09</v>
      </c>
      <c r="AT235" s="195">
        <f>Prevalence!AT232*CP235</f>
        <v>87.224999999999994</v>
      </c>
      <c r="AU235" s="195">
        <f>Prevalence!AU232*CQ235</f>
        <v>20.52</v>
      </c>
      <c r="AV235" s="195">
        <f>Prevalence!AV232*CR235</f>
        <v>89.936249999999987</v>
      </c>
      <c r="AW235">
        <v>234</v>
      </c>
      <c r="AX235">
        <v>38825</v>
      </c>
      <c r="AY235">
        <v>1227</v>
      </c>
      <c r="AZ235">
        <v>117</v>
      </c>
      <c r="BA235">
        <v>228</v>
      </c>
      <c r="BB235">
        <v>3427</v>
      </c>
      <c r="BC235">
        <v>2235</v>
      </c>
      <c r="BD235">
        <v>6923</v>
      </c>
      <c r="BE235">
        <v>7512</v>
      </c>
      <c r="BF235">
        <v>848</v>
      </c>
      <c r="BG235">
        <v>2245</v>
      </c>
      <c r="BH235">
        <v>11804</v>
      </c>
      <c r="BI235">
        <v>20</v>
      </c>
      <c r="BJ235">
        <v>29</v>
      </c>
      <c r="BK235">
        <v>2210</v>
      </c>
      <c r="BM235">
        <v>4014</v>
      </c>
      <c r="BN235">
        <v>2422</v>
      </c>
      <c r="BO235">
        <v>392</v>
      </c>
      <c r="BP235">
        <v>411</v>
      </c>
      <c r="BQ235">
        <v>127</v>
      </c>
      <c r="BR235">
        <v>228</v>
      </c>
      <c r="BS235">
        <v>1109</v>
      </c>
      <c r="BT235">
        <v>372</v>
      </c>
      <c r="BU235">
        <v>1650</v>
      </c>
      <c r="BV235">
        <v>433</v>
      </c>
      <c r="BW235">
        <v>1579</v>
      </c>
      <c r="BX235">
        <v>10185</v>
      </c>
      <c r="BZ235">
        <v>945</v>
      </c>
      <c r="CA235">
        <v>3427</v>
      </c>
      <c r="CB235">
        <v>2474</v>
      </c>
      <c r="CC235">
        <v>437</v>
      </c>
      <c r="CD235">
        <v>243</v>
      </c>
      <c r="CE235">
        <v>359</v>
      </c>
      <c r="CF235">
        <v>487</v>
      </c>
      <c r="CG235">
        <v>303</v>
      </c>
      <c r="CH235">
        <v>980</v>
      </c>
      <c r="CI235">
        <v>20</v>
      </c>
      <c r="CJ235">
        <v>709</v>
      </c>
      <c r="CK235">
        <v>1159</v>
      </c>
      <c r="CL235">
        <v>117</v>
      </c>
      <c r="CM235">
        <v>29</v>
      </c>
      <c r="CN235">
        <v>552</v>
      </c>
      <c r="CO235">
        <v>1501</v>
      </c>
      <c r="CP235">
        <v>1163</v>
      </c>
      <c r="CQ235">
        <v>171</v>
      </c>
      <c r="CR235">
        <v>827</v>
      </c>
    </row>
    <row r="236" spans="1:96" x14ac:dyDescent="0.2">
      <c r="A236" s="114" t="s">
        <v>26</v>
      </c>
      <c r="B236" s="195">
        <f>Prevalence!B233*AX236</f>
        <v>3722.03</v>
      </c>
      <c r="C236" s="195">
        <f>Prevalence!C233*AY236</f>
        <v>148.77416666666667</v>
      </c>
      <c r="D236" s="195">
        <f>Prevalence!D233*AZ236</f>
        <v>12.025</v>
      </c>
      <c r="E236" s="195">
        <f>Prevalence!E233*BA236</f>
        <v>31.416666666666671</v>
      </c>
      <c r="F236" s="195">
        <f>Prevalence!F233*BB236</f>
        <v>236.6</v>
      </c>
      <c r="G236" s="195">
        <f>Prevalence!G233*BC236</f>
        <v>112.23333333333333</v>
      </c>
      <c r="H236" s="195">
        <f>Prevalence!H233*BD236</f>
        <v>902.88250000000005</v>
      </c>
      <c r="I236" s="195">
        <f>Prevalence!I233*BE236</f>
        <v>786.53249999999991</v>
      </c>
      <c r="J236" s="195">
        <f>Prevalence!J233*BF236</f>
        <v>78.373750000000001</v>
      </c>
      <c r="K236" s="195">
        <f>Prevalence!K233*BG236</f>
        <v>203.71</v>
      </c>
      <c r="L236" s="195">
        <f>Prevalence!L233*BH236</f>
        <v>978.59125000000006</v>
      </c>
      <c r="M236" s="195">
        <f>Prevalence!M233*BI236</f>
        <v>1.3</v>
      </c>
      <c r="N236" s="195">
        <f>Prevalence!N233*BJ236</f>
        <v>2.8600000000000003</v>
      </c>
      <c r="O236" s="195">
        <f>Prevalence!O233*BK236</f>
        <v>226.31916666666666</v>
      </c>
      <c r="P236" s="195">
        <f>Prevalence!P233*BL236</f>
        <v>0</v>
      </c>
      <c r="Q236" s="195">
        <f>Prevalence!Q233*BM236</f>
        <v>509.84375000000006</v>
      </c>
      <c r="R236" s="195">
        <f>Prevalence!R233*BN236</f>
        <v>324.23624999999998</v>
      </c>
      <c r="S236" s="195">
        <f>Prevalence!S233*BO236</f>
        <v>42.25</v>
      </c>
      <c r="T236" s="195">
        <f>Prevalence!T233*BP236</f>
        <v>37.743333333333332</v>
      </c>
      <c r="U236" s="195">
        <f>Prevalence!U233*BQ236</f>
        <v>8.6666666666666679</v>
      </c>
      <c r="V236" s="195">
        <f>Prevalence!V233*BR236</f>
        <v>31.416666666666671</v>
      </c>
      <c r="W236" s="195">
        <f>Prevalence!W233*BS236</f>
        <v>90.87</v>
      </c>
      <c r="X236" s="195">
        <f>Prevalence!X233*BT236</f>
        <v>58.196666666666665</v>
      </c>
      <c r="Y236" s="195">
        <f>Prevalence!Y233*BU236</f>
        <v>46.323333333333338</v>
      </c>
      <c r="Z236" s="195">
        <f>Prevalence!Z233*BV236</f>
        <v>32.624583333333334</v>
      </c>
      <c r="AA236" s="195">
        <f>Prevalence!AA233*BW236</f>
        <v>73.125</v>
      </c>
      <c r="AB236" s="195">
        <f>Prevalence!AB233*BX236</f>
        <v>717.11250000000007</v>
      </c>
      <c r="AC236" s="195">
        <f>Prevalence!AC233*BY236</f>
        <v>0</v>
      </c>
      <c r="AD236" s="195">
        <f>Prevalence!AD233*BZ236</f>
        <v>56.495833333333337</v>
      </c>
      <c r="AE236" s="195">
        <f>Prevalence!AE233*CA236</f>
        <v>236.6</v>
      </c>
      <c r="AF236" s="195">
        <f>Prevalence!AF233*CB236</f>
        <v>371.26375000000002</v>
      </c>
      <c r="AG236" s="195">
        <f>Prevalence!AG233*CC236</f>
        <v>41.047499999999999</v>
      </c>
      <c r="AH236" s="195">
        <f>Prevalence!AH233*CD236</f>
        <v>30.745000000000005</v>
      </c>
      <c r="AI236" s="195">
        <f>Prevalence!AI233*CE236</f>
        <v>51.414999999999999</v>
      </c>
      <c r="AJ236" s="195">
        <f>Prevalence!AJ233*CF236</f>
        <v>62.741249999999994</v>
      </c>
      <c r="AK236" s="195">
        <f>Prevalence!AK233*CG236</f>
        <v>43.63666666666667</v>
      </c>
      <c r="AL236" s="195">
        <f>Prevalence!AL233*CH236</f>
        <v>90.864583333333343</v>
      </c>
      <c r="AM236" s="195">
        <f>Prevalence!AM233*CI236</f>
        <v>1.3</v>
      </c>
      <c r="AN236" s="195">
        <f>Prevalence!AN233*CJ236</f>
        <v>87.750000000000014</v>
      </c>
      <c r="AO236" s="195">
        <f>Prevalence!AO233*CK236</f>
        <v>125.35249999999999</v>
      </c>
      <c r="AP236" s="195">
        <f>Prevalence!AP233*CL236</f>
        <v>12.025</v>
      </c>
      <c r="AQ236" s="195">
        <f>Prevalence!AQ233*CM236</f>
        <v>2.8600000000000003</v>
      </c>
      <c r="AR236" s="195">
        <f>Prevalence!AR233*CN236</f>
        <v>36.844166666666666</v>
      </c>
      <c r="AS236" s="195">
        <f>Prevalence!AS233*CO236</f>
        <v>132.99</v>
      </c>
      <c r="AT236" s="195">
        <f>Prevalence!AT233*CP236</f>
        <v>48.75</v>
      </c>
      <c r="AU236" s="195">
        <f>Prevalence!AU233*CQ236</f>
        <v>17.506666666666668</v>
      </c>
      <c r="AV236" s="195">
        <f>Prevalence!AV233*CR236</f>
        <v>92.993333333333325</v>
      </c>
      <c r="AW236">
        <v>235</v>
      </c>
      <c r="AX236">
        <v>28631</v>
      </c>
      <c r="AY236">
        <v>886</v>
      </c>
      <c r="AZ236">
        <v>111</v>
      </c>
      <c r="BA236">
        <v>232</v>
      </c>
      <c r="BB236">
        <v>1820</v>
      </c>
      <c r="BC236">
        <v>1295</v>
      </c>
      <c r="BD236">
        <v>6411</v>
      </c>
      <c r="BE236">
        <v>5378</v>
      </c>
      <c r="BF236">
        <v>689</v>
      </c>
      <c r="BG236">
        <v>1567</v>
      </c>
      <c r="BH236">
        <v>8603</v>
      </c>
      <c r="BI236">
        <v>8</v>
      </c>
      <c r="BJ236">
        <v>24</v>
      </c>
      <c r="BK236">
        <v>1607</v>
      </c>
      <c r="BM236">
        <v>3765</v>
      </c>
      <c r="BN236">
        <v>2217</v>
      </c>
      <c r="BO236">
        <v>260</v>
      </c>
      <c r="BP236">
        <v>268</v>
      </c>
      <c r="BQ236">
        <v>100</v>
      </c>
      <c r="BR236">
        <v>232</v>
      </c>
      <c r="BS236">
        <v>699</v>
      </c>
      <c r="BT236">
        <v>316</v>
      </c>
      <c r="BU236">
        <v>1069</v>
      </c>
      <c r="BV236">
        <v>317</v>
      </c>
      <c r="BW236">
        <v>900</v>
      </c>
      <c r="BX236">
        <v>7355</v>
      </c>
      <c r="BZ236">
        <v>745</v>
      </c>
      <c r="CA236">
        <v>1820</v>
      </c>
      <c r="CB236">
        <v>2211</v>
      </c>
      <c r="CC236">
        <v>421</v>
      </c>
      <c r="CD236">
        <v>172</v>
      </c>
      <c r="CE236">
        <v>339</v>
      </c>
      <c r="CF236">
        <v>429</v>
      </c>
      <c r="CG236">
        <v>212</v>
      </c>
      <c r="CH236">
        <v>671</v>
      </c>
      <c r="CI236">
        <v>8</v>
      </c>
      <c r="CJ236">
        <v>648</v>
      </c>
      <c r="CK236">
        <v>798</v>
      </c>
      <c r="CL236">
        <v>111</v>
      </c>
      <c r="CM236">
        <v>24</v>
      </c>
      <c r="CN236">
        <v>358</v>
      </c>
      <c r="CO236">
        <v>1023</v>
      </c>
      <c r="CP236">
        <v>450</v>
      </c>
      <c r="CQ236">
        <v>101</v>
      </c>
      <c r="CR236">
        <v>592</v>
      </c>
    </row>
    <row r="237" spans="1:96" x14ac:dyDescent="0.2">
      <c r="A237" s="114" t="s">
        <v>27</v>
      </c>
      <c r="B237" s="195">
        <f>Prevalence!B234*AX237</f>
        <v>3572.92</v>
      </c>
      <c r="C237" s="195">
        <f>Prevalence!C234*AY237</f>
        <v>163.21500000000003</v>
      </c>
      <c r="D237" s="195">
        <f>Prevalence!D234*AZ237</f>
        <v>13.975</v>
      </c>
      <c r="E237" s="195">
        <f>Prevalence!E234*BA237</f>
        <v>29.520833333333336</v>
      </c>
      <c r="F237" s="195">
        <f>Prevalence!F234*BB237</f>
        <v>249.21</v>
      </c>
      <c r="G237" s="195">
        <f>Prevalence!G234*BC237</f>
        <v>116.91333333333334</v>
      </c>
      <c r="H237" s="195">
        <f>Prevalence!H234*BD237</f>
        <v>890.06666666666672</v>
      </c>
      <c r="I237" s="195">
        <f>Prevalence!I234*BE237</f>
        <v>723.64499999999998</v>
      </c>
      <c r="J237" s="195">
        <f>Prevalence!J234*BF237</f>
        <v>71.776250000000005</v>
      </c>
      <c r="K237" s="195">
        <f>Prevalence!K234*BG237</f>
        <v>215.8</v>
      </c>
      <c r="L237" s="195">
        <f>Prevalence!L234*BH237</f>
        <v>888.16000000000008</v>
      </c>
      <c r="M237" s="195">
        <f>Prevalence!M234*BI237</f>
        <v>1.7875000000000001</v>
      </c>
      <c r="N237" s="195">
        <f>Prevalence!N234*BJ237</f>
        <v>4.5283333333333333</v>
      </c>
      <c r="O237" s="195">
        <f>Prevalence!O234*BK237</f>
        <v>208.85583333333335</v>
      </c>
      <c r="P237" s="195">
        <f>Prevalence!P234*BL237</f>
        <v>0</v>
      </c>
      <c r="Q237" s="195">
        <f>Prevalence!Q234*BM237</f>
        <v>459.87500000000006</v>
      </c>
      <c r="R237" s="195">
        <f>Prevalence!R234*BN237</f>
        <v>378.34875</v>
      </c>
      <c r="S237" s="195">
        <f>Prevalence!S234*BO237</f>
        <v>40.462499999999999</v>
      </c>
      <c r="T237" s="195">
        <f>Prevalence!T234*BP237</f>
        <v>25.913333333333334</v>
      </c>
      <c r="U237" s="195">
        <f>Prevalence!U234*BQ237</f>
        <v>10.66</v>
      </c>
      <c r="V237" s="195">
        <f>Prevalence!V234*BR237</f>
        <v>29.520833333333336</v>
      </c>
      <c r="W237" s="195">
        <f>Prevalence!W234*BS237</f>
        <v>79.69</v>
      </c>
      <c r="X237" s="195">
        <f>Prevalence!X234*BT237</f>
        <v>63.721666666666671</v>
      </c>
      <c r="Y237" s="195">
        <f>Prevalence!Y234*BU237</f>
        <v>39</v>
      </c>
      <c r="Z237" s="195">
        <f>Prevalence!Z234*BV237</f>
        <v>28.610833333333336</v>
      </c>
      <c r="AA237" s="195">
        <f>Prevalence!AA234*BW237</f>
        <v>78.975000000000009</v>
      </c>
      <c r="AB237" s="195">
        <f>Prevalence!AB234*BX237</f>
        <v>632.48250000000007</v>
      </c>
      <c r="AC237" s="195">
        <f>Prevalence!AC234*BY237</f>
        <v>0</v>
      </c>
      <c r="AD237" s="195">
        <f>Prevalence!AD234*BZ237</f>
        <v>62.107500000000002</v>
      </c>
      <c r="AE237" s="195">
        <f>Prevalence!AE234*CA237</f>
        <v>249.21</v>
      </c>
      <c r="AF237" s="195">
        <f>Prevalence!AF234*CB237</f>
        <v>320.38500000000005</v>
      </c>
      <c r="AG237" s="195">
        <f>Prevalence!AG234*CC237</f>
        <v>43.582500000000003</v>
      </c>
      <c r="AH237" s="195">
        <f>Prevalence!AH234*CD237</f>
        <v>29.136250000000004</v>
      </c>
      <c r="AI237" s="195">
        <f>Prevalence!AI234*CE237</f>
        <v>58.24</v>
      </c>
      <c r="AJ237" s="195">
        <f>Prevalence!AJ234*CF237</f>
        <v>49.286249999999995</v>
      </c>
      <c r="AK237" s="195">
        <f>Prevalence!AK234*CG237</f>
        <v>46.518333333333338</v>
      </c>
      <c r="AL237" s="195">
        <f>Prevalence!AL234*CH237</f>
        <v>97.093750000000014</v>
      </c>
      <c r="AM237" s="195">
        <f>Prevalence!AM234*CI237</f>
        <v>1.7875000000000001</v>
      </c>
      <c r="AN237" s="195">
        <f>Prevalence!AN234*CJ237</f>
        <v>84.093750000000014</v>
      </c>
      <c r="AO237" s="195">
        <f>Prevalence!AO234*CK237</f>
        <v>114.04249999999999</v>
      </c>
      <c r="AP237" s="195">
        <f>Prevalence!AP234*CL237</f>
        <v>13.975</v>
      </c>
      <c r="AQ237" s="195">
        <f>Prevalence!AQ234*CM237</f>
        <v>4.5283333333333333</v>
      </c>
      <c r="AR237" s="195">
        <f>Prevalence!AR234*CN237</f>
        <v>41.166666666666671</v>
      </c>
      <c r="AS237" s="195">
        <f>Prevalence!AS234*CO237</f>
        <v>146.51</v>
      </c>
      <c r="AT237" s="195">
        <f>Prevalence!AT234*CP237</f>
        <v>44.091666666666669</v>
      </c>
      <c r="AU237" s="195">
        <f>Prevalence!AU234*CQ237</f>
        <v>16.466666666666669</v>
      </c>
      <c r="AV237" s="195">
        <f>Prevalence!AV234*CR237</f>
        <v>103.51791666666666</v>
      </c>
      <c r="AW237">
        <v>236</v>
      </c>
      <c r="AX237">
        <v>27484</v>
      </c>
      <c r="AY237">
        <v>972</v>
      </c>
      <c r="AZ237">
        <v>129</v>
      </c>
      <c r="BA237">
        <v>218</v>
      </c>
      <c r="BB237">
        <v>1917</v>
      </c>
      <c r="BC237">
        <v>1349</v>
      </c>
      <c r="BD237">
        <v>6320</v>
      </c>
      <c r="BE237">
        <v>4948</v>
      </c>
      <c r="BF237">
        <v>631</v>
      </c>
      <c r="BG237">
        <v>1660</v>
      </c>
      <c r="BH237">
        <v>7808</v>
      </c>
      <c r="BI237">
        <v>11</v>
      </c>
      <c r="BJ237">
        <v>38</v>
      </c>
      <c r="BK237">
        <v>1483</v>
      </c>
      <c r="BM237">
        <v>3396</v>
      </c>
      <c r="BN237">
        <v>2587</v>
      </c>
      <c r="BO237">
        <v>249</v>
      </c>
      <c r="BP237">
        <v>184</v>
      </c>
      <c r="BQ237">
        <v>123</v>
      </c>
      <c r="BR237">
        <v>218</v>
      </c>
      <c r="BS237">
        <v>613</v>
      </c>
      <c r="BT237">
        <v>346</v>
      </c>
      <c r="BU237">
        <v>900</v>
      </c>
      <c r="BV237">
        <v>278</v>
      </c>
      <c r="BW237">
        <v>972</v>
      </c>
      <c r="BX237">
        <v>6487</v>
      </c>
      <c r="BZ237">
        <v>819</v>
      </c>
      <c r="CA237">
        <v>1917</v>
      </c>
      <c r="CB237">
        <v>1908</v>
      </c>
      <c r="CC237">
        <v>447</v>
      </c>
      <c r="CD237">
        <v>163</v>
      </c>
      <c r="CE237">
        <v>384</v>
      </c>
      <c r="CF237">
        <v>337</v>
      </c>
      <c r="CG237">
        <v>226</v>
      </c>
      <c r="CH237">
        <v>717</v>
      </c>
      <c r="CI237">
        <v>11</v>
      </c>
      <c r="CJ237">
        <v>621</v>
      </c>
      <c r="CK237">
        <v>726</v>
      </c>
      <c r="CL237">
        <v>129</v>
      </c>
      <c r="CM237">
        <v>38</v>
      </c>
      <c r="CN237">
        <v>400</v>
      </c>
      <c r="CO237">
        <v>1127</v>
      </c>
      <c r="CP237">
        <v>407</v>
      </c>
      <c r="CQ237">
        <v>95</v>
      </c>
      <c r="CR237">
        <v>659</v>
      </c>
    </row>
    <row r="238" spans="1:96" x14ac:dyDescent="0.2">
      <c r="A238" s="114" t="s">
        <v>28</v>
      </c>
      <c r="B238" s="195">
        <f>Prevalence!B235*AX238</f>
        <v>3955.25</v>
      </c>
      <c r="C238" s="195">
        <f>Prevalence!C235*AY238</f>
        <v>198.47750000000002</v>
      </c>
      <c r="D238" s="195">
        <f>Prevalence!D235*AZ238</f>
        <v>16.900000000000002</v>
      </c>
      <c r="E238" s="195">
        <f>Prevalence!E235*BA238</f>
        <v>31.145833333333339</v>
      </c>
      <c r="F238" s="195">
        <f>Prevalence!F235*BB238</f>
        <v>286.39</v>
      </c>
      <c r="G238" s="195">
        <f>Prevalence!G235*BC238</f>
        <v>157.30000000000001</v>
      </c>
      <c r="H238" s="195">
        <f>Prevalence!H235*BD238</f>
        <v>905.69916666666666</v>
      </c>
      <c r="I238" s="195">
        <f>Prevalence!I235*BE238</f>
        <v>864.63</v>
      </c>
      <c r="J238" s="195">
        <f>Prevalence!J235*BF238</f>
        <v>77.577500000000001</v>
      </c>
      <c r="K238" s="195">
        <f>Prevalence!K235*BG238</f>
        <v>251.68</v>
      </c>
      <c r="L238" s="195">
        <f>Prevalence!L235*BH238</f>
        <v>927.63125000000002</v>
      </c>
      <c r="M238" s="195">
        <f>Prevalence!M235*BI238</f>
        <v>2.7625000000000002</v>
      </c>
      <c r="N238" s="195">
        <f>Prevalence!N235*BJ238</f>
        <v>7.8650000000000002</v>
      </c>
      <c r="O238" s="195">
        <f>Prevalence!O235*BK238</f>
        <v>230.96666666666667</v>
      </c>
      <c r="P238" s="195">
        <f>Prevalence!P235*BL238</f>
        <v>0</v>
      </c>
      <c r="Q238" s="195">
        <f>Prevalence!Q235*BM238</f>
        <v>408.82291666666674</v>
      </c>
      <c r="R238" s="195">
        <f>Prevalence!R235*BN238</f>
        <v>457.32374999999996</v>
      </c>
      <c r="S238" s="195">
        <f>Prevalence!S235*BO238</f>
        <v>56.550000000000004</v>
      </c>
      <c r="T238" s="195">
        <f>Prevalence!T235*BP238</f>
        <v>27.180833333333336</v>
      </c>
      <c r="U238" s="195">
        <f>Prevalence!U235*BQ238</f>
        <v>12.653333333333334</v>
      </c>
      <c r="V238" s="195">
        <f>Prevalence!V235*BR238</f>
        <v>31.145833333333339</v>
      </c>
      <c r="W238" s="195">
        <f>Prevalence!W235*BS238</f>
        <v>73.84</v>
      </c>
      <c r="X238" s="195">
        <f>Prevalence!X235*BT238</f>
        <v>78.454999999999998</v>
      </c>
      <c r="Y238" s="195">
        <f>Prevalence!Y235*BU238</f>
        <v>54.383333333333333</v>
      </c>
      <c r="Z238" s="195">
        <f>Prevalence!Z235*BV238</f>
        <v>46.209583333333335</v>
      </c>
      <c r="AA238" s="195">
        <f>Prevalence!AA235*BW238</f>
        <v>110.175</v>
      </c>
      <c r="AB238" s="195">
        <f>Prevalence!AB235*BX238</f>
        <v>621.5625</v>
      </c>
      <c r="AC238" s="195">
        <f>Prevalence!AC235*BY238</f>
        <v>0</v>
      </c>
      <c r="AD238" s="195">
        <f>Prevalence!AD235*BZ238</f>
        <v>83.189166666666665</v>
      </c>
      <c r="AE238" s="195">
        <f>Prevalence!AE235*CA238</f>
        <v>286.39</v>
      </c>
      <c r="AF238" s="195">
        <f>Prevalence!AF235*CB238</f>
        <v>287.3054166666667</v>
      </c>
      <c r="AG238" s="195">
        <f>Prevalence!AG235*CC238</f>
        <v>47.677500000000002</v>
      </c>
      <c r="AH238" s="195">
        <f>Prevalence!AH235*CD238</f>
        <v>44.866250000000008</v>
      </c>
      <c r="AI238" s="195">
        <f>Prevalence!AI235*CE238</f>
        <v>60.97</v>
      </c>
      <c r="AJ238" s="195">
        <f>Prevalence!AJ235*CF238</f>
        <v>41.681249999999999</v>
      </c>
      <c r="AK238" s="195">
        <f>Prevalence!AK235*CG238</f>
        <v>51.870000000000005</v>
      </c>
      <c r="AL238" s="195">
        <f>Prevalence!AL235*CH238</f>
        <v>108.73958333333334</v>
      </c>
      <c r="AM238" s="195">
        <f>Prevalence!AM235*CI238</f>
        <v>2.7625000000000002</v>
      </c>
      <c r="AN238" s="195">
        <f>Prevalence!AN235*CJ238</f>
        <v>98.041666666666686</v>
      </c>
      <c r="AO238" s="195">
        <f>Prevalence!AO235*CK238</f>
        <v>156.61208333333332</v>
      </c>
      <c r="AP238" s="195">
        <f>Prevalence!AP235*CL238</f>
        <v>16.900000000000002</v>
      </c>
      <c r="AQ238" s="195">
        <f>Prevalence!AQ235*CM238</f>
        <v>7.8650000000000002</v>
      </c>
      <c r="AR238" s="195">
        <f>Prevalence!AR235*CN238</f>
        <v>51.870000000000005</v>
      </c>
      <c r="AS238" s="195">
        <f>Prevalence!AS235*CO238</f>
        <v>176.41</v>
      </c>
      <c r="AT238" s="195">
        <f>Prevalence!AT235*CP238</f>
        <v>61.966666666666669</v>
      </c>
      <c r="AU238" s="195">
        <f>Prevalence!AU235*CQ238</f>
        <v>20.453333333333333</v>
      </c>
      <c r="AV238" s="195">
        <f>Prevalence!AV235*CR238</f>
        <v>145.93041666666664</v>
      </c>
      <c r="AW238">
        <v>237</v>
      </c>
      <c r="AX238">
        <v>30425</v>
      </c>
      <c r="AY238">
        <v>1182</v>
      </c>
      <c r="AZ238">
        <v>156</v>
      </c>
      <c r="BA238">
        <v>230</v>
      </c>
      <c r="BB238">
        <v>2203</v>
      </c>
      <c r="BC238">
        <v>1815</v>
      </c>
      <c r="BD238">
        <v>6431</v>
      </c>
      <c r="BE238">
        <v>5912</v>
      </c>
      <c r="BF238">
        <v>682</v>
      </c>
      <c r="BG238">
        <v>1936</v>
      </c>
      <c r="BH238">
        <v>8155</v>
      </c>
      <c r="BI238">
        <v>17</v>
      </c>
      <c r="BJ238">
        <v>66</v>
      </c>
      <c r="BK238">
        <v>1640</v>
      </c>
      <c r="BM238">
        <v>3019</v>
      </c>
      <c r="BN238">
        <v>3127</v>
      </c>
      <c r="BO238">
        <v>348</v>
      </c>
      <c r="BP238">
        <v>193</v>
      </c>
      <c r="BQ238">
        <v>146</v>
      </c>
      <c r="BR238">
        <v>230</v>
      </c>
      <c r="BS238">
        <v>568</v>
      </c>
      <c r="BT238">
        <v>426</v>
      </c>
      <c r="BU238">
        <v>1255</v>
      </c>
      <c r="BV238">
        <v>449</v>
      </c>
      <c r="BW238">
        <v>1356</v>
      </c>
      <c r="BX238">
        <v>6375</v>
      </c>
      <c r="BZ238">
        <v>1097</v>
      </c>
      <c r="CA238">
        <v>2203</v>
      </c>
      <c r="CB238">
        <v>1711</v>
      </c>
      <c r="CC238">
        <v>489</v>
      </c>
      <c r="CD238">
        <v>251</v>
      </c>
      <c r="CE238">
        <v>402</v>
      </c>
      <c r="CF238">
        <v>285</v>
      </c>
      <c r="CG238">
        <v>252</v>
      </c>
      <c r="CH238">
        <v>803</v>
      </c>
      <c r="CI238">
        <v>17</v>
      </c>
      <c r="CJ238">
        <v>724</v>
      </c>
      <c r="CK238">
        <v>997</v>
      </c>
      <c r="CL238">
        <v>156</v>
      </c>
      <c r="CM238">
        <v>66</v>
      </c>
      <c r="CN238">
        <v>504</v>
      </c>
      <c r="CO238">
        <v>1357</v>
      </c>
      <c r="CP238">
        <v>572</v>
      </c>
      <c r="CQ238">
        <v>118</v>
      </c>
      <c r="CR238">
        <v>929</v>
      </c>
    </row>
    <row r="239" spans="1:96" x14ac:dyDescent="0.2">
      <c r="A239" s="114" t="s">
        <v>29</v>
      </c>
      <c r="B239" s="195">
        <f>Prevalence!B236*AX239</f>
        <v>4853.8100000000004</v>
      </c>
      <c r="C239" s="195">
        <f>Prevalence!C236*AY239</f>
        <v>284.61875000000003</v>
      </c>
      <c r="D239" s="195">
        <f>Prevalence!D236*AZ239</f>
        <v>28.6</v>
      </c>
      <c r="E239" s="195">
        <f>Prevalence!E236*BA239</f>
        <v>47.531250000000007</v>
      </c>
      <c r="F239" s="195">
        <f>Prevalence!F236*BB239</f>
        <v>351.39</v>
      </c>
      <c r="G239" s="195">
        <f>Prevalence!G236*BC239</f>
        <v>207.22</v>
      </c>
      <c r="H239" s="195">
        <f>Prevalence!H236*BD239</f>
        <v>1012.7325000000001</v>
      </c>
      <c r="I239" s="195">
        <f>Prevalence!I236*BE239</f>
        <v>1121.1524999999999</v>
      </c>
      <c r="J239" s="195">
        <f>Prevalence!J236*BF239</f>
        <v>106.015</v>
      </c>
      <c r="K239" s="195">
        <f>Prevalence!K236*BG239</f>
        <v>348.92</v>
      </c>
      <c r="L239" s="195">
        <f>Prevalence!L236*BH239</f>
        <v>1042.29125</v>
      </c>
      <c r="M239" s="195">
        <f>Prevalence!M236*BI239</f>
        <v>2.4375</v>
      </c>
      <c r="N239" s="195">
        <f>Prevalence!N236*BJ239</f>
        <v>11.320833333333333</v>
      </c>
      <c r="O239" s="195">
        <f>Prevalence!O236*BK239</f>
        <v>308.0025</v>
      </c>
      <c r="P239" s="195">
        <f>Prevalence!P236*BL239</f>
        <v>0</v>
      </c>
      <c r="Q239" s="195">
        <f>Prevalence!Q236*BM239</f>
        <v>428.18750000000006</v>
      </c>
      <c r="R239" s="195">
        <f>Prevalence!R236*BN239</f>
        <v>525.62249999999995</v>
      </c>
      <c r="S239" s="195">
        <f>Prevalence!S236*BO239</f>
        <v>71.5</v>
      </c>
      <c r="T239" s="195">
        <f>Prevalence!T236*BP239</f>
        <v>37.461666666666666</v>
      </c>
      <c r="U239" s="195">
        <f>Prevalence!U236*BQ239</f>
        <v>20.886666666666667</v>
      </c>
      <c r="V239" s="195">
        <f>Prevalence!V236*BR239</f>
        <v>47.531250000000007</v>
      </c>
      <c r="W239" s="195">
        <f>Prevalence!W236*BS239</f>
        <v>102.05</v>
      </c>
      <c r="X239" s="195">
        <f>Prevalence!X236*BT239</f>
        <v>107.185</v>
      </c>
      <c r="Y239" s="195">
        <f>Prevalence!Y236*BU239</f>
        <v>79.516666666666666</v>
      </c>
      <c r="Z239" s="195">
        <f>Prevalence!Z236*BV239</f>
        <v>59.897500000000001</v>
      </c>
      <c r="AA239" s="195">
        <f>Prevalence!AA236*BW239</f>
        <v>145.4375</v>
      </c>
      <c r="AB239" s="195">
        <f>Prevalence!AB236*BX239</f>
        <v>656.37</v>
      </c>
      <c r="AC239" s="195">
        <f>Prevalence!AC236*BY239</f>
        <v>0</v>
      </c>
      <c r="AD239" s="195">
        <f>Prevalence!AD236*BZ239</f>
        <v>101.01</v>
      </c>
      <c r="AE239" s="195">
        <f>Prevalence!AE236*CA239</f>
        <v>351.39</v>
      </c>
      <c r="AF239" s="195">
        <f>Prevalence!AF236*CB239</f>
        <v>320.5529166666667</v>
      </c>
      <c r="AG239" s="195">
        <f>Prevalence!AG236*CC239</f>
        <v>64.935000000000002</v>
      </c>
      <c r="AH239" s="195">
        <f>Prevalence!AH236*CD239</f>
        <v>62.741250000000008</v>
      </c>
      <c r="AI239" s="195">
        <f>Prevalence!AI236*CE239</f>
        <v>91.454999999999998</v>
      </c>
      <c r="AJ239" s="195">
        <f>Prevalence!AJ236*CF239</f>
        <v>63.618749999999999</v>
      </c>
      <c r="AK239" s="195">
        <f>Prevalence!AK236*CG239</f>
        <v>82.539166666666674</v>
      </c>
      <c r="AL239" s="195">
        <f>Prevalence!AL236*CH239</f>
        <v>151.12500000000003</v>
      </c>
      <c r="AM239" s="195">
        <f>Prevalence!AM236*CI239</f>
        <v>2.4375</v>
      </c>
      <c r="AN239" s="195">
        <f>Prevalence!AN236*CJ239</f>
        <v>130.27083333333334</v>
      </c>
      <c r="AO239" s="195">
        <f>Prevalence!AO236*CK239</f>
        <v>200.90958333333333</v>
      </c>
      <c r="AP239" s="195">
        <f>Prevalence!AP236*CL239</f>
        <v>28.6</v>
      </c>
      <c r="AQ239" s="195">
        <f>Prevalence!AQ236*CM239</f>
        <v>11.320833333333333</v>
      </c>
      <c r="AR239" s="195">
        <f>Prevalence!AR236*CN239</f>
        <v>73.276666666666671</v>
      </c>
      <c r="AS239" s="195">
        <f>Prevalence!AS236*CO239</f>
        <v>243.49</v>
      </c>
      <c r="AT239" s="195">
        <f>Prevalence!AT236*CP239</f>
        <v>88.616666666666674</v>
      </c>
      <c r="AU239" s="195">
        <f>Prevalence!AU236*CQ239</f>
        <v>34.146666666666668</v>
      </c>
      <c r="AV239" s="195">
        <f>Prevalence!AV236*CR239</f>
        <v>195.72583333333333</v>
      </c>
      <c r="AW239">
        <v>238</v>
      </c>
      <c r="AX239">
        <v>37337</v>
      </c>
      <c r="AY239">
        <v>1695</v>
      </c>
      <c r="AZ239">
        <v>264</v>
      </c>
      <c r="BA239">
        <v>351</v>
      </c>
      <c r="BB239">
        <v>2703</v>
      </c>
      <c r="BC239">
        <v>2391</v>
      </c>
      <c r="BD239">
        <v>7191</v>
      </c>
      <c r="BE239">
        <v>7666</v>
      </c>
      <c r="BF239">
        <v>932</v>
      </c>
      <c r="BG239">
        <v>2684</v>
      </c>
      <c r="BH239">
        <v>9163</v>
      </c>
      <c r="BI239">
        <v>15</v>
      </c>
      <c r="BJ239">
        <v>95</v>
      </c>
      <c r="BK239">
        <v>2187</v>
      </c>
      <c r="BM239">
        <v>3162</v>
      </c>
      <c r="BN239">
        <v>3594</v>
      </c>
      <c r="BO239">
        <v>440</v>
      </c>
      <c r="BP239">
        <v>266</v>
      </c>
      <c r="BQ239">
        <v>241</v>
      </c>
      <c r="BR239">
        <v>351</v>
      </c>
      <c r="BS239">
        <v>785</v>
      </c>
      <c r="BT239">
        <v>582</v>
      </c>
      <c r="BU239">
        <v>1835</v>
      </c>
      <c r="BV239">
        <v>582</v>
      </c>
      <c r="BW239">
        <v>1790</v>
      </c>
      <c r="BX239">
        <v>6732</v>
      </c>
      <c r="BZ239">
        <v>1332</v>
      </c>
      <c r="CA239">
        <v>2703</v>
      </c>
      <c r="CB239">
        <v>1909</v>
      </c>
      <c r="CC239">
        <v>666</v>
      </c>
      <c r="CD239">
        <v>351</v>
      </c>
      <c r="CE239">
        <v>603</v>
      </c>
      <c r="CF239">
        <v>435</v>
      </c>
      <c r="CG239">
        <v>401</v>
      </c>
      <c r="CH239">
        <v>1116</v>
      </c>
      <c r="CI239">
        <v>15</v>
      </c>
      <c r="CJ239">
        <v>962</v>
      </c>
      <c r="CK239">
        <v>1279</v>
      </c>
      <c r="CL239">
        <v>264</v>
      </c>
      <c r="CM239">
        <v>95</v>
      </c>
      <c r="CN239">
        <v>712</v>
      </c>
      <c r="CO239">
        <v>1873</v>
      </c>
      <c r="CP239">
        <v>818</v>
      </c>
      <c r="CQ239">
        <v>197</v>
      </c>
      <c r="CR239">
        <v>1246</v>
      </c>
    </row>
    <row r="240" spans="1:96" x14ac:dyDescent="0.2">
      <c r="A240" s="114" t="s">
        <v>30</v>
      </c>
      <c r="B240" s="195">
        <f>Prevalence!B237*AX240</f>
        <v>4576.88</v>
      </c>
      <c r="C240" s="195">
        <f>Prevalence!C237*AY240</f>
        <v>276.06791666666669</v>
      </c>
      <c r="D240" s="195">
        <f>Prevalence!D237*AZ240</f>
        <v>26.491666666666667</v>
      </c>
      <c r="E240" s="195">
        <f>Prevalence!E237*BA240</f>
        <v>49.156250000000007</v>
      </c>
      <c r="F240" s="195">
        <f>Prevalence!F237*BB240</f>
        <v>307.33999999999997</v>
      </c>
      <c r="G240" s="195">
        <f>Prevalence!G237*BC240</f>
        <v>194.11333333333334</v>
      </c>
      <c r="H240" s="195">
        <f>Prevalence!H237*BD240</f>
        <v>890.17499999999995</v>
      </c>
      <c r="I240" s="195">
        <f>Prevalence!I237*BE240</f>
        <v>1107.9337499999999</v>
      </c>
      <c r="J240" s="195">
        <f>Prevalence!J237*BF240</f>
        <v>110.11</v>
      </c>
      <c r="K240" s="195">
        <f>Prevalence!K237*BG240</f>
        <v>344.96</v>
      </c>
      <c r="L240" s="195">
        <f>Prevalence!L237*BH240</f>
        <v>957.59125000000006</v>
      </c>
      <c r="M240" s="195">
        <f>Prevalence!M237*BI240</f>
        <v>5.3625000000000007</v>
      </c>
      <c r="N240" s="195">
        <f>Prevalence!N237*BJ240</f>
        <v>8.2683333333333326</v>
      </c>
      <c r="O240" s="195">
        <f>Prevalence!O237*BK240</f>
        <v>325.68249999999995</v>
      </c>
      <c r="P240" s="195">
        <f>Prevalence!P237*BL240</f>
        <v>0</v>
      </c>
      <c r="Q240" s="195">
        <f>Prevalence!Q237*BM240</f>
        <v>373.65625000000006</v>
      </c>
      <c r="R240" s="195">
        <f>Prevalence!R237*BN240</f>
        <v>465.67124999999999</v>
      </c>
      <c r="S240" s="195">
        <f>Prevalence!S237*BO240</f>
        <v>84.012500000000003</v>
      </c>
      <c r="T240" s="195">
        <f>Prevalence!T237*BP240</f>
        <v>36.107499999999995</v>
      </c>
      <c r="U240" s="195">
        <f>Prevalence!U237*BQ240</f>
        <v>22.22</v>
      </c>
      <c r="V240" s="195">
        <f>Prevalence!V237*BR240</f>
        <v>49.156250000000007</v>
      </c>
      <c r="W240" s="195">
        <f>Prevalence!W237*BS240</f>
        <v>92.4</v>
      </c>
      <c r="X240" s="195">
        <f>Prevalence!X237*BT240</f>
        <v>95.214166666666671</v>
      </c>
      <c r="Y240" s="195">
        <f>Prevalence!Y237*BU240</f>
        <v>80.226666666666674</v>
      </c>
      <c r="Z240" s="195">
        <f>Prevalence!Z237*BV240</f>
        <v>72.192083333333329</v>
      </c>
      <c r="AA240" s="195">
        <f>Prevalence!AA237*BW240</f>
        <v>149.73750000000001</v>
      </c>
      <c r="AB240" s="195">
        <f>Prevalence!AB237*BX240</f>
        <v>584.34750000000008</v>
      </c>
      <c r="AC240" s="195">
        <f>Prevalence!AC237*BY240</f>
        <v>0</v>
      </c>
      <c r="AD240" s="195">
        <f>Prevalence!AD237*BZ240</f>
        <v>88.614166666666677</v>
      </c>
      <c r="AE240" s="195">
        <f>Prevalence!AE237*CA240</f>
        <v>307.33999999999997</v>
      </c>
      <c r="AF240" s="195">
        <f>Prevalence!AF237*CB240</f>
        <v>278.34125</v>
      </c>
      <c r="AG240" s="195">
        <f>Prevalence!AG237*CC240</f>
        <v>69.382500000000007</v>
      </c>
      <c r="AH240" s="195">
        <f>Prevalence!AH237*CD240</f>
        <v>63.676249999999996</v>
      </c>
      <c r="AI240" s="195">
        <f>Prevalence!AI237*CE240</f>
        <v>78.925000000000011</v>
      </c>
      <c r="AJ240" s="195">
        <f>Prevalence!AJ237*CF240</f>
        <v>55.192500000000003</v>
      </c>
      <c r="AK240" s="195">
        <f>Prevalence!AK237*CG240</f>
        <v>82.032499999999999</v>
      </c>
      <c r="AL240" s="195">
        <f>Prevalence!AL237*CH240</f>
        <v>148.27083333333334</v>
      </c>
      <c r="AM240" s="195">
        <f>Prevalence!AM237*CI240</f>
        <v>5.3625000000000007</v>
      </c>
      <c r="AN240" s="195">
        <f>Prevalence!AN237*CJ240</f>
        <v>146.89583333333334</v>
      </c>
      <c r="AO240" s="195">
        <f>Prevalence!AO237*CK240</f>
        <v>220.50874999999999</v>
      </c>
      <c r="AP240" s="195">
        <f>Prevalence!AP237*CL240</f>
        <v>26.491666666666667</v>
      </c>
      <c r="AQ240" s="195">
        <f>Prevalence!AQ237*CM240</f>
        <v>8.2683333333333326</v>
      </c>
      <c r="AR240" s="195">
        <f>Prevalence!AR237*CN240</f>
        <v>74.978750000000005</v>
      </c>
      <c r="AS240" s="195">
        <f>Prevalence!AS237*CO240</f>
        <v>235.84</v>
      </c>
      <c r="AT240" s="195">
        <f>Prevalence!AT237*CP240</f>
        <v>88.275000000000006</v>
      </c>
      <c r="AU240" s="195">
        <f>Prevalence!AU237*CQ240</f>
        <v>36.08</v>
      </c>
      <c r="AV240" s="195">
        <f>Prevalence!AV237*CR240</f>
        <v>189.00749999999999</v>
      </c>
      <c r="AW240">
        <v>239</v>
      </c>
      <c r="AX240">
        <v>41608</v>
      </c>
      <c r="AY240">
        <v>1943</v>
      </c>
      <c r="AZ240">
        <v>289</v>
      </c>
      <c r="BA240">
        <v>429</v>
      </c>
      <c r="BB240">
        <v>2794</v>
      </c>
      <c r="BC240">
        <v>2647</v>
      </c>
      <c r="BD240">
        <v>7470</v>
      </c>
      <c r="BE240">
        <v>8953</v>
      </c>
      <c r="BF240">
        <v>1144</v>
      </c>
      <c r="BG240">
        <v>3136</v>
      </c>
      <c r="BH240">
        <v>9949</v>
      </c>
      <c r="BI240">
        <v>39</v>
      </c>
      <c r="BJ240">
        <v>82</v>
      </c>
      <c r="BK240">
        <v>2733</v>
      </c>
      <c r="BM240">
        <v>3261</v>
      </c>
      <c r="BN240">
        <v>3763</v>
      </c>
      <c r="BO240">
        <v>611</v>
      </c>
      <c r="BP240">
        <v>303</v>
      </c>
      <c r="BQ240">
        <v>303</v>
      </c>
      <c r="BR240">
        <v>429</v>
      </c>
      <c r="BS240">
        <v>840</v>
      </c>
      <c r="BT240">
        <v>611</v>
      </c>
      <c r="BU240">
        <v>2188</v>
      </c>
      <c r="BV240">
        <v>829</v>
      </c>
      <c r="BW240">
        <v>2178</v>
      </c>
      <c r="BX240">
        <v>7083</v>
      </c>
      <c r="BZ240">
        <v>1381</v>
      </c>
      <c r="CA240">
        <v>2794</v>
      </c>
      <c r="CB240">
        <v>1959</v>
      </c>
      <c r="CC240">
        <v>841</v>
      </c>
      <c r="CD240">
        <v>421</v>
      </c>
      <c r="CE240">
        <v>615</v>
      </c>
      <c r="CF240">
        <v>446</v>
      </c>
      <c r="CG240">
        <v>471</v>
      </c>
      <c r="CH240">
        <v>1294</v>
      </c>
      <c r="CI240">
        <v>39</v>
      </c>
      <c r="CJ240">
        <v>1282</v>
      </c>
      <c r="CK240">
        <v>1659</v>
      </c>
      <c r="CL240">
        <v>289</v>
      </c>
      <c r="CM240">
        <v>82</v>
      </c>
      <c r="CN240">
        <v>861</v>
      </c>
      <c r="CO240">
        <v>2144</v>
      </c>
      <c r="CP240">
        <v>963</v>
      </c>
      <c r="CQ240">
        <v>246</v>
      </c>
      <c r="CR240">
        <v>1422</v>
      </c>
    </row>
    <row r="241" spans="1:96" x14ac:dyDescent="0.2">
      <c r="A241" s="114" t="s">
        <v>31</v>
      </c>
      <c r="B241" s="195">
        <f>Prevalence!B238*AX241</f>
        <v>4387.13</v>
      </c>
      <c r="C241" s="195">
        <f>Prevalence!C238*AY241</f>
        <v>288.57125000000002</v>
      </c>
      <c r="D241" s="195">
        <f>Prevalence!D238*AZ241</f>
        <v>24.658333333333335</v>
      </c>
      <c r="E241" s="195">
        <f>Prevalence!E238*BA241</f>
        <v>50.875000000000007</v>
      </c>
      <c r="F241" s="195">
        <f>Prevalence!F238*BB241</f>
        <v>292.49</v>
      </c>
      <c r="G241" s="195">
        <f>Prevalence!G238*BC241</f>
        <v>167.86</v>
      </c>
      <c r="H241" s="195">
        <f>Prevalence!H238*BD241</f>
        <v>856.09333333333325</v>
      </c>
      <c r="I241" s="195">
        <f>Prevalence!I238*BE241</f>
        <v>1076.3775000000001</v>
      </c>
      <c r="J241" s="195">
        <f>Prevalence!J238*BF241</f>
        <v>106.35625</v>
      </c>
      <c r="K241" s="195">
        <f>Prevalence!K238*BG241</f>
        <v>343.64</v>
      </c>
      <c r="L241" s="195">
        <f>Prevalence!L238*BH241</f>
        <v>890.89</v>
      </c>
      <c r="M241" s="195">
        <f>Prevalence!M238*BI241</f>
        <v>4.5375000000000005</v>
      </c>
      <c r="N241" s="195">
        <f>Prevalence!N238*BJ241</f>
        <v>5.2433333333333332</v>
      </c>
      <c r="O241" s="195">
        <f>Prevalence!O238*BK241</f>
        <v>326.39749999999998</v>
      </c>
      <c r="P241" s="195">
        <f>Prevalence!P238*BL241</f>
        <v>0</v>
      </c>
      <c r="Q241" s="195">
        <f>Prevalence!Q238*BM241</f>
        <v>363.80208333333337</v>
      </c>
      <c r="R241" s="195">
        <f>Prevalence!R238*BN241</f>
        <v>445.62374999999997</v>
      </c>
      <c r="S241" s="195">
        <f>Prevalence!S238*BO241</f>
        <v>80.300000000000011</v>
      </c>
      <c r="T241" s="195">
        <f>Prevalence!T238*BP241</f>
        <v>41.112499999999997</v>
      </c>
      <c r="U241" s="195">
        <f>Prevalence!U238*BQ241</f>
        <v>19.946666666666665</v>
      </c>
      <c r="V241" s="195">
        <f>Prevalence!V238*BR241</f>
        <v>50.875000000000007</v>
      </c>
      <c r="W241" s="195">
        <f>Prevalence!W238*BS241</f>
        <v>105.38</v>
      </c>
      <c r="X241" s="195">
        <f>Prevalence!X238*BT241</f>
        <v>91.318333333333342</v>
      </c>
      <c r="Y241" s="195">
        <f>Prevalence!Y238*BU241</f>
        <v>79.64</v>
      </c>
      <c r="Z241" s="195">
        <f>Prevalence!Z238*BV241</f>
        <v>65.573750000000004</v>
      </c>
      <c r="AA241" s="195">
        <f>Prevalence!AA238*BW241</f>
        <v>144.375</v>
      </c>
      <c r="AB241" s="195">
        <f>Prevalence!AB238*BX241</f>
        <v>548.13</v>
      </c>
      <c r="AC241" s="195">
        <f>Prevalence!AC238*BY241</f>
        <v>0</v>
      </c>
      <c r="AD241" s="195">
        <f>Prevalence!AD238*BZ241</f>
        <v>75.780833333333348</v>
      </c>
      <c r="AE241" s="195">
        <f>Prevalence!AE238*CA241</f>
        <v>292.49</v>
      </c>
      <c r="AF241" s="195">
        <f>Prevalence!AF238*CB241</f>
        <v>250.06666666666666</v>
      </c>
      <c r="AG241" s="195">
        <f>Prevalence!AG238*CC241</f>
        <v>62.7</v>
      </c>
      <c r="AH241" s="195">
        <f>Prevalence!AH238*CD241</f>
        <v>67.003749999999997</v>
      </c>
      <c r="AI241" s="195">
        <f>Prevalence!AI238*CE241</f>
        <v>70.840000000000018</v>
      </c>
      <c r="AJ241" s="195">
        <f>Prevalence!AJ238*CF241</f>
        <v>50.49</v>
      </c>
      <c r="AK241" s="195">
        <f>Prevalence!AK238*CG241</f>
        <v>82.903333333333336</v>
      </c>
      <c r="AL241" s="195">
        <f>Prevalence!AL238*CH241</f>
        <v>148.04166666666669</v>
      </c>
      <c r="AM241" s="195">
        <f>Prevalence!AM238*CI241</f>
        <v>4.5375000000000005</v>
      </c>
      <c r="AN241" s="195">
        <f>Prevalence!AN238*CJ241</f>
        <v>137.15625</v>
      </c>
      <c r="AO241" s="195">
        <f>Prevalence!AO238*CK241</f>
        <v>220.90749999999997</v>
      </c>
      <c r="AP241" s="195">
        <f>Prevalence!AP238*CL241</f>
        <v>24.658333333333335</v>
      </c>
      <c r="AQ241" s="195">
        <f>Prevalence!AQ238*CM241</f>
        <v>5.2433333333333332</v>
      </c>
      <c r="AR241" s="195">
        <f>Prevalence!AR238*CN241</f>
        <v>84.383749999999992</v>
      </c>
      <c r="AS241" s="195">
        <f>Prevalence!AS238*CO241</f>
        <v>239.91</v>
      </c>
      <c r="AT241" s="195">
        <f>Prevalence!AT238*CP241</f>
        <v>76.63333333333334</v>
      </c>
      <c r="AU241" s="195">
        <f>Prevalence!AU238*CQ241</f>
        <v>31.093333333333334</v>
      </c>
      <c r="AV241" s="195">
        <f>Prevalence!AV238*CR241</f>
        <v>173.72208333333333</v>
      </c>
      <c r="AW241">
        <v>240</v>
      </c>
      <c r="AX241">
        <v>39883</v>
      </c>
      <c r="AY241">
        <v>2031</v>
      </c>
      <c r="AZ241">
        <v>269</v>
      </c>
      <c r="BA241">
        <v>444</v>
      </c>
      <c r="BB241">
        <v>2659</v>
      </c>
      <c r="BC241">
        <v>2289</v>
      </c>
      <c r="BD241">
        <v>7184</v>
      </c>
      <c r="BE241">
        <v>8698</v>
      </c>
      <c r="BF241">
        <v>1105</v>
      </c>
      <c r="BG241">
        <v>3124</v>
      </c>
      <c r="BH241">
        <v>9256</v>
      </c>
      <c r="BI241">
        <v>33</v>
      </c>
      <c r="BJ241">
        <v>52</v>
      </c>
      <c r="BK241">
        <v>2739</v>
      </c>
      <c r="BM241">
        <v>3175</v>
      </c>
      <c r="BN241">
        <v>3601</v>
      </c>
      <c r="BO241">
        <v>584</v>
      </c>
      <c r="BP241">
        <v>345</v>
      </c>
      <c r="BQ241">
        <v>272</v>
      </c>
      <c r="BR241">
        <v>444</v>
      </c>
      <c r="BS241">
        <v>958</v>
      </c>
      <c r="BT241">
        <v>586</v>
      </c>
      <c r="BU241">
        <v>2172</v>
      </c>
      <c r="BV241">
        <v>753</v>
      </c>
      <c r="BW241">
        <v>2100</v>
      </c>
      <c r="BX241">
        <v>6644</v>
      </c>
      <c r="BZ241">
        <v>1181</v>
      </c>
      <c r="CA241">
        <v>2659</v>
      </c>
      <c r="CB241">
        <v>1760</v>
      </c>
      <c r="CC241">
        <v>760</v>
      </c>
      <c r="CD241">
        <v>443</v>
      </c>
      <c r="CE241">
        <v>552</v>
      </c>
      <c r="CF241">
        <v>408</v>
      </c>
      <c r="CG241">
        <v>476</v>
      </c>
      <c r="CH241">
        <v>1292</v>
      </c>
      <c r="CI241">
        <v>33</v>
      </c>
      <c r="CJ241">
        <v>1197</v>
      </c>
      <c r="CK241">
        <v>1662</v>
      </c>
      <c r="CL241">
        <v>269</v>
      </c>
      <c r="CM241">
        <v>52</v>
      </c>
      <c r="CN241">
        <v>969</v>
      </c>
      <c r="CO241">
        <v>2181</v>
      </c>
      <c r="CP241">
        <v>836</v>
      </c>
      <c r="CQ241">
        <v>212</v>
      </c>
      <c r="CR241">
        <v>1307</v>
      </c>
    </row>
    <row r="242" spans="1:96" x14ac:dyDescent="0.2">
      <c r="A242" s="114" t="s">
        <v>32</v>
      </c>
      <c r="B242" s="195">
        <f>Prevalence!B239*AX242</f>
        <v>3965.39</v>
      </c>
      <c r="C242" s="195">
        <f>Prevalence!C239*AY242</f>
        <v>271.23708333333332</v>
      </c>
      <c r="D242" s="195">
        <f>Prevalence!D239*AZ242</f>
        <v>25.208333333333336</v>
      </c>
      <c r="E242" s="195">
        <f>Prevalence!E239*BA242</f>
        <v>43.770833333333336</v>
      </c>
      <c r="F242" s="195">
        <f>Prevalence!F239*BB242</f>
        <v>264.66000000000003</v>
      </c>
      <c r="G242" s="195">
        <f>Prevalence!G239*BC242</f>
        <v>154.29333333333332</v>
      </c>
      <c r="H242" s="195">
        <f>Prevalence!H239*BD242</f>
        <v>778.87333333333322</v>
      </c>
      <c r="I242" s="195">
        <f>Prevalence!I239*BE242</f>
        <v>981.95624999999995</v>
      </c>
      <c r="J242" s="195">
        <f>Prevalence!J239*BF242</f>
        <v>100.96625</v>
      </c>
      <c r="K242" s="195">
        <f>Prevalence!K239*BG242</f>
        <v>299.64</v>
      </c>
      <c r="L242" s="195">
        <f>Prevalence!L239*BH242</f>
        <v>781.83875</v>
      </c>
      <c r="M242" s="195">
        <f>Prevalence!M239*BI242</f>
        <v>3.7125000000000004</v>
      </c>
      <c r="N242" s="195">
        <f>Prevalence!N239*BJ242</f>
        <v>4.1341666666666663</v>
      </c>
      <c r="O242" s="195">
        <f>Prevalence!O239*BK242</f>
        <v>302.44499999999999</v>
      </c>
      <c r="P242" s="195">
        <f>Prevalence!P239*BL242</f>
        <v>0</v>
      </c>
      <c r="Q242" s="195">
        <f>Prevalence!Q239*BM242</f>
        <v>335.38541666666669</v>
      </c>
      <c r="R242" s="195">
        <f>Prevalence!R239*BN242</f>
        <v>404.78625</v>
      </c>
      <c r="S242" s="195">
        <f>Prevalence!S239*BO242</f>
        <v>84.7</v>
      </c>
      <c r="T242" s="195">
        <f>Prevalence!T239*BP242</f>
        <v>35.392499999999998</v>
      </c>
      <c r="U242" s="195">
        <f>Prevalence!U239*BQ242</f>
        <v>21.12</v>
      </c>
      <c r="V242" s="195">
        <f>Prevalence!V239*BR242</f>
        <v>43.770833333333336</v>
      </c>
      <c r="W242" s="195">
        <f>Prevalence!W239*BS242</f>
        <v>87.89</v>
      </c>
      <c r="X242" s="195">
        <f>Prevalence!X239*BT242</f>
        <v>84.773333333333341</v>
      </c>
      <c r="Y242" s="195">
        <f>Prevalence!Y239*BU242</f>
        <v>75.900000000000006</v>
      </c>
      <c r="Z242" s="195">
        <f>Prevalence!Z239*BV242</f>
        <v>57.213749999999997</v>
      </c>
      <c r="AA242" s="195">
        <f>Prevalence!AA239*BW242</f>
        <v>130.35000000000002</v>
      </c>
      <c r="AB242" s="195">
        <f>Prevalence!AB239*BX242</f>
        <v>491.78250000000003</v>
      </c>
      <c r="AC242" s="195">
        <f>Prevalence!AC239*BY242</f>
        <v>0</v>
      </c>
      <c r="AD242" s="195">
        <f>Prevalence!AD239*BZ242</f>
        <v>66.091666666666683</v>
      </c>
      <c r="AE242" s="195">
        <f>Prevalence!AE239*CA242</f>
        <v>264.66000000000003</v>
      </c>
      <c r="AF242" s="195">
        <f>Prevalence!AF239*CB242</f>
        <v>234.72166666666666</v>
      </c>
      <c r="AG242" s="195">
        <f>Prevalence!AG239*CC242</f>
        <v>62.040000000000006</v>
      </c>
      <c r="AH242" s="195">
        <f>Prevalence!AH239*CD242</f>
        <v>55.811250000000001</v>
      </c>
      <c r="AI242" s="195">
        <f>Prevalence!AI239*CE242</f>
        <v>59.546666666666674</v>
      </c>
      <c r="AJ242" s="195">
        <f>Prevalence!AJ239*CF242</f>
        <v>41.827500000000001</v>
      </c>
      <c r="AK242" s="195">
        <f>Prevalence!AK239*CG242</f>
        <v>89.173333333333332</v>
      </c>
      <c r="AL242" s="195">
        <f>Prevalence!AL239*CH242</f>
        <v>124.89583333333334</v>
      </c>
      <c r="AM242" s="195">
        <f>Prevalence!AM239*CI242</f>
        <v>3.7125000000000004</v>
      </c>
      <c r="AN242" s="195">
        <f>Prevalence!AN239*CJ242</f>
        <v>128.67708333333334</v>
      </c>
      <c r="AO242" s="195">
        <f>Prevalence!AO239*CK242</f>
        <v>192.72916666666666</v>
      </c>
      <c r="AP242" s="195">
        <f>Prevalence!AP239*CL242</f>
        <v>25.208333333333336</v>
      </c>
      <c r="AQ242" s="195">
        <f>Prevalence!AQ239*CM242</f>
        <v>4.1341666666666663</v>
      </c>
      <c r="AR242" s="195">
        <f>Prevalence!AR239*CN242</f>
        <v>74.282083333333333</v>
      </c>
      <c r="AS242" s="195">
        <f>Prevalence!AS239*CO242</f>
        <v>211.42</v>
      </c>
      <c r="AT242" s="195">
        <f>Prevalence!AT239*CP242</f>
        <v>72.050000000000011</v>
      </c>
      <c r="AU242" s="195">
        <f>Prevalence!AU239*CQ242</f>
        <v>30.8</v>
      </c>
      <c r="AV242" s="195">
        <f>Prevalence!AV239*CR242</f>
        <v>138.36624999999998</v>
      </c>
      <c r="AW242">
        <v>241</v>
      </c>
      <c r="AX242">
        <v>36049</v>
      </c>
      <c r="AY242">
        <v>1909</v>
      </c>
      <c r="AZ242">
        <v>275</v>
      </c>
      <c r="BA242">
        <v>382</v>
      </c>
      <c r="BB242">
        <v>2406</v>
      </c>
      <c r="BC242">
        <v>2104</v>
      </c>
      <c r="BD242">
        <v>6536</v>
      </c>
      <c r="BE242">
        <v>7935</v>
      </c>
      <c r="BF242">
        <v>1049</v>
      </c>
      <c r="BG242">
        <v>2724</v>
      </c>
      <c r="BH242">
        <v>8123</v>
      </c>
      <c r="BI242">
        <v>27</v>
      </c>
      <c r="BJ242">
        <v>41</v>
      </c>
      <c r="BK242">
        <v>2538</v>
      </c>
      <c r="BM242">
        <v>2927</v>
      </c>
      <c r="BN242">
        <v>3271</v>
      </c>
      <c r="BO242">
        <v>616</v>
      </c>
      <c r="BP242">
        <v>297</v>
      </c>
      <c r="BQ242">
        <v>288</v>
      </c>
      <c r="BR242">
        <v>382</v>
      </c>
      <c r="BS242">
        <v>799</v>
      </c>
      <c r="BT242">
        <v>544</v>
      </c>
      <c r="BU242">
        <v>2070</v>
      </c>
      <c r="BV242">
        <v>657</v>
      </c>
      <c r="BW242">
        <v>1896</v>
      </c>
      <c r="BX242">
        <v>5961</v>
      </c>
      <c r="BZ242">
        <v>1030</v>
      </c>
      <c r="CA242">
        <v>2406</v>
      </c>
      <c r="CB242">
        <v>1652</v>
      </c>
      <c r="CC242">
        <v>752</v>
      </c>
      <c r="CD242">
        <v>369</v>
      </c>
      <c r="CE242">
        <v>464</v>
      </c>
      <c r="CF242">
        <v>338</v>
      </c>
      <c r="CG242">
        <v>512</v>
      </c>
      <c r="CH242">
        <v>1090</v>
      </c>
      <c r="CI242">
        <v>27</v>
      </c>
      <c r="CJ242">
        <v>1123</v>
      </c>
      <c r="CK242">
        <v>1450</v>
      </c>
      <c r="CL242">
        <v>275</v>
      </c>
      <c r="CM242">
        <v>41</v>
      </c>
      <c r="CN242">
        <v>853</v>
      </c>
      <c r="CO242">
        <v>1922</v>
      </c>
      <c r="CP242">
        <v>786</v>
      </c>
      <c r="CQ242">
        <v>210</v>
      </c>
      <c r="CR242">
        <v>1041</v>
      </c>
    </row>
    <row r="243" spans="1:96" x14ac:dyDescent="0.2">
      <c r="A243" s="114" t="s">
        <v>33</v>
      </c>
      <c r="B243" s="195">
        <f>Prevalence!B240*AX243</f>
        <v>3703.92</v>
      </c>
      <c r="C243" s="195">
        <f>Prevalence!C240*AY243</f>
        <v>298.94333333333333</v>
      </c>
      <c r="D243" s="195">
        <f>Prevalence!D240*AZ243</f>
        <v>25.758333333333336</v>
      </c>
      <c r="E243" s="195">
        <f>Prevalence!E240*BA243</f>
        <v>49.958333333333336</v>
      </c>
      <c r="F243" s="195">
        <f>Prevalence!F240*BB243</f>
        <v>267.63</v>
      </c>
      <c r="G243" s="195">
        <f>Prevalence!G240*BC243</f>
        <v>146.59333333333333</v>
      </c>
      <c r="H243" s="195">
        <f>Prevalence!H240*BD243</f>
        <v>693.07333333333327</v>
      </c>
      <c r="I243" s="195">
        <f>Prevalence!I240*BE243</f>
        <v>873.79875000000004</v>
      </c>
      <c r="J243" s="195">
        <f>Prevalence!J240*BF243</f>
        <v>100.96625</v>
      </c>
      <c r="K243" s="195">
        <f>Prevalence!K240*BG243</f>
        <v>269.06</v>
      </c>
      <c r="L243" s="195">
        <f>Prevalence!L240*BH243</f>
        <v>719.27625</v>
      </c>
      <c r="M243" s="195">
        <f>Prevalence!M240*BI243</f>
        <v>3.4375000000000004</v>
      </c>
      <c r="N243" s="195">
        <f>Prevalence!N240*BJ243</f>
        <v>4.7391666666666667</v>
      </c>
      <c r="O243" s="195">
        <f>Prevalence!O240*BK243</f>
        <v>298.15499999999997</v>
      </c>
      <c r="P243" s="195">
        <f>Prevalence!P240*BL243</f>
        <v>0</v>
      </c>
      <c r="Q243" s="195">
        <f>Prevalence!Q240*BM243</f>
        <v>294.02083333333337</v>
      </c>
      <c r="R243" s="195">
        <f>Prevalence!R240*BN243</f>
        <v>362.09249999999997</v>
      </c>
      <c r="S243" s="195">
        <f>Prevalence!S240*BO243</f>
        <v>91.850000000000009</v>
      </c>
      <c r="T243" s="195">
        <f>Prevalence!T240*BP243</f>
        <v>34.915833333333332</v>
      </c>
      <c r="U243" s="195">
        <f>Prevalence!U240*BQ243</f>
        <v>22.293333333333333</v>
      </c>
      <c r="V243" s="195">
        <f>Prevalence!V240*BR243</f>
        <v>49.958333333333336</v>
      </c>
      <c r="W243" s="195">
        <f>Prevalence!W240*BS243</f>
        <v>78.209999999999994</v>
      </c>
      <c r="X243" s="195">
        <f>Prevalence!X240*BT243</f>
        <v>84.305833333333339</v>
      </c>
      <c r="Y243" s="195">
        <f>Prevalence!Y240*BU243</f>
        <v>68.126666666666665</v>
      </c>
      <c r="Z243" s="195">
        <f>Prevalence!Z240*BV243</f>
        <v>51.030833333333334</v>
      </c>
      <c r="AA243" s="195">
        <f>Prevalence!AA240*BW243</f>
        <v>110.00000000000001</v>
      </c>
      <c r="AB243" s="195">
        <f>Prevalence!AB240*BX243</f>
        <v>454.32750000000004</v>
      </c>
      <c r="AC243" s="195">
        <f>Prevalence!AC240*BY243</f>
        <v>0</v>
      </c>
      <c r="AD243" s="195">
        <f>Prevalence!AD240*BZ243</f>
        <v>57.429166666666674</v>
      </c>
      <c r="AE243" s="195">
        <f>Prevalence!AE240*CA243</f>
        <v>267.63</v>
      </c>
      <c r="AF243" s="195">
        <f>Prevalence!AF240*CB243</f>
        <v>211.13583333333335</v>
      </c>
      <c r="AG243" s="195">
        <f>Prevalence!AG240*CC243</f>
        <v>62.370000000000005</v>
      </c>
      <c r="AH243" s="195">
        <f>Prevalence!AH240*CD243</f>
        <v>46.585000000000001</v>
      </c>
      <c r="AI243" s="195">
        <f>Prevalence!AI240*CE243</f>
        <v>64.038333333333341</v>
      </c>
      <c r="AJ243" s="195">
        <f>Prevalence!AJ240*CF243</f>
        <v>40.094999999999999</v>
      </c>
      <c r="AK243" s="195">
        <f>Prevalence!AK240*CG243</f>
        <v>102.06166666666667</v>
      </c>
      <c r="AL243" s="195">
        <f>Prevalence!AL240*CH243</f>
        <v>111.94791666666667</v>
      </c>
      <c r="AM243" s="195">
        <f>Prevalence!AM240*CI243</f>
        <v>3.4375000000000004</v>
      </c>
      <c r="AN243" s="195">
        <f>Prevalence!AN240*CJ243</f>
        <v>128.67708333333334</v>
      </c>
      <c r="AO243" s="195">
        <f>Prevalence!AO240*CK243</f>
        <v>175.05124999999998</v>
      </c>
      <c r="AP243" s="195">
        <f>Prevalence!AP240*CL243</f>
        <v>25.758333333333336</v>
      </c>
      <c r="AQ243" s="195">
        <f>Prevalence!AQ240*CM243</f>
        <v>4.7391666666666667</v>
      </c>
      <c r="AR243" s="195">
        <f>Prevalence!AR240*CN243</f>
        <v>85.080416666666665</v>
      </c>
      <c r="AS243" s="195">
        <f>Prevalence!AS240*CO243</f>
        <v>198.33</v>
      </c>
      <c r="AT243" s="195">
        <f>Prevalence!AT240*CP243</f>
        <v>73.333333333333343</v>
      </c>
      <c r="AU243" s="195">
        <f>Prevalence!AU240*CQ243</f>
        <v>23.173333333333332</v>
      </c>
      <c r="AV243" s="195">
        <f>Prevalence!AV240*CR243</f>
        <v>117.09958333333333</v>
      </c>
      <c r="AW243">
        <v>242</v>
      </c>
      <c r="AX243">
        <v>33672</v>
      </c>
      <c r="AY243">
        <v>2104</v>
      </c>
      <c r="AZ243">
        <v>281</v>
      </c>
      <c r="BA243">
        <v>436</v>
      </c>
      <c r="BB243">
        <v>2433</v>
      </c>
      <c r="BC243">
        <v>1999</v>
      </c>
      <c r="BD243">
        <v>5816</v>
      </c>
      <c r="BE243">
        <v>7061</v>
      </c>
      <c r="BF243">
        <v>1049</v>
      </c>
      <c r="BG243">
        <v>2446</v>
      </c>
      <c r="BH243">
        <v>7473</v>
      </c>
      <c r="BI243">
        <v>25</v>
      </c>
      <c r="BJ243">
        <v>47</v>
      </c>
      <c r="BK243">
        <v>2502</v>
      </c>
      <c r="BM243">
        <v>2566</v>
      </c>
      <c r="BN243">
        <v>2926</v>
      </c>
      <c r="BO243">
        <v>668</v>
      </c>
      <c r="BP243">
        <v>293</v>
      </c>
      <c r="BQ243">
        <v>304</v>
      </c>
      <c r="BR243">
        <v>436</v>
      </c>
      <c r="BS243">
        <v>711</v>
      </c>
      <c r="BT243">
        <v>541</v>
      </c>
      <c r="BU243">
        <v>1858</v>
      </c>
      <c r="BV243">
        <v>586</v>
      </c>
      <c r="BW243">
        <v>1600</v>
      </c>
      <c r="BX243">
        <v>5507</v>
      </c>
      <c r="BZ243">
        <v>895</v>
      </c>
      <c r="CA243">
        <v>2433</v>
      </c>
      <c r="CB243">
        <v>1486</v>
      </c>
      <c r="CC243">
        <v>756</v>
      </c>
      <c r="CD243">
        <v>308</v>
      </c>
      <c r="CE243">
        <v>499</v>
      </c>
      <c r="CF243">
        <v>324</v>
      </c>
      <c r="CG243">
        <v>586</v>
      </c>
      <c r="CH243">
        <v>977</v>
      </c>
      <c r="CI243">
        <v>25</v>
      </c>
      <c r="CJ243">
        <v>1123</v>
      </c>
      <c r="CK243">
        <v>1317</v>
      </c>
      <c r="CL243">
        <v>281</v>
      </c>
      <c r="CM243">
        <v>47</v>
      </c>
      <c r="CN243">
        <v>977</v>
      </c>
      <c r="CO243">
        <v>1803</v>
      </c>
      <c r="CP243">
        <v>800</v>
      </c>
      <c r="CQ243">
        <v>158</v>
      </c>
      <c r="CR243">
        <v>881</v>
      </c>
    </row>
    <row r="244" spans="1:96" x14ac:dyDescent="0.2">
      <c r="A244" s="114" t="s">
        <v>34</v>
      </c>
      <c r="B244" s="195">
        <f>Prevalence!B241*AX244</f>
        <v>2041.5500000000002</v>
      </c>
      <c r="C244" s="195">
        <f>Prevalence!C241*AY244</f>
        <v>181.37583333333336</v>
      </c>
      <c r="D244" s="195">
        <f>Prevalence!D241*AZ244</f>
        <v>14.641666666666669</v>
      </c>
      <c r="E244" s="195">
        <f>Prevalence!E241*BA244</f>
        <v>25.375000000000007</v>
      </c>
      <c r="F244" s="195">
        <f>Prevalence!F241*BB244</f>
        <v>161.14000000000001</v>
      </c>
      <c r="G244" s="195">
        <f>Prevalence!G241*BC244</f>
        <v>84.373333333333335</v>
      </c>
      <c r="H244" s="195">
        <f>Prevalence!H241*BD244</f>
        <v>354.67250000000001</v>
      </c>
      <c r="I244" s="195">
        <f>Prevalence!I241*BE244</f>
        <v>477.06750000000011</v>
      </c>
      <c r="J244" s="195">
        <f>Prevalence!J241*BF244</f>
        <v>55.247500000000002</v>
      </c>
      <c r="K244" s="195">
        <f>Prevalence!K241*BG244</f>
        <v>137.76000000000002</v>
      </c>
      <c r="L244" s="195">
        <f>Prevalence!L241*BH244</f>
        <v>389.73375000000004</v>
      </c>
      <c r="M244" s="195">
        <f>Prevalence!M241*BI244</f>
        <v>1.6625000000000001</v>
      </c>
      <c r="N244" s="195">
        <f>Prevalence!N241*BJ244</f>
        <v>2.6308333333333334</v>
      </c>
      <c r="O244" s="195">
        <f>Prevalence!O241*BK244</f>
        <v>183.66833333333335</v>
      </c>
      <c r="P244" s="195">
        <f>Prevalence!P241*BL244</f>
        <v>0</v>
      </c>
      <c r="Q244" s="195">
        <f>Prevalence!Q241*BM244</f>
        <v>143.42708333333337</v>
      </c>
      <c r="R244" s="195">
        <f>Prevalence!R241*BN244</f>
        <v>189.39375000000004</v>
      </c>
      <c r="S244" s="195">
        <f>Prevalence!S241*BO244</f>
        <v>56.087500000000006</v>
      </c>
      <c r="T244" s="195">
        <f>Prevalence!T241*BP244</f>
        <v>21.233333333333334</v>
      </c>
      <c r="U244" s="195">
        <f>Prevalence!U241*BQ244</f>
        <v>11.993333333333334</v>
      </c>
      <c r="V244" s="195">
        <f>Prevalence!V241*BR244</f>
        <v>25.375000000000007</v>
      </c>
      <c r="W244" s="195">
        <f>Prevalence!W241*BS244</f>
        <v>47.250000000000007</v>
      </c>
      <c r="X244" s="195">
        <f>Prevalence!X241*BT244</f>
        <v>44.625000000000007</v>
      </c>
      <c r="Y244" s="195">
        <f>Prevalence!Y241*BU244</f>
        <v>40.18</v>
      </c>
      <c r="Z244" s="195">
        <f>Prevalence!Z241*BV244</f>
        <v>32.307916666666671</v>
      </c>
      <c r="AA244" s="195">
        <f>Prevalence!AA241*BW244</f>
        <v>63.612500000000004</v>
      </c>
      <c r="AB244" s="195">
        <f>Prevalence!AB241*BX244</f>
        <v>243.96750000000003</v>
      </c>
      <c r="AC244" s="195">
        <f>Prevalence!AC241*BY244</f>
        <v>0</v>
      </c>
      <c r="AD244" s="195">
        <f>Prevalence!AD241*BZ244</f>
        <v>32.095000000000006</v>
      </c>
      <c r="AE244" s="195">
        <f>Prevalence!AE241*CA244</f>
        <v>161.14000000000001</v>
      </c>
      <c r="AF244" s="195">
        <f>Prevalence!AF241*CB244</f>
        <v>96.836250000000021</v>
      </c>
      <c r="AG244" s="195">
        <f>Prevalence!AG241*CC244</f>
        <v>32.655000000000001</v>
      </c>
      <c r="AH244" s="195">
        <f>Prevalence!AH241*CD244</f>
        <v>29.452500000000001</v>
      </c>
      <c r="AI244" s="195">
        <f>Prevalence!AI241*CE244</f>
        <v>33.646666666666668</v>
      </c>
      <c r="AJ244" s="195">
        <f>Prevalence!AJ241*CF244</f>
        <v>24.018750000000004</v>
      </c>
      <c r="AK244" s="195">
        <f>Prevalence!AK241*CG244</f>
        <v>64.837500000000006</v>
      </c>
      <c r="AL244" s="195">
        <f>Prevalence!AL241*CH244</f>
        <v>51.77083333333335</v>
      </c>
      <c r="AM244" s="195">
        <f>Prevalence!AM241*CI244</f>
        <v>1.6625000000000001</v>
      </c>
      <c r="AN244" s="195">
        <f>Prevalence!AN241*CJ244</f>
        <v>80.645833333333357</v>
      </c>
      <c r="AO244" s="195">
        <f>Prevalence!AO241*CK244</f>
        <v>96.847916666666663</v>
      </c>
      <c r="AP244" s="195">
        <f>Prevalence!AP241*CL244</f>
        <v>14.641666666666669</v>
      </c>
      <c r="AQ244" s="195">
        <f>Prevalence!AQ241*CM244</f>
        <v>2.6308333333333334</v>
      </c>
      <c r="AR244" s="195">
        <f>Prevalence!AR241*CN244</f>
        <v>53.809583333333336</v>
      </c>
      <c r="AS244" s="195">
        <f>Prevalence!AS241*CO244</f>
        <v>104.72000000000001</v>
      </c>
      <c r="AT244" s="195">
        <f>Prevalence!AT241*CP244</f>
        <v>44.625000000000007</v>
      </c>
      <c r="AU244" s="195">
        <f>Prevalence!AU241*CQ244</f>
        <v>11.386666666666667</v>
      </c>
      <c r="AV244" s="195">
        <f>Prevalence!AV241*CR244</f>
        <v>60.984583333333333</v>
      </c>
      <c r="AW244">
        <v>243</v>
      </c>
      <c r="AX244">
        <v>29165</v>
      </c>
      <c r="AY244">
        <v>2006</v>
      </c>
      <c r="AZ244">
        <v>251</v>
      </c>
      <c r="BA244">
        <v>348</v>
      </c>
      <c r="BB244">
        <v>2302</v>
      </c>
      <c r="BC244">
        <v>1808</v>
      </c>
      <c r="BD244">
        <v>4677</v>
      </c>
      <c r="BE244">
        <v>6058</v>
      </c>
      <c r="BF244">
        <v>902</v>
      </c>
      <c r="BG244">
        <v>1968</v>
      </c>
      <c r="BH244">
        <v>6363</v>
      </c>
      <c r="BI244">
        <v>19</v>
      </c>
      <c r="BJ244">
        <v>41</v>
      </c>
      <c r="BK244">
        <v>2422</v>
      </c>
      <c r="BM244">
        <v>1967</v>
      </c>
      <c r="BN244">
        <v>2405</v>
      </c>
      <c r="BO244">
        <v>641</v>
      </c>
      <c r="BP244">
        <v>280</v>
      </c>
      <c r="BQ244">
        <v>257</v>
      </c>
      <c r="BR244">
        <v>348</v>
      </c>
      <c r="BS244">
        <v>675</v>
      </c>
      <c r="BT244">
        <v>450</v>
      </c>
      <c r="BU244">
        <v>1722</v>
      </c>
      <c r="BV244">
        <v>583</v>
      </c>
      <c r="BW244">
        <v>1454</v>
      </c>
      <c r="BX244">
        <v>4647</v>
      </c>
      <c r="BZ244">
        <v>786</v>
      </c>
      <c r="CA244">
        <v>2302</v>
      </c>
      <c r="CB244">
        <v>1071</v>
      </c>
      <c r="CC244">
        <v>622</v>
      </c>
      <c r="CD244">
        <v>306</v>
      </c>
      <c r="CE244">
        <v>412</v>
      </c>
      <c r="CF244">
        <v>305</v>
      </c>
      <c r="CG244">
        <v>585</v>
      </c>
      <c r="CH244">
        <v>710</v>
      </c>
      <c r="CI244">
        <v>19</v>
      </c>
      <c r="CJ244">
        <v>1106</v>
      </c>
      <c r="CK244">
        <v>1145</v>
      </c>
      <c r="CL244">
        <v>251</v>
      </c>
      <c r="CM244">
        <v>41</v>
      </c>
      <c r="CN244">
        <v>971</v>
      </c>
      <c r="CO244">
        <v>1496</v>
      </c>
      <c r="CP244">
        <v>765</v>
      </c>
      <c r="CQ244">
        <v>122</v>
      </c>
      <c r="CR244">
        <v>721</v>
      </c>
    </row>
    <row r="245" spans="1:96" x14ac:dyDescent="0.2">
      <c r="A245" s="114" t="s">
        <v>35</v>
      </c>
      <c r="B245" s="195">
        <f>Prevalence!B242*AX245</f>
        <v>1413.0200000000002</v>
      </c>
      <c r="C245" s="195">
        <f>Prevalence!C242*AY245</f>
        <v>118.80750000000003</v>
      </c>
      <c r="D245" s="195">
        <f>Prevalence!D242*AZ245</f>
        <v>9.4500000000000011</v>
      </c>
      <c r="E245" s="195">
        <f>Prevalence!E242*BA245</f>
        <v>19.760416666666671</v>
      </c>
      <c r="F245" s="195">
        <f>Prevalence!F242*BB245</f>
        <v>104.51</v>
      </c>
      <c r="G245" s="195">
        <f>Prevalence!G242*BC245</f>
        <v>57.54</v>
      </c>
      <c r="H245" s="195">
        <f>Prevalence!H242*BD245</f>
        <v>247.29250000000002</v>
      </c>
      <c r="I245" s="195">
        <f>Prevalence!I242*BE245</f>
        <v>339.41250000000008</v>
      </c>
      <c r="J245" s="195">
        <f>Prevalence!J242*BF245</f>
        <v>38.587500000000006</v>
      </c>
      <c r="K245" s="195">
        <f>Prevalence!K242*BG245</f>
        <v>91.63000000000001</v>
      </c>
      <c r="L245" s="195">
        <f>Prevalence!L242*BH245</f>
        <v>269.43875000000003</v>
      </c>
      <c r="M245" s="195">
        <f>Prevalence!M242*BI245</f>
        <v>0.96250000000000013</v>
      </c>
      <c r="N245" s="195">
        <f>Prevalence!N242*BJ245</f>
        <v>2.31</v>
      </c>
      <c r="O245" s="195">
        <f>Prevalence!O242*BK245</f>
        <v>133.23916666666668</v>
      </c>
      <c r="P245" s="195">
        <f>Prevalence!P242*BL245</f>
        <v>0</v>
      </c>
      <c r="Q245" s="195">
        <f>Prevalence!Q242*BM245</f>
        <v>102.44791666666669</v>
      </c>
      <c r="R245" s="195">
        <f>Prevalence!R242*BN245</f>
        <v>126.31500000000003</v>
      </c>
      <c r="S245" s="195">
        <f>Prevalence!S242*BO245</f>
        <v>35.962500000000006</v>
      </c>
      <c r="T245" s="195">
        <f>Prevalence!T242*BP245</f>
        <v>13.574166666666667</v>
      </c>
      <c r="U245" s="195">
        <f>Prevalence!U242*BQ245</f>
        <v>8.0266666666666673</v>
      </c>
      <c r="V245" s="195">
        <f>Prevalence!V242*BR245</f>
        <v>19.760416666666671</v>
      </c>
      <c r="W245" s="195">
        <f>Prevalence!W242*BS245</f>
        <v>38.500000000000007</v>
      </c>
      <c r="X245" s="195">
        <f>Prevalence!X242*BT245</f>
        <v>28.064166666666672</v>
      </c>
      <c r="Y245" s="195">
        <f>Prevalence!Y242*BU245</f>
        <v>32.130000000000003</v>
      </c>
      <c r="Z245" s="195">
        <f>Prevalence!Z242*BV245</f>
        <v>23.164166666666667</v>
      </c>
      <c r="AA245" s="195">
        <f>Prevalence!AA242*BW245</f>
        <v>47.643750000000004</v>
      </c>
      <c r="AB245" s="195">
        <f>Prevalence!AB242*BX245</f>
        <v>171.88500000000002</v>
      </c>
      <c r="AC245" s="195">
        <f>Prevalence!AC242*BY245</f>
        <v>0</v>
      </c>
      <c r="AD245" s="195">
        <f>Prevalence!AD242*BZ245</f>
        <v>20.212500000000002</v>
      </c>
      <c r="AE245" s="195">
        <f>Prevalence!AE242*CA245</f>
        <v>104.51</v>
      </c>
      <c r="AF245" s="195">
        <f>Prevalence!AF242*CB245</f>
        <v>63.56291666666668</v>
      </c>
      <c r="AG245" s="195">
        <f>Prevalence!AG242*CC245</f>
        <v>23.677500000000002</v>
      </c>
      <c r="AH245" s="195">
        <f>Prevalence!AH242*CD245</f>
        <v>20.79</v>
      </c>
      <c r="AI245" s="195">
        <f>Prevalence!AI242*CE245</f>
        <v>20.335000000000004</v>
      </c>
      <c r="AJ245" s="195">
        <f>Prevalence!AJ242*CF245</f>
        <v>19.845000000000002</v>
      </c>
      <c r="AK245" s="195">
        <f>Prevalence!AK242*CG245</f>
        <v>42.781666666666666</v>
      </c>
      <c r="AL245" s="195">
        <f>Prevalence!AL242*CH245</f>
        <v>32.958333333333343</v>
      </c>
      <c r="AM245" s="195">
        <f>Prevalence!AM242*CI245</f>
        <v>0.96250000000000013</v>
      </c>
      <c r="AN245" s="195">
        <f>Prevalence!AN242*CJ245</f>
        <v>58.041666666666679</v>
      </c>
      <c r="AO245" s="195">
        <f>Prevalence!AO242*CK245</f>
        <v>60.223333333333329</v>
      </c>
      <c r="AP245" s="195">
        <f>Prevalence!AP242*CL245</f>
        <v>9.4500000000000011</v>
      </c>
      <c r="AQ245" s="195">
        <f>Prevalence!AQ242*CM245</f>
        <v>2.31</v>
      </c>
      <c r="AR245" s="195">
        <f>Prevalence!AR242*CN245</f>
        <v>35.743749999999999</v>
      </c>
      <c r="AS245" s="195">
        <f>Prevalence!AS242*CO245</f>
        <v>70.350000000000009</v>
      </c>
      <c r="AT245" s="195">
        <f>Prevalence!AT242*CP245</f>
        <v>33.016666666666673</v>
      </c>
      <c r="AU245" s="195">
        <f>Prevalence!AU242*CQ245</f>
        <v>6.0666666666666673</v>
      </c>
      <c r="AV245" s="195">
        <f>Prevalence!AV242*CR245</f>
        <v>38.739166666666662</v>
      </c>
      <c r="AW245">
        <v>244</v>
      </c>
      <c r="AX245">
        <v>20186</v>
      </c>
      <c r="AY245">
        <v>1314</v>
      </c>
      <c r="AZ245">
        <v>162</v>
      </c>
      <c r="BA245">
        <v>271</v>
      </c>
      <c r="BB245">
        <v>1493</v>
      </c>
      <c r="BC245">
        <v>1233</v>
      </c>
      <c r="BD245">
        <v>3261</v>
      </c>
      <c r="BE245">
        <v>4310</v>
      </c>
      <c r="BF245">
        <v>630</v>
      </c>
      <c r="BG245">
        <v>1309</v>
      </c>
      <c r="BH245">
        <v>4399</v>
      </c>
      <c r="BI245">
        <v>11</v>
      </c>
      <c r="BJ245">
        <v>36</v>
      </c>
      <c r="BK245">
        <v>1757</v>
      </c>
      <c r="BM245">
        <v>1405</v>
      </c>
      <c r="BN245">
        <v>1604</v>
      </c>
      <c r="BO245">
        <v>411</v>
      </c>
      <c r="BP245">
        <v>179</v>
      </c>
      <c r="BQ245">
        <v>172</v>
      </c>
      <c r="BR245">
        <v>271</v>
      </c>
      <c r="BS245">
        <v>550</v>
      </c>
      <c r="BT245">
        <v>283</v>
      </c>
      <c r="BU245">
        <v>1377</v>
      </c>
      <c r="BV245">
        <v>418</v>
      </c>
      <c r="BW245">
        <v>1089</v>
      </c>
      <c r="BX245">
        <v>3274</v>
      </c>
      <c r="BZ245">
        <v>495</v>
      </c>
      <c r="CA245">
        <v>1493</v>
      </c>
      <c r="CB245">
        <v>703</v>
      </c>
      <c r="CC245">
        <v>451</v>
      </c>
      <c r="CD245">
        <v>216</v>
      </c>
      <c r="CE245">
        <v>249</v>
      </c>
      <c r="CF245">
        <v>252</v>
      </c>
      <c r="CG245">
        <v>386</v>
      </c>
      <c r="CH245">
        <v>452</v>
      </c>
      <c r="CI245">
        <v>11</v>
      </c>
      <c r="CJ245">
        <v>796</v>
      </c>
      <c r="CK245">
        <v>712</v>
      </c>
      <c r="CL245">
        <v>162</v>
      </c>
      <c r="CM245">
        <v>36</v>
      </c>
      <c r="CN245">
        <v>645</v>
      </c>
      <c r="CO245">
        <v>1005</v>
      </c>
      <c r="CP245">
        <v>566</v>
      </c>
      <c r="CQ245">
        <v>65</v>
      </c>
      <c r="CR245">
        <v>458</v>
      </c>
    </row>
    <row r="246" spans="1:96" x14ac:dyDescent="0.2">
      <c r="A246" s="114" t="s">
        <v>36</v>
      </c>
      <c r="B246" s="195">
        <f>Prevalence!B243*AX246</f>
        <v>162.47999999999999</v>
      </c>
      <c r="C246" s="195">
        <f>Prevalence!C243*AY246</f>
        <v>13.872500000000002</v>
      </c>
      <c r="D246" s="195">
        <f>Prevalence!D243*AZ246</f>
        <v>1.1416666666666666</v>
      </c>
      <c r="E246" s="195">
        <f>Prevalence!E243*BA246</f>
        <v>2.5937500000000004</v>
      </c>
      <c r="F246" s="195">
        <f>Prevalence!F243*BB246</f>
        <v>11.74</v>
      </c>
      <c r="G246" s="195">
        <f>Prevalence!G243*BC246</f>
        <v>6.6199999999999992</v>
      </c>
      <c r="H246" s="195">
        <f>Prevalence!H243*BD246</f>
        <v>27.310833333333331</v>
      </c>
      <c r="I246" s="195">
        <f>Prevalence!I243*BE246</f>
        <v>39.577500000000001</v>
      </c>
      <c r="J246" s="195">
        <f>Prevalence!J243*BF246</f>
        <v>4.5587500000000007</v>
      </c>
      <c r="K246" s="195">
        <f>Prevalence!K243*BG246</f>
        <v>9.2900000000000009</v>
      </c>
      <c r="L246" s="195">
        <f>Prevalence!L243*BH246</f>
        <v>31.692500000000003</v>
      </c>
      <c r="M246" s="195">
        <f>Prevalence!M243*BI246</f>
        <v>0.1125</v>
      </c>
      <c r="N246" s="195">
        <f>Prevalence!N243*BJ246</f>
        <v>0.10083333333333333</v>
      </c>
      <c r="O246" s="195">
        <f>Prevalence!O243*BK246</f>
        <v>16.141666666666666</v>
      </c>
      <c r="P246" s="195">
        <f>Prevalence!P243*BL246</f>
        <v>0</v>
      </c>
      <c r="Q246" s="195">
        <f>Prevalence!Q243*BM246</f>
        <v>11.760416666666668</v>
      </c>
      <c r="R246" s="195">
        <f>Prevalence!R243*BN246</f>
        <v>13.342499999999999</v>
      </c>
      <c r="S246" s="195">
        <f>Prevalence!S243*BO246</f>
        <v>4.5625</v>
      </c>
      <c r="T246" s="195">
        <f>Prevalence!T243*BP246</f>
        <v>1.5274999999999999</v>
      </c>
      <c r="U246" s="195">
        <f>Prevalence!U243*BQ246</f>
        <v>0.89999999999999991</v>
      </c>
      <c r="V246" s="195">
        <f>Prevalence!V243*BR246</f>
        <v>2.5937500000000004</v>
      </c>
      <c r="W246" s="195">
        <f>Prevalence!W243*BS246</f>
        <v>4.6000000000000005</v>
      </c>
      <c r="X246" s="195">
        <f>Prevalence!X243*BT246</f>
        <v>2.9325000000000001</v>
      </c>
      <c r="Y246" s="195">
        <f>Prevalence!Y243*BU246</f>
        <v>4.05</v>
      </c>
      <c r="Z246" s="195">
        <f>Prevalence!Z243*BV246</f>
        <v>2.3195833333333331</v>
      </c>
      <c r="AA246" s="195">
        <f>Prevalence!AA243*BW246</f>
        <v>5.4125000000000005</v>
      </c>
      <c r="AB246" s="195">
        <f>Prevalence!AB243*BX246</f>
        <v>21.412499999999998</v>
      </c>
      <c r="AC246" s="195">
        <f>Prevalence!AC243*BY246</f>
        <v>0</v>
      </c>
      <c r="AD246" s="195">
        <f>Prevalence!AD243*BZ246</f>
        <v>2.4383333333333335</v>
      </c>
      <c r="AE246" s="195">
        <f>Prevalence!AE243*CA246</f>
        <v>11.74</v>
      </c>
      <c r="AF246" s="195">
        <f>Prevalence!AF243*CB246</f>
        <v>7.6337500000000009</v>
      </c>
      <c r="AG246" s="195">
        <f>Prevalence!AG243*CC246</f>
        <v>2.85</v>
      </c>
      <c r="AH246" s="195">
        <f>Prevalence!AH243*CD246</f>
        <v>2.3512499999999998</v>
      </c>
      <c r="AI246" s="195">
        <f>Prevalence!AI243*CE246</f>
        <v>2.4033333333333333</v>
      </c>
      <c r="AJ246" s="195">
        <f>Prevalence!AJ243*CF246</f>
        <v>2.3174999999999999</v>
      </c>
      <c r="AK246" s="195">
        <f>Prevalence!AK243*CG246</f>
        <v>4.7658333333333323</v>
      </c>
      <c r="AL246" s="195">
        <f>Prevalence!AL243*CH246</f>
        <v>3.072916666666667</v>
      </c>
      <c r="AM246" s="195">
        <f>Prevalence!AM243*CI246</f>
        <v>0.1125</v>
      </c>
      <c r="AN246" s="195">
        <f>Prevalence!AN243*CJ246</f>
        <v>6.9270833333333339</v>
      </c>
      <c r="AO246" s="195">
        <f>Prevalence!AO243*CK246</f>
        <v>5.9933333333333332</v>
      </c>
      <c r="AP246" s="195">
        <f>Prevalence!AP243*CL246</f>
        <v>1.1416666666666666</v>
      </c>
      <c r="AQ246" s="195">
        <f>Prevalence!AQ243*CM246</f>
        <v>0.10083333333333333</v>
      </c>
      <c r="AR246" s="195">
        <f>Prevalence!AR243*CN246</f>
        <v>4.480833333333333</v>
      </c>
      <c r="AS246" s="195">
        <f>Prevalence!AS243*CO246</f>
        <v>7.65</v>
      </c>
      <c r="AT246" s="195">
        <f>Prevalence!AT243*CP246</f>
        <v>3.6666666666666665</v>
      </c>
      <c r="AU246" s="195">
        <f>Prevalence!AU243*CQ246</f>
        <v>0.6399999999999999</v>
      </c>
      <c r="AV246" s="195">
        <f>Prevalence!AV243*CR246</f>
        <v>3.2383333333333333</v>
      </c>
      <c r="AW246">
        <v>245</v>
      </c>
      <c r="AX246">
        <v>16248</v>
      </c>
      <c r="AY246">
        <v>1074</v>
      </c>
      <c r="AZ246">
        <v>137</v>
      </c>
      <c r="BA246">
        <v>249</v>
      </c>
      <c r="BB246">
        <v>1174</v>
      </c>
      <c r="BC246">
        <v>993</v>
      </c>
      <c r="BD246">
        <v>2521</v>
      </c>
      <c r="BE246">
        <v>3518</v>
      </c>
      <c r="BF246">
        <v>521</v>
      </c>
      <c r="BG246">
        <v>929</v>
      </c>
      <c r="BH246">
        <v>3622</v>
      </c>
      <c r="BI246">
        <v>9</v>
      </c>
      <c r="BJ246">
        <v>11</v>
      </c>
      <c r="BK246">
        <v>1490</v>
      </c>
      <c r="BM246">
        <v>1129</v>
      </c>
      <c r="BN246">
        <v>1186</v>
      </c>
      <c r="BO246">
        <v>365</v>
      </c>
      <c r="BP246">
        <v>141</v>
      </c>
      <c r="BQ246">
        <v>135</v>
      </c>
      <c r="BR246">
        <v>249</v>
      </c>
      <c r="BS246">
        <v>460</v>
      </c>
      <c r="BT246">
        <v>207</v>
      </c>
      <c r="BU246">
        <v>1215</v>
      </c>
      <c r="BV246">
        <v>293</v>
      </c>
      <c r="BW246">
        <v>866</v>
      </c>
      <c r="BX246">
        <v>2855</v>
      </c>
      <c r="BZ246">
        <v>418</v>
      </c>
      <c r="CA246">
        <v>1174</v>
      </c>
      <c r="CB246">
        <v>591</v>
      </c>
      <c r="CC246">
        <v>380</v>
      </c>
      <c r="CD246">
        <v>171</v>
      </c>
      <c r="CE246">
        <v>206</v>
      </c>
      <c r="CF246">
        <v>206</v>
      </c>
      <c r="CG246">
        <v>301</v>
      </c>
      <c r="CH246">
        <v>295</v>
      </c>
      <c r="CI246">
        <v>9</v>
      </c>
      <c r="CJ246">
        <v>665</v>
      </c>
      <c r="CK246">
        <v>496</v>
      </c>
      <c r="CL246">
        <v>137</v>
      </c>
      <c r="CM246">
        <v>11</v>
      </c>
      <c r="CN246">
        <v>566</v>
      </c>
      <c r="CO246">
        <v>765</v>
      </c>
      <c r="CP246">
        <v>440</v>
      </c>
      <c r="CQ246">
        <v>48</v>
      </c>
      <c r="CR246">
        <v>268</v>
      </c>
    </row>
    <row r="247" spans="1:96" x14ac:dyDescent="0.2">
      <c r="A247" s="114" t="s">
        <v>37</v>
      </c>
      <c r="B247" s="195">
        <f>Prevalence!B244*AX247</f>
        <v>107.33</v>
      </c>
      <c r="C247" s="195">
        <f>Prevalence!C244*AY247</f>
        <v>8.9770833333333346</v>
      </c>
      <c r="D247" s="195">
        <f>Prevalence!D244*AZ247</f>
        <v>0.83333333333333337</v>
      </c>
      <c r="E247" s="195">
        <f>Prevalence!E244*BA247</f>
        <v>1.2708333333333335</v>
      </c>
      <c r="F247" s="195">
        <f>Prevalence!F244*BB247</f>
        <v>7.79</v>
      </c>
      <c r="G247" s="195">
        <f>Prevalence!G244*BC247</f>
        <v>3.793333333333333</v>
      </c>
      <c r="H247" s="195">
        <f>Prevalence!H244*BD247</f>
        <v>18.145833333333332</v>
      </c>
      <c r="I247" s="195">
        <f>Prevalence!I244*BE247</f>
        <v>25.762499999999999</v>
      </c>
      <c r="J247" s="195">
        <f>Prevalence!J244*BF247</f>
        <v>3.2550000000000003</v>
      </c>
      <c r="K247" s="195">
        <f>Prevalence!K244*BG247</f>
        <v>5.65</v>
      </c>
      <c r="L247" s="195">
        <f>Prevalence!L244*BH247</f>
        <v>21.682500000000001</v>
      </c>
      <c r="M247" s="195">
        <f>Prevalence!M244*BI247</f>
        <v>0.125</v>
      </c>
      <c r="N247" s="195">
        <f>Prevalence!N244*BJ247</f>
        <v>3.6666666666666667E-2</v>
      </c>
      <c r="O247" s="195">
        <f>Prevalence!O244*BK247</f>
        <v>11.634999999999998</v>
      </c>
      <c r="P247" s="195">
        <f>Prevalence!P244*BL247</f>
        <v>0</v>
      </c>
      <c r="Q247" s="195">
        <f>Prevalence!Q244*BM247</f>
        <v>8</v>
      </c>
      <c r="R247" s="195">
        <f>Prevalence!R244*BN247</f>
        <v>8.5612499999999994</v>
      </c>
      <c r="S247" s="195">
        <f>Prevalence!S244*BO247</f>
        <v>3.2375000000000003</v>
      </c>
      <c r="T247" s="195">
        <f>Prevalence!T244*BP247</f>
        <v>1.1591666666666665</v>
      </c>
      <c r="U247" s="195">
        <f>Prevalence!U244*BQ247</f>
        <v>0.58666666666666667</v>
      </c>
      <c r="V247" s="195">
        <f>Prevalence!V244*BR247</f>
        <v>1.2708333333333335</v>
      </c>
      <c r="W247" s="195">
        <f>Prevalence!W244*BS247</f>
        <v>3.44</v>
      </c>
      <c r="X247" s="195">
        <f>Prevalence!X244*BT247</f>
        <v>1.7141666666666668</v>
      </c>
      <c r="Y247" s="195">
        <f>Prevalence!Y244*BU247</f>
        <v>2.6733333333333333</v>
      </c>
      <c r="Z247" s="195">
        <f>Prevalence!Z244*BV247</f>
        <v>1.7258333333333331</v>
      </c>
      <c r="AA247" s="195">
        <f>Prevalence!AA244*BW247</f>
        <v>3.7</v>
      </c>
      <c r="AB247" s="195">
        <f>Prevalence!AB244*BX247</f>
        <v>15.09</v>
      </c>
      <c r="AC247" s="195">
        <f>Prevalence!AC244*BY247</f>
        <v>0</v>
      </c>
      <c r="AD247" s="195">
        <f>Prevalence!AD244*BZ247</f>
        <v>1.2425000000000002</v>
      </c>
      <c r="AE247" s="195">
        <f>Prevalence!AE244*CA247</f>
        <v>7.79</v>
      </c>
      <c r="AF247" s="195">
        <f>Prevalence!AF244*CB247</f>
        <v>4.4691666666666672</v>
      </c>
      <c r="AG247" s="195">
        <f>Prevalence!AG244*CC247</f>
        <v>1.9874999999999998</v>
      </c>
      <c r="AH247" s="195">
        <f>Prevalence!AH244*CD247</f>
        <v>1.3612500000000001</v>
      </c>
      <c r="AI247" s="195">
        <f>Prevalence!AI244*CE247</f>
        <v>1.0733333333333335</v>
      </c>
      <c r="AJ247" s="195">
        <f>Prevalence!AJ244*CF247</f>
        <v>1.6424999999999998</v>
      </c>
      <c r="AK247" s="195">
        <f>Prevalence!AK244*CG247</f>
        <v>3.4358333333333331</v>
      </c>
      <c r="AL247" s="195">
        <f>Prevalence!AL244*CH247</f>
        <v>1.7812500000000002</v>
      </c>
      <c r="AM247" s="195">
        <f>Prevalence!AM244*CI247</f>
        <v>0.125</v>
      </c>
      <c r="AN247" s="195">
        <f>Prevalence!AN244*CJ247</f>
        <v>4.9062500000000009</v>
      </c>
      <c r="AO247" s="195">
        <f>Prevalence!AO244*CK247</f>
        <v>3.9633333333333334</v>
      </c>
      <c r="AP247" s="195">
        <f>Prevalence!AP244*CL247</f>
        <v>0.83333333333333337</v>
      </c>
      <c r="AQ247" s="195">
        <f>Prevalence!AQ244*CM247</f>
        <v>3.6666666666666667E-2</v>
      </c>
      <c r="AR247" s="195">
        <f>Prevalence!AR244*CN247</f>
        <v>2.8262499999999995</v>
      </c>
      <c r="AS247" s="195">
        <f>Prevalence!AS244*CO247</f>
        <v>4.8500000000000005</v>
      </c>
      <c r="AT247" s="195">
        <f>Prevalence!AT244*CP247</f>
        <v>2.2333333333333334</v>
      </c>
      <c r="AU247" s="195">
        <f>Prevalence!AU244*CQ247</f>
        <v>0.42666666666666664</v>
      </c>
      <c r="AV247" s="195">
        <f>Prevalence!AV244*CR247</f>
        <v>1.885</v>
      </c>
      <c r="AW247">
        <v>246</v>
      </c>
      <c r="AX247">
        <v>10733</v>
      </c>
      <c r="AY247">
        <v>695</v>
      </c>
      <c r="AZ247">
        <v>100</v>
      </c>
      <c r="BA247">
        <v>122</v>
      </c>
      <c r="BB247">
        <v>779</v>
      </c>
      <c r="BC247">
        <v>569</v>
      </c>
      <c r="BD247">
        <v>1675</v>
      </c>
      <c r="BE247">
        <v>2290</v>
      </c>
      <c r="BF247">
        <v>372</v>
      </c>
      <c r="BG247">
        <v>565</v>
      </c>
      <c r="BH247">
        <v>2478</v>
      </c>
      <c r="BI247">
        <v>10</v>
      </c>
      <c r="BJ247">
        <v>4</v>
      </c>
      <c r="BK247">
        <v>1074</v>
      </c>
      <c r="BM247">
        <v>768</v>
      </c>
      <c r="BN247">
        <v>761</v>
      </c>
      <c r="BO247">
        <v>259</v>
      </c>
      <c r="BP247">
        <v>107</v>
      </c>
      <c r="BQ247">
        <v>88</v>
      </c>
      <c r="BR247">
        <v>122</v>
      </c>
      <c r="BS247">
        <v>344</v>
      </c>
      <c r="BT247">
        <v>121</v>
      </c>
      <c r="BU247">
        <v>802</v>
      </c>
      <c r="BV247">
        <v>218</v>
      </c>
      <c r="BW247">
        <v>592</v>
      </c>
      <c r="BX247">
        <v>2012</v>
      </c>
      <c r="BZ247">
        <v>213</v>
      </c>
      <c r="CA247">
        <v>779</v>
      </c>
      <c r="CB247">
        <v>346</v>
      </c>
      <c r="CC247">
        <v>265</v>
      </c>
      <c r="CD247">
        <v>99</v>
      </c>
      <c r="CE247">
        <v>92</v>
      </c>
      <c r="CF247">
        <v>146</v>
      </c>
      <c r="CG247">
        <v>217</v>
      </c>
      <c r="CH247">
        <v>171</v>
      </c>
      <c r="CI247">
        <v>10</v>
      </c>
      <c r="CJ247">
        <v>471</v>
      </c>
      <c r="CK247">
        <v>328</v>
      </c>
      <c r="CL247">
        <v>100</v>
      </c>
      <c r="CM247">
        <v>4</v>
      </c>
      <c r="CN247">
        <v>357</v>
      </c>
      <c r="CO247">
        <v>485</v>
      </c>
      <c r="CP247">
        <v>268</v>
      </c>
      <c r="CQ247">
        <v>32</v>
      </c>
      <c r="CR247">
        <v>156</v>
      </c>
    </row>
    <row r="248" spans="1:96" x14ac:dyDescent="0.2">
      <c r="A248" s="114" t="s">
        <v>208</v>
      </c>
      <c r="B248" s="195">
        <f>Prevalence!B245*AX248</f>
        <v>54.74</v>
      </c>
      <c r="C248" s="195">
        <f>Prevalence!C245*AY248</f>
        <v>4.9470833333333344</v>
      </c>
      <c r="D248" s="195">
        <f>Prevalence!D245*AZ248</f>
        <v>0.33333333333333331</v>
      </c>
      <c r="E248" s="195">
        <f>Prevalence!E245*BA248</f>
        <v>0.78125000000000011</v>
      </c>
      <c r="F248" s="195">
        <f>Prevalence!F245*BB248</f>
        <v>3.84</v>
      </c>
      <c r="G248" s="195">
        <f>Prevalence!G245*BC248</f>
        <v>1.6266666666666665</v>
      </c>
      <c r="H248" s="195">
        <f>Prevalence!H245*BD248</f>
        <v>9.4574999999999996</v>
      </c>
      <c r="I248" s="195">
        <f>Prevalence!I245*BE248</f>
        <v>12.9375</v>
      </c>
      <c r="J248" s="195">
        <f>Prevalence!J245*BF248</f>
        <v>1.6362500000000002</v>
      </c>
      <c r="K248" s="195">
        <f>Prevalence!K245*BG248</f>
        <v>2.6</v>
      </c>
      <c r="L248" s="195">
        <f>Prevalence!L245*BH248</f>
        <v>11.978750000000002</v>
      </c>
      <c r="M248" s="195">
        <f>Prevalence!M245*BI248</f>
        <v>0</v>
      </c>
      <c r="N248" s="195">
        <f>Prevalence!N245*BJ248</f>
        <v>2.75E-2</v>
      </c>
      <c r="O248" s="195">
        <f>Prevalence!O245*BK248</f>
        <v>5.4816666666666656</v>
      </c>
      <c r="P248" s="195">
        <f>Prevalence!P245*BL248</f>
        <v>0</v>
      </c>
      <c r="Q248" s="195">
        <f>Prevalence!Q245*BM248</f>
        <v>4.385416666666667</v>
      </c>
      <c r="R248" s="195">
        <f>Prevalence!R245*BN248</f>
        <v>4.3650000000000002</v>
      </c>
      <c r="S248" s="195">
        <f>Prevalence!S245*BO248</f>
        <v>1.3375000000000001</v>
      </c>
      <c r="T248" s="195">
        <f>Prevalence!T245*BP248</f>
        <v>0.56333333333333324</v>
      </c>
      <c r="U248" s="195">
        <f>Prevalence!U245*BQ248</f>
        <v>0.18</v>
      </c>
      <c r="V248" s="195">
        <f>Prevalence!V245*BR248</f>
        <v>0.78125000000000011</v>
      </c>
      <c r="W248" s="195">
        <f>Prevalence!W245*BS248</f>
        <v>1.57</v>
      </c>
      <c r="X248" s="195">
        <f>Prevalence!X245*BT248</f>
        <v>0.92083333333333339</v>
      </c>
      <c r="Y248" s="195">
        <f>Prevalence!Y245*BU248</f>
        <v>1.18</v>
      </c>
      <c r="Z248" s="195">
        <f>Prevalence!Z245*BV248</f>
        <v>1.0212499999999998</v>
      </c>
      <c r="AA248" s="195">
        <f>Prevalence!AA245*BW248</f>
        <v>2.0562499999999999</v>
      </c>
      <c r="AB248" s="195">
        <f>Prevalence!AB245*BX248</f>
        <v>8.3550000000000004</v>
      </c>
      <c r="AC248" s="195">
        <f>Prevalence!AC245*BY248</f>
        <v>0</v>
      </c>
      <c r="AD248" s="195">
        <f>Prevalence!AD245*BZ248</f>
        <v>0.56000000000000005</v>
      </c>
      <c r="AE248" s="195">
        <f>Prevalence!AE245*CA248</f>
        <v>3.84</v>
      </c>
      <c r="AF248" s="195">
        <f>Prevalence!AF245*CB248</f>
        <v>2.9708333333333337</v>
      </c>
      <c r="AG248" s="195">
        <f>Prevalence!AG245*CC248</f>
        <v>1.0125</v>
      </c>
      <c r="AH248" s="195">
        <f>Prevalence!AH245*CD248</f>
        <v>0.85250000000000004</v>
      </c>
      <c r="AI248" s="195">
        <f>Prevalence!AI245*CE248</f>
        <v>0.56000000000000005</v>
      </c>
      <c r="AJ248" s="195">
        <f>Prevalence!AJ245*CF248</f>
        <v>0.72</v>
      </c>
      <c r="AK248" s="195">
        <f>Prevalence!AK245*CG248</f>
        <v>1.6624999999999999</v>
      </c>
      <c r="AL248" s="195">
        <f>Prevalence!AL245*CH248</f>
        <v>0.78125000000000011</v>
      </c>
      <c r="AM248" s="195">
        <f>Prevalence!AM245*CI248</f>
        <v>0</v>
      </c>
      <c r="AN248" s="195">
        <f>Prevalence!AN245*CJ248</f>
        <v>2.5208333333333335</v>
      </c>
      <c r="AO248" s="195">
        <f>Prevalence!AO245*CK248</f>
        <v>1.4983333333333333</v>
      </c>
      <c r="AP248" s="195">
        <f>Prevalence!AP245*CL248</f>
        <v>0.33333333333333331</v>
      </c>
      <c r="AQ248" s="195">
        <f>Prevalence!AQ245*CM248</f>
        <v>2.75E-2</v>
      </c>
      <c r="AR248" s="195">
        <f>Prevalence!AR245*CN248</f>
        <v>1.6862499999999998</v>
      </c>
      <c r="AS248" s="195">
        <f>Prevalence!AS245*CO248</f>
        <v>2.23</v>
      </c>
      <c r="AT248" s="195">
        <f>Prevalence!AT245*CP248</f>
        <v>1.0083333333333333</v>
      </c>
      <c r="AU248" s="195">
        <f>Prevalence!AU245*CQ248</f>
        <v>0.17333333333333331</v>
      </c>
      <c r="AV248" s="195">
        <f>Prevalence!AV245*CR248</f>
        <v>0.9425</v>
      </c>
      <c r="AW248">
        <v>247</v>
      </c>
      <c r="AX248">
        <v>5474</v>
      </c>
      <c r="AY248">
        <v>383</v>
      </c>
      <c r="AZ248">
        <v>40</v>
      </c>
      <c r="BA248">
        <v>75</v>
      </c>
      <c r="BB248">
        <v>384</v>
      </c>
      <c r="BC248">
        <v>244</v>
      </c>
      <c r="BD248">
        <v>873</v>
      </c>
      <c r="BE248">
        <v>1150</v>
      </c>
      <c r="BF248">
        <v>187</v>
      </c>
      <c r="BG248">
        <v>260</v>
      </c>
      <c r="BH248">
        <v>1369</v>
      </c>
      <c r="BI248">
        <v>0</v>
      </c>
      <c r="BJ248">
        <v>3</v>
      </c>
      <c r="BK248">
        <v>506</v>
      </c>
      <c r="BM248">
        <v>421</v>
      </c>
      <c r="BN248">
        <v>388</v>
      </c>
      <c r="BO248">
        <v>107</v>
      </c>
      <c r="BP248">
        <v>52</v>
      </c>
      <c r="BQ248">
        <v>27</v>
      </c>
      <c r="BR248">
        <v>75</v>
      </c>
      <c r="BS248">
        <v>157</v>
      </c>
      <c r="BT248">
        <v>65</v>
      </c>
      <c r="BU248">
        <v>354</v>
      </c>
      <c r="BV248">
        <v>129</v>
      </c>
      <c r="BW248">
        <v>329</v>
      </c>
      <c r="BX248">
        <v>1114</v>
      </c>
      <c r="BZ248">
        <v>96</v>
      </c>
      <c r="CA248">
        <v>384</v>
      </c>
      <c r="CB248">
        <v>230</v>
      </c>
      <c r="CC248">
        <v>135</v>
      </c>
      <c r="CD248">
        <v>62</v>
      </c>
      <c r="CE248">
        <v>48</v>
      </c>
      <c r="CF248">
        <v>64</v>
      </c>
      <c r="CG248">
        <v>105</v>
      </c>
      <c r="CH248">
        <v>75</v>
      </c>
      <c r="CI248">
        <v>0</v>
      </c>
      <c r="CJ248">
        <v>242</v>
      </c>
      <c r="CK248">
        <v>124</v>
      </c>
      <c r="CL248">
        <v>40</v>
      </c>
      <c r="CM248">
        <v>3</v>
      </c>
      <c r="CN248">
        <v>213</v>
      </c>
      <c r="CO248">
        <v>223</v>
      </c>
      <c r="CP248">
        <v>121</v>
      </c>
      <c r="CQ248">
        <v>13</v>
      </c>
      <c r="CR248">
        <v>78</v>
      </c>
    </row>
    <row r="249" spans="1:96" x14ac:dyDescent="0.2">
      <c r="A249" s="114" t="s">
        <v>209</v>
      </c>
      <c r="B249" s="195">
        <f>Prevalence!B246*AX249</f>
        <v>21.7</v>
      </c>
      <c r="C249" s="195">
        <f>Prevalence!C246*AY249</f>
        <v>1.8600000000000003</v>
      </c>
      <c r="D249" s="195">
        <f>Prevalence!D246*AZ249</f>
        <v>9.166666666666666E-2</v>
      </c>
      <c r="E249" s="195">
        <f>Prevalence!E246*BA249</f>
        <v>0.19791666666666669</v>
      </c>
      <c r="F249" s="195">
        <f>Prevalence!F246*BB249</f>
        <v>1.45</v>
      </c>
      <c r="G249" s="195">
        <f>Prevalence!G246*BC249</f>
        <v>0.76666666666666661</v>
      </c>
      <c r="H249" s="195">
        <f>Prevalence!H246*BD249</f>
        <v>4.0083333333333329</v>
      </c>
      <c r="I249" s="195">
        <f>Prevalence!I246*BE249</f>
        <v>4.7924999999999995</v>
      </c>
      <c r="J249" s="195">
        <f>Prevalence!J246*BF249</f>
        <v>0.68250000000000011</v>
      </c>
      <c r="K249" s="195">
        <f>Prevalence!K246*BG249</f>
        <v>0.73</v>
      </c>
      <c r="L249" s="195">
        <f>Prevalence!L246*BH249</f>
        <v>5.0575000000000001</v>
      </c>
      <c r="M249" s="195">
        <f>Prevalence!M246*BI249</f>
        <v>2.5000000000000001E-2</v>
      </c>
      <c r="N249" s="195">
        <f>Prevalence!N246*BJ249</f>
        <v>2.75E-2</v>
      </c>
      <c r="O249" s="195">
        <f>Prevalence!O246*BK249</f>
        <v>2.2316666666666665</v>
      </c>
      <c r="P249" s="195">
        <f>Prevalence!P246*BL249</f>
        <v>0</v>
      </c>
      <c r="Q249" s="195">
        <f>Prevalence!Q246*BM249</f>
        <v>1.822916666666667</v>
      </c>
      <c r="R249" s="195">
        <f>Prevalence!R246*BN249</f>
        <v>1.9575</v>
      </c>
      <c r="S249" s="195">
        <f>Prevalence!S246*BO249</f>
        <v>0.48750000000000004</v>
      </c>
      <c r="T249" s="195">
        <f>Prevalence!T246*BP249</f>
        <v>0.25999999999999995</v>
      </c>
      <c r="U249" s="195">
        <f>Prevalence!U246*BQ249</f>
        <v>7.9999999999999988E-2</v>
      </c>
      <c r="V249" s="195">
        <f>Prevalence!V246*BR249</f>
        <v>0.19791666666666669</v>
      </c>
      <c r="W249" s="195">
        <f>Prevalence!W246*BS249</f>
        <v>0.6</v>
      </c>
      <c r="X249" s="195">
        <f>Prevalence!X246*BT249</f>
        <v>0.42500000000000004</v>
      </c>
      <c r="Y249" s="195">
        <f>Prevalence!Y246*BU249</f>
        <v>0.43333333333333329</v>
      </c>
      <c r="Z249" s="195">
        <f>Prevalence!Z246*BV249</f>
        <v>0.34833333333333327</v>
      </c>
      <c r="AA249" s="195">
        <f>Prevalence!AA246*BW249</f>
        <v>0.79375000000000007</v>
      </c>
      <c r="AB249" s="195">
        <f>Prevalence!AB246*BX249</f>
        <v>3.6675</v>
      </c>
      <c r="AC249" s="195">
        <f>Prevalence!AC246*BY249</f>
        <v>0</v>
      </c>
      <c r="AD249" s="195">
        <f>Prevalence!AD246*BZ249</f>
        <v>0.29749999999999999</v>
      </c>
      <c r="AE249" s="195">
        <f>Prevalence!AE246*CA249</f>
        <v>1.45</v>
      </c>
      <c r="AF249" s="195">
        <f>Prevalence!AF246*CB249</f>
        <v>1.0720833333333335</v>
      </c>
      <c r="AG249" s="195">
        <f>Prevalence!AG246*CC249</f>
        <v>0.40499999999999997</v>
      </c>
      <c r="AH249" s="195">
        <f>Prevalence!AH246*CD249</f>
        <v>0.30249999999999999</v>
      </c>
      <c r="AI249" s="195">
        <f>Prevalence!AI246*CE249</f>
        <v>0.21000000000000002</v>
      </c>
      <c r="AJ249" s="195">
        <f>Prevalence!AJ246*CF249</f>
        <v>0.23624999999999999</v>
      </c>
      <c r="AK249" s="195">
        <f>Prevalence!AK246*CG249</f>
        <v>0.56999999999999995</v>
      </c>
      <c r="AL249" s="195">
        <f>Prevalence!AL246*CH249</f>
        <v>0.19791666666666669</v>
      </c>
      <c r="AM249" s="195">
        <f>Prevalence!AM246*CI249</f>
        <v>2.5000000000000001E-2</v>
      </c>
      <c r="AN249" s="195">
        <f>Prevalence!AN246*CJ249</f>
        <v>1.1145833333333335</v>
      </c>
      <c r="AO249" s="195">
        <f>Prevalence!AO246*CK249</f>
        <v>0.51958333333333329</v>
      </c>
      <c r="AP249" s="195">
        <f>Prevalence!AP246*CL249</f>
        <v>9.166666666666666E-2</v>
      </c>
      <c r="AQ249" s="195">
        <f>Prevalence!AQ246*CM249</f>
        <v>2.75E-2</v>
      </c>
      <c r="AR249" s="195">
        <f>Prevalence!AR246*CN249</f>
        <v>0.61749999999999994</v>
      </c>
      <c r="AS249" s="195">
        <f>Prevalence!AS246*CO249</f>
        <v>0.72</v>
      </c>
      <c r="AT249" s="195">
        <f>Prevalence!AT246*CP249</f>
        <v>0.43333333333333335</v>
      </c>
      <c r="AU249" s="195">
        <f>Prevalence!AU246*CQ249</f>
        <v>3.9999999999999994E-2</v>
      </c>
      <c r="AV249" s="195">
        <f>Prevalence!AV246*CR249</f>
        <v>0.32624999999999998</v>
      </c>
      <c r="AW249">
        <v>248</v>
      </c>
      <c r="AX249">
        <v>2170</v>
      </c>
      <c r="AY249">
        <v>144</v>
      </c>
      <c r="AZ249">
        <v>11</v>
      </c>
      <c r="BA249">
        <v>19</v>
      </c>
      <c r="BB249">
        <v>145</v>
      </c>
      <c r="BC249">
        <v>115</v>
      </c>
      <c r="BD249">
        <v>370</v>
      </c>
      <c r="BE249">
        <v>426</v>
      </c>
      <c r="BF249">
        <v>78</v>
      </c>
      <c r="BG249">
        <v>73</v>
      </c>
      <c r="BH249">
        <v>578</v>
      </c>
      <c r="BI249">
        <v>2</v>
      </c>
      <c r="BJ249">
        <v>3</v>
      </c>
      <c r="BK249">
        <v>206</v>
      </c>
      <c r="BM249">
        <v>175</v>
      </c>
      <c r="BN249">
        <v>174</v>
      </c>
      <c r="BO249">
        <v>39</v>
      </c>
      <c r="BP249">
        <v>24</v>
      </c>
      <c r="BQ249">
        <v>12</v>
      </c>
      <c r="BR249">
        <v>19</v>
      </c>
      <c r="BS249">
        <v>60</v>
      </c>
      <c r="BT249">
        <v>30</v>
      </c>
      <c r="BU249">
        <v>130</v>
      </c>
      <c r="BV249">
        <v>44</v>
      </c>
      <c r="BW249">
        <v>127</v>
      </c>
      <c r="BX249">
        <v>489</v>
      </c>
      <c r="BZ249">
        <v>51</v>
      </c>
      <c r="CA249">
        <v>145</v>
      </c>
      <c r="CB249">
        <v>83</v>
      </c>
      <c r="CC249">
        <v>54</v>
      </c>
      <c r="CD249">
        <v>22</v>
      </c>
      <c r="CE249">
        <v>18</v>
      </c>
      <c r="CF249">
        <v>21</v>
      </c>
      <c r="CG249">
        <v>36</v>
      </c>
      <c r="CH249">
        <v>19</v>
      </c>
      <c r="CI249">
        <v>2</v>
      </c>
      <c r="CJ249">
        <v>107</v>
      </c>
      <c r="CK249">
        <v>43</v>
      </c>
      <c r="CL249">
        <v>11</v>
      </c>
      <c r="CM249">
        <v>3</v>
      </c>
      <c r="CN249">
        <v>78</v>
      </c>
      <c r="CO249">
        <v>72</v>
      </c>
      <c r="CP249">
        <v>52</v>
      </c>
      <c r="CQ249">
        <v>3</v>
      </c>
      <c r="CR249">
        <v>27</v>
      </c>
    </row>
    <row r="250" spans="1:96" x14ac:dyDescent="0.2">
      <c r="A250" s="114" t="s">
        <v>39</v>
      </c>
      <c r="AW250">
        <v>249</v>
      </c>
    </row>
    <row r="251" spans="1:96" x14ac:dyDescent="0.2">
      <c r="A251" s="114" t="s">
        <v>40</v>
      </c>
      <c r="AW251">
        <v>250</v>
      </c>
    </row>
    <row r="252" spans="1:96" x14ac:dyDescent="0.2">
      <c r="A252" s="114" t="s">
        <v>41</v>
      </c>
      <c r="AW252">
        <v>251</v>
      </c>
    </row>
    <row r="253" spans="1:96" x14ac:dyDescent="0.2">
      <c r="A253" s="114" t="s">
        <v>42</v>
      </c>
      <c r="AW253">
        <v>252</v>
      </c>
    </row>
    <row r="254" spans="1:96" x14ac:dyDescent="0.2">
      <c r="A254" s="114" t="s">
        <v>222</v>
      </c>
      <c r="B254" s="195">
        <f>Prevalence!B251*AX254</f>
        <v>3000.91</v>
      </c>
      <c r="C254" s="195">
        <f>Prevalence!C251*AY254</f>
        <v>139.75</v>
      </c>
      <c r="D254" s="195">
        <f>Prevalence!D251*AZ254</f>
        <v>9.8149999999999995</v>
      </c>
      <c r="E254" s="195">
        <f>Prevalence!E251*BA254</f>
        <v>28.32</v>
      </c>
      <c r="F254" s="195">
        <f>Prevalence!F251*BB254</f>
        <v>262.60500000000002</v>
      </c>
      <c r="G254" s="195">
        <f>Prevalence!G251*BC254</f>
        <v>190.78500000000003</v>
      </c>
      <c r="H254" s="195">
        <f>Prevalence!H251*BD254</f>
        <v>494.23500000000007</v>
      </c>
      <c r="I254" s="195">
        <f>Prevalence!I251*BE254</f>
        <v>596.20000000000005</v>
      </c>
      <c r="J254" s="195">
        <f>Prevalence!J251*BF254</f>
        <v>68.67</v>
      </c>
      <c r="K254" s="195">
        <f>Prevalence!K251*BG254</f>
        <v>215.39499999999998</v>
      </c>
      <c r="L254" s="195">
        <f>Prevalence!L251*BH254</f>
        <v>631.65499999999997</v>
      </c>
      <c r="M254" s="195">
        <f>Prevalence!M251*BI254</f>
        <v>1.2</v>
      </c>
      <c r="N254" s="195">
        <f>Prevalence!N251*BJ254</f>
        <v>2.6599999999999997</v>
      </c>
      <c r="O254" s="195">
        <f>Prevalence!O251*BK254</f>
        <v>241.61499999999998</v>
      </c>
      <c r="P254" s="195">
        <f>Prevalence!P251*BL254</f>
        <v>0</v>
      </c>
      <c r="Q254" s="195">
        <f>Prevalence!Q251*BM254</f>
        <v>235.20000000000002</v>
      </c>
      <c r="R254" s="195">
        <f>Prevalence!R251*BN254</f>
        <v>221.65500000000003</v>
      </c>
      <c r="S254" s="195">
        <f>Prevalence!S251*BO254</f>
        <v>33.480000000000004</v>
      </c>
      <c r="T254" s="195">
        <f>Prevalence!T251*BP254</f>
        <v>24.599999999999998</v>
      </c>
      <c r="U254" s="195">
        <f>Prevalence!U251*BQ254</f>
        <v>26.319999999999997</v>
      </c>
      <c r="V254" s="195">
        <f>Prevalence!V251*BR254</f>
        <v>28.32</v>
      </c>
      <c r="W254" s="195">
        <f>Prevalence!W251*BS254</f>
        <v>140</v>
      </c>
      <c r="X254" s="195">
        <f>Prevalence!X251*BT254</f>
        <v>55.18</v>
      </c>
      <c r="Y254" s="195">
        <f>Prevalence!Y251*BU254</f>
        <v>66.699999999999989</v>
      </c>
      <c r="Z254" s="195">
        <f>Prevalence!Z251*BV254</f>
        <v>46.559999999999995</v>
      </c>
      <c r="AA254" s="195">
        <f>Prevalence!AA251*BW254</f>
        <v>74.58</v>
      </c>
      <c r="AB254" s="195">
        <f>Prevalence!AB251*BX254</f>
        <v>468.09000000000003</v>
      </c>
      <c r="AC254" s="195">
        <f>Prevalence!AC251*BY254</f>
        <v>0</v>
      </c>
      <c r="AD254" s="195">
        <f>Prevalence!AD251*BZ254</f>
        <v>80.039999999999992</v>
      </c>
      <c r="AE254" s="195">
        <f>Prevalence!AE251*CA254</f>
        <v>262.60500000000002</v>
      </c>
      <c r="AF254" s="195">
        <f>Prevalence!AF251*CB254</f>
        <v>139.44</v>
      </c>
      <c r="AG254" s="195">
        <f>Prevalence!AG251*CC254</f>
        <v>44.9</v>
      </c>
      <c r="AH254" s="195">
        <f>Prevalence!AH251*CD254</f>
        <v>29.094999999999999</v>
      </c>
      <c r="AI254" s="195">
        <f>Prevalence!AI251*CE254</f>
        <v>45.63</v>
      </c>
      <c r="AJ254" s="195">
        <f>Prevalence!AJ251*CF254</f>
        <v>33.82</v>
      </c>
      <c r="AK254" s="195">
        <f>Prevalence!AK251*CG254</f>
        <v>35.910000000000004</v>
      </c>
      <c r="AL254" s="195">
        <f>Prevalence!AL251*CH254</f>
        <v>82.61</v>
      </c>
      <c r="AM254" s="195">
        <f>Prevalence!AM251*CI254</f>
        <v>1.2</v>
      </c>
      <c r="AN254" s="195">
        <f>Prevalence!AN251*CJ254</f>
        <v>76.860000000000014</v>
      </c>
      <c r="AO254" s="195">
        <f>Prevalence!AO251*CK254</f>
        <v>121.625</v>
      </c>
      <c r="AP254" s="195">
        <f>Prevalence!AP251*CL254</f>
        <v>9.8149999999999995</v>
      </c>
      <c r="AQ254" s="195">
        <f>Prevalence!AQ251*CM254</f>
        <v>2.6599999999999997</v>
      </c>
      <c r="AR254" s="195">
        <f>Prevalence!AR251*CN254</f>
        <v>39.68</v>
      </c>
      <c r="AS254" s="195">
        <f>Prevalence!AS251*CO254</f>
        <v>159.12</v>
      </c>
      <c r="AT254" s="195">
        <f>Prevalence!AT251*CP254</f>
        <v>69.974999999999994</v>
      </c>
      <c r="AU254" s="195">
        <f>Prevalence!AU251*CQ254</f>
        <v>20.7</v>
      </c>
      <c r="AV254" s="195">
        <f>Prevalence!AV251*CR254</f>
        <v>57.76</v>
      </c>
      <c r="AW254">
        <v>253</v>
      </c>
      <c r="AX254">
        <v>27281</v>
      </c>
      <c r="AY254">
        <v>1118</v>
      </c>
      <c r="AZ254">
        <v>151</v>
      </c>
      <c r="BA254">
        <v>236</v>
      </c>
      <c r="BB254">
        <v>2501</v>
      </c>
      <c r="BC254">
        <v>1817</v>
      </c>
      <c r="BD254">
        <v>4707</v>
      </c>
      <c r="BE254">
        <v>5420</v>
      </c>
      <c r="BF254">
        <v>654</v>
      </c>
      <c r="BG254">
        <v>1873</v>
      </c>
      <c r="BH254">
        <v>6649</v>
      </c>
      <c r="BI254">
        <v>16</v>
      </c>
      <c r="BJ254">
        <v>38</v>
      </c>
      <c r="BK254">
        <v>2101</v>
      </c>
      <c r="BM254">
        <v>2240</v>
      </c>
      <c r="BN254">
        <v>2111</v>
      </c>
      <c r="BO254">
        <v>372</v>
      </c>
      <c r="BP254">
        <v>205</v>
      </c>
      <c r="BQ254">
        <v>188</v>
      </c>
      <c r="BR254">
        <v>236</v>
      </c>
      <c r="BS254">
        <v>875</v>
      </c>
      <c r="BT254">
        <v>356</v>
      </c>
      <c r="BU254">
        <v>1334</v>
      </c>
      <c r="BV254">
        <v>388</v>
      </c>
      <c r="BW254">
        <v>1356</v>
      </c>
      <c r="BX254">
        <v>5201</v>
      </c>
      <c r="BZ254">
        <v>696</v>
      </c>
      <c r="CA254">
        <v>2501</v>
      </c>
      <c r="CB254">
        <v>1162</v>
      </c>
      <c r="CC254">
        <v>449</v>
      </c>
      <c r="CD254">
        <v>253</v>
      </c>
      <c r="CE254">
        <v>338</v>
      </c>
      <c r="CF254">
        <v>356</v>
      </c>
      <c r="CG254">
        <v>266</v>
      </c>
      <c r="CH254">
        <v>751</v>
      </c>
      <c r="CI254">
        <v>16</v>
      </c>
      <c r="CJ254">
        <v>854</v>
      </c>
      <c r="CK254">
        <v>973</v>
      </c>
      <c r="CL254">
        <v>151</v>
      </c>
      <c r="CM254">
        <v>38</v>
      </c>
      <c r="CN254">
        <v>496</v>
      </c>
      <c r="CO254">
        <v>1326</v>
      </c>
      <c r="CP254">
        <v>933</v>
      </c>
      <c r="CQ254">
        <v>138</v>
      </c>
      <c r="CR254">
        <v>722</v>
      </c>
    </row>
    <row r="255" spans="1:96" x14ac:dyDescent="0.2">
      <c r="A255" s="114" t="s">
        <v>44</v>
      </c>
      <c r="B255" s="195">
        <f>Prevalence!B252*AX255</f>
        <v>4181.76</v>
      </c>
      <c r="C255" s="195">
        <f>Prevalence!C252*AY255</f>
        <v>139</v>
      </c>
      <c r="D255" s="195">
        <f>Prevalence!D252*AZ255</f>
        <v>5.8500000000000005</v>
      </c>
      <c r="E255" s="195">
        <f>Prevalence!E252*BA255</f>
        <v>28.439999999999998</v>
      </c>
      <c r="F255" s="195">
        <f>Prevalence!F252*BB255</f>
        <v>386.71500000000003</v>
      </c>
      <c r="G255" s="195">
        <f>Prevalence!G252*BC255</f>
        <v>218.82000000000002</v>
      </c>
      <c r="H255" s="195">
        <f>Prevalence!H252*BD255</f>
        <v>676.30500000000006</v>
      </c>
      <c r="I255" s="195">
        <f>Prevalence!I252*BE255</f>
        <v>811.91</v>
      </c>
      <c r="J255" s="195">
        <f>Prevalence!J252*BF255</f>
        <v>64.050000000000011</v>
      </c>
      <c r="K255" s="195">
        <f>Prevalence!K252*BG255</f>
        <v>226.08999999999997</v>
      </c>
      <c r="L255" s="195">
        <f>Prevalence!L252*BH255</f>
        <v>1154.915</v>
      </c>
      <c r="M255" s="195">
        <f>Prevalence!M252*BI255</f>
        <v>1.125</v>
      </c>
      <c r="N255" s="195">
        <f>Prevalence!N252*BJ255</f>
        <v>2.2399999999999998</v>
      </c>
      <c r="O255" s="195">
        <f>Prevalence!O252*BK255</f>
        <v>253.92</v>
      </c>
      <c r="P255" s="195">
        <f>Prevalence!P252*BL255</f>
        <v>0</v>
      </c>
      <c r="Q255" s="195">
        <f>Prevalence!Q252*BM255</f>
        <v>443.73</v>
      </c>
      <c r="R255" s="195">
        <f>Prevalence!R252*BN255</f>
        <v>206.11500000000001</v>
      </c>
      <c r="S255" s="195">
        <f>Prevalence!S252*BO255</f>
        <v>28.350000000000005</v>
      </c>
      <c r="T255" s="195">
        <f>Prevalence!T252*BP255</f>
        <v>23.279999999999998</v>
      </c>
      <c r="U255" s="195">
        <f>Prevalence!U252*BQ255</f>
        <v>15.679999999999998</v>
      </c>
      <c r="V255" s="195">
        <f>Prevalence!V252*BR255</f>
        <v>28.439999999999998</v>
      </c>
      <c r="W255" s="195">
        <f>Prevalence!W252*BS255</f>
        <v>200.8</v>
      </c>
      <c r="X255" s="195">
        <f>Prevalence!X252*BT255</f>
        <v>61.07</v>
      </c>
      <c r="Y255" s="195">
        <f>Prevalence!Y252*BU255</f>
        <v>70.5</v>
      </c>
      <c r="Z255" s="195">
        <f>Prevalence!Z252*BV255</f>
        <v>47.28</v>
      </c>
      <c r="AA255" s="195">
        <f>Prevalence!AA252*BW255</f>
        <v>78.265000000000001</v>
      </c>
      <c r="AB255" s="195">
        <f>Prevalence!AB252*BX255</f>
        <v>970.29000000000008</v>
      </c>
      <c r="AC255" s="195">
        <f>Prevalence!AC252*BY255</f>
        <v>0</v>
      </c>
      <c r="AD255" s="195">
        <f>Prevalence!AD252*BZ255</f>
        <v>85.33</v>
      </c>
      <c r="AE255" s="195">
        <f>Prevalence!AE252*CA255</f>
        <v>386.71500000000003</v>
      </c>
      <c r="AF255" s="195">
        <f>Prevalence!AF252*CB255</f>
        <v>348.24</v>
      </c>
      <c r="AG255" s="195">
        <f>Prevalence!AG252*CC255</f>
        <v>41.599999999999994</v>
      </c>
      <c r="AH255" s="195">
        <f>Prevalence!AH252*CD255</f>
        <v>22.77</v>
      </c>
      <c r="AI255" s="195">
        <f>Prevalence!AI252*CE255</f>
        <v>49.815000000000005</v>
      </c>
      <c r="AJ255" s="195">
        <f>Prevalence!AJ252*CF255</f>
        <v>23.94</v>
      </c>
      <c r="AK255" s="195">
        <f>Prevalence!AK252*CG255</f>
        <v>35.505000000000003</v>
      </c>
      <c r="AL255" s="195">
        <f>Prevalence!AL252*CH255</f>
        <v>90.97</v>
      </c>
      <c r="AM255" s="195">
        <f>Prevalence!AM252*CI255</f>
        <v>1.125</v>
      </c>
      <c r="AN255" s="195">
        <f>Prevalence!AN252*CJ255</f>
        <v>57.420000000000009</v>
      </c>
      <c r="AO255" s="195">
        <f>Prevalence!AO252*CK255</f>
        <v>135.875</v>
      </c>
      <c r="AP255" s="195">
        <f>Prevalence!AP252*CL255</f>
        <v>5.8500000000000005</v>
      </c>
      <c r="AQ255" s="195">
        <f>Prevalence!AQ252*CM255</f>
        <v>2.2399999999999998</v>
      </c>
      <c r="AR255" s="195">
        <f>Prevalence!AR252*CN255</f>
        <v>36.4</v>
      </c>
      <c r="AS255" s="195">
        <f>Prevalence!AS252*CO255</f>
        <v>162.84</v>
      </c>
      <c r="AT255" s="195">
        <f>Prevalence!AT252*CP255</f>
        <v>92.25</v>
      </c>
      <c r="AU255" s="195">
        <f>Prevalence!AU252*CQ255</f>
        <v>21.45</v>
      </c>
      <c r="AV255" s="195">
        <f>Prevalence!AV252*CR255</f>
        <v>49.04</v>
      </c>
      <c r="AW255">
        <v>254</v>
      </c>
      <c r="AX255">
        <v>38016</v>
      </c>
      <c r="AY255">
        <v>1112</v>
      </c>
      <c r="AZ255">
        <v>90</v>
      </c>
      <c r="BA255">
        <v>237</v>
      </c>
      <c r="BB255">
        <v>3683</v>
      </c>
      <c r="BC255">
        <v>2084</v>
      </c>
      <c r="BD255">
        <v>6441</v>
      </c>
      <c r="BE255">
        <v>7381</v>
      </c>
      <c r="BF255">
        <v>610</v>
      </c>
      <c r="BG255">
        <v>1966</v>
      </c>
      <c r="BH255">
        <v>12157</v>
      </c>
      <c r="BI255">
        <v>15</v>
      </c>
      <c r="BJ255">
        <v>32</v>
      </c>
      <c r="BK255">
        <v>2208</v>
      </c>
      <c r="BM255">
        <v>4226</v>
      </c>
      <c r="BN255">
        <v>1963</v>
      </c>
      <c r="BO255">
        <v>315</v>
      </c>
      <c r="BP255">
        <v>194</v>
      </c>
      <c r="BQ255">
        <v>112</v>
      </c>
      <c r="BR255">
        <v>237</v>
      </c>
      <c r="BS255">
        <v>1255</v>
      </c>
      <c r="BT255">
        <v>394</v>
      </c>
      <c r="BU255">
        <v>1410</v>
      </c>
      <c r="BV255">
        <v>394</v>
      </c>
      <c r="BW255">
        <v>1423</v>
      </c>
      <c r="BX255">
        <v>10781</v>
      </c>
      <c r="BZ255">
        <v>742</v>
      </c>
      <c r="CA255">
        <v>3683</v>
      </c>
      <c r="CB255">
        <v>2902</v>
      </c>
      <c r="CC255">
        <v>416</v>
      </c>
      <c r="CD255">
        <v>198</v>
      </c>
      <c r="CE255">
        <v>369</v>
      </c>
      <c r="CF255">
        <v>252</v>
      </c>
      <c r="CG255">
        <v>263</v>
      </c>
      <c r="CH255">
        <v>827</v>
      </c>
      <c r="CI255">
        <v>15</v>
      </c>
      <c r="CJ255">
        <v>638</v>
      </c>
      <c r="CK255">
        <v>1087</v>
      </c>
      <c r="CL255">
        <v>90</v>
      </c>
      <c r="CM255">
        <v>32</v>
      </c>
      <c r="CN255">
        <v>455</v>
      </c>
      <c r="CO255">
        <v>1357</v>
      </c>
      <c r="CP255">
        <v>1230</v>
      </c>
      <c r="CQ255">
        <v>143</v>
      </c>
      <c r="CR255">
        <v>613</v>
      </c>
    </row>
    <row r="256" spans="1:96" x14ac:dyDescent="0.2">
      <c r="A256" s="114" t="s">
        <v>45</v>
      </c>
      <c r="B256" s="195">
        <f>Prevalence!B253*AX256</f>
        <v>3890.7400000000002</v>
      </c>
      <c r="C256" s="195">
        <f>Prevalence!C253*AY256</f>
        <v>142.86363636363637</v>
      </c>
      <c r="D256" s="195">
        <f>Prevalence!D253*AZ256</f>
        <v>8.0245454545454553</v>
      </c>
      <c r="E256" s="195">
        <f>Prevalence!E253*BA256</f>
        <v>31.767272727272729</v>
      </c>
      <c r="F256" s="195">
        <f>Prevalence!F253*BB256</f>
        <v>230.79000000000005</v>
      </c>
      <c r="G256" s="195">
        <f>Prevalence!G253*BC256</f>
        <v>168.24818181818185</v>
      </c>
      <c r="H256" s="195">
        <f>Prevalence!H253*BD256</f>
        <v>825.73909090909103</v>
      </c>
      <c r="I256" s="195">
        <f>Prevalence!I253*BE256</f>
        <v>702.38000000000011</v>
      </c>
      <c r="J256" s="195">
        <f>Prevalence!J253*BF256</f>
        <v>78.444545454545477</v>
      </c>
      <c r="K256" s="195">
        <f>Prevalence!K253*BG256</f>
        <v>216.61818181818182</v>
      </c>
      <c r="L256" s="195">
        <f>Prevalence!L253*BH256</f>
        <v>1054.69</v>
      </c>
      <c r="M256" s="195">
        <f>Prevalence!M253*BI256</f>
        <v>2.0045454545454549</v>
      </c>
      <c r="N256" s="195">
        <f>Prevalence!N253*BJ256</f>
        <v>2.4054545454545457</v>
      </c>
      <c r="O256" s="195">
        <f>Prevalence!O253*BK256</f>
        <v>229.49818181818182</v>
      </c>
      <c r="P256" s="195">
        <f>Prevalence!P253*BL256</f>
        <v>0</v>
      </c>
      <c r="Q256" s="195">
        <f>Prevalence!Q253*BM256</f>
        <v>476.54727272727285</v>
      </c>
      <c r="R256" s="195">
        <f>Prevalence!R253*BN256</f>
        <v>304.29000000000008</v>
      </c>
      <c r="S256" s="195">
        <f>Prevalence!S253*BO256</f>
        <v>29.896363636363642</v>
      </c>
      <c r="T256" s="195">
        <f>Prevalence!T253*BP256</f>
        <v>21.381818181818183</v>
      </c>
      <c r="U256" s="195">
        <f>Prevalence!U253*BQ256</f>
        <v>17.283636363636365</v>
      </c>
      <c r="V256" s="195">
        <f>Prevalence!V253*BR256</f>
        <v>31.767272727272729</v>
      </c>
      <c r="W256" s="195">
        <f>Prevalence!W253*BS256</f>
        <v>132.36363636363637</v>
      </c>
      <c r="X256" s="195">
        <f>Prevalence!X253*BT256</f>
        <v>67.861818181818194</v>
      </c>
      <c r="Y256" s="195">
        <f>Prevalence!Y253*BU256</f>
        <v>53.900000000000006</v>
      </c>
      <c r="Z256" s="195">
        <f>Prevalence!Z253*BV256</f>
        <v>38.792727272727276</v>
      </c>
      <c r="AA256" s="195">
        <f>Prevalence!AA253*BW256</f>
        <v>60.970000000000006</v>
      </c>
      <c r="AB256" s="195">
        <f>Prevalence!AB253*BX256</f>
        <v>871.57636363636379</v>
      </c>
      <c r="AC256" s="195">
        <f>Prevalence!AC253*BY256</f>
        <v>0</v>
      </c>
      <c r="AD256" s="195">
        <f>Prevalence!AD253*BZ256</f>
        <v>102.45454545454545</v>
      </c>
      <c r="AE256" s="195">
        <f>Prevalence!AE253*CA256</f>
        <v>230.79000000000005</v>
      </c>
      <c r="AF256" s="195">
        <f>Prevalence!AF253*CB256</f>
        <v>339.36</v>
      </c>
      <c r="AG256" s="195">
        <f>Prevalence!AG253*CC256</f>
        <v>56.890909090909098</v>
      </c>
      <c r="AH256" s="195">
        <f>Prevalence!AH253*CD256</f>
        <v>21.515454545454546</v>
      </c>
      <c r="AI256" s="195">
        <f>Prevalence!AI253*CE256</f>
        <v>53.9509090909091</v>
      </c>
      <c r="AJ256" s="195">
        <f>Prevalence!AJ253*CF256</f>
        <v>40.625454545454552</v>
      </c>
      <c r="AK256" s="195">
        <f>Prevalence!AK253*CG256</f>
        <v>33.848181818181821</v>
      </c>
      <c r="AL256" s="195">
        <f>Prevalence!AL253*CH256</f>
        <v>84.98</v>
      </c>
      <c r="AM256" s="195">
        <f>Prevalence!AM253*CI256</f>
        <v>2.0045454545454549</v>
      </c>
      <c r="AN256" s="195">
        <f>Prevalence!AN253*CJ256</f>
        <v>75.256363636363645</v>
      </c>
      <c r="AO256" s="195">
        <f>Prevalence!AO253*CK256</f>
        <v>108.97727272727275</v>
      </c>
      <c r="AP256" s="195">
        <f>Prevalence!AP253*CL256</f>
        <v>8.0245454545454553</v>
      </c>
      <c r="AQ256" s="195">
        <f>Prevalence!AQ253*CM256</f>
        <v>2.4054545454545457</v>
      </c>
      <c r="AR256" s="195">
        <f>Prevalence!AR253*CN256</f>
        <v>36.349090909090918</v>
      </c>
      <c r="AS256" s="195">
        <f>Prevalence!AS253*CO256</f>
        <v>158.53090909090909</v>
      </c>
      <c r="AT256" s="195">
        <f>Prevalence!AT253*CP256</f>
        <v>44.1</v>
      </c>
      <c r="AU256" s="195">
        <f>Prevalence!AU253*CQ256</f>
        <v>15.272727272727273</v>
      </c>
      <c r="AV256" s="195">
        <f>Prevalence!AV253*CR256</f>
        <v>55.592727272727281</v>
      </c>
      <c r="AW256">
        <v>255</v>
      </c>
      <c r="AX256">
        <v>27791</v>
      </c>
      <c r="AY256">
        <v>898</v>
      </c>
      <c r="AZ256">
        <v>97</v>
      </c>
      <c r="BA256">
        <v>208</v>
      </c>
      <c r="BB256">
        <v>1727</v>
      </c>
      <c r="BC256">
        <v>1259</v>
      </c>
      <c r="BD256">
        <v>6179</v>
      </c>
      <c r="BE256">
        <v>5017</v>
      </c>
      <c r="BF256">
        <v>587</v>
      </c>
      <c r="BG256">
        <v>1480</v>
      </c>
      <c r="BH256">
        <v>8723</v>
      </c>
      <c r="BI256">
        <v>21</v>
      </c>
      <c r="BJ256">
        <v>27</v>
      </c>
      <c r="BK256">
        <v>1568</v>
      </c>
      <c r="BM256">
        <v>3566</v>
      </c>
      <c r="BN256">
        <v>2277</v>
      </c>
      <c r="BO256">
        <v>261</v>
      </c>
      <c r="BP256">
        <v>140</v>
      </c>
      <c r="BQ256">
        <v>97</v>
      </c>
      <c r="BR256">
        <v>208</v>
      </c>
      <c r="BS256">
        <v>650</v>
      </c>
      <c r="BT256">
        <v>344</v>
      </c>
      <c r="BU256">
        <v>847</v>
      </c>
      <c r="BV256">
        <v>254</v>
      </c>
      <c r="BW256">
        <v>871</v>
      </c>
      <c r="BX256">
        <v>7609</v>
      </c>
      <c r="BZ256">
        <v>700</v>
      </c>
      <c r="CA256">
        <v>1727</v>
      </c>
      <c r="CB256">
        <v>2222</v>
      </c>
      <c r="CC256">
        <v>447</v>
      </c>
      <c r="CD256">
        <v>147</v>
      </c>
      <c r="CE256">
        <v>314</v>
      </c>
      <c r="CF256">
        <v>336</v>
      </c>
      <c r="CG256">
        <v>197</v>
      </c>
      <c r="CH256">
        <v>607</v>
      </c>
      <c r="CI256">
        <v>21</v>
      </c>
      <c r="CJ256">
        <v>657</v>
      </c>
      <c r="CK256">
        <v>685</v>
      </c>
      <c r="CL256">
        <v>97</v>
      </c>
      <c r="CM256">
        <v>27</v>
      </c>
      <c r="CN256">
        <v>357</v>
      </c>
      <c r="CO256">
        <v>1038</v>
      </c>
      <c r="CP256">
        <v>462</v>
      </c>
      <c r="CQ256">
        <v>80</v>
      </c>
      <c r="CR256">
        <v>546</v>
      </c>
    </row>
    <row r="257" spans="1:96" x14ac:dyDescent="0.2">
      <c r="A257" s="114" t="s">
        <v>46</v>
      </c>
      <c r="B257" s="195">
        <f>Prevalence!B254*AX257</f>
        <v>4105.22</v>
      </c>
      <c r="C257" s="195">
        <f>Prevalence!C254*AY257</f>
        <v>165.6136363636364</v>
      </c>
      <c r="D257" s="195">
        <f>Prevalence!D254*AZ257</f>
        <v>12.243636363636364</v>
      </c>
      <c r="E257" s="195">
        <f>Prevalence!E254*BA257</f>
        <v>37.57090909090909</v>
      </c>
      <c r="F257" s="195">
        <f>Prevalence!F254*BB257</f>
        <v>270.21272727272731</v>
      </c>
      <c r="G257" s="195">
        <f>Prevalence!G254*BC257</f>
        <v>206.73545454545459</v>
      </c>
      <c r="H257" s="195">
        <f>Prevalence!H254*BD257</f>
        <v>847.65545454545475</v>
      </c>
      <c r="I257" s="195">
        <f>Prevalence!I254*BE257</f>
        <v>775.6</v>
      </c>
      <c r="J257" s="195">
        <f>Prevalence!J254*BF257</f>
        <v>82.854545454545473</v>
      </c>
      <c r="K257" s="195">
        <f>Prevalence!K254*BG257</f>
        <v>263.74727272727273</v>
      </c>
      <c r="L257" s="195">
        <f>Prevalence!L254*BH257</f>
        <v>1005.9636363636365</v>
      </c>
      <c r="M257" s="195">
        <f>Prevalence!M254*BI257</f>
        <v>1.4318181818181819</v>
      </c>
      <c r="N257" s="195">
        <f>Prevalence!N254*BJ257</f>
        <v>4.7218181818181817</v>
      </c>
      <c r="O257" s="195">
        <f>Prevalence!O254*BK257</f>
        <v>237.98727272727274</v>
      </c>
      <c r="P257" s="195">
        <f>Prevalence!P254*BL257</f>
        <v>0</v>
      </c>
      <c r="Q257" s="195">
        <f>Prevalence!Q254*BM257</f>
        <v>439.53000000000009</v>
      </c>
      <c r="R257" s="195">
        <f>Prevalence!R254*BN257</f>
        <v>368.4354545454546</v>
      </c>
      <c r="S257" s="195">
        <f>Prevalence!S254*BO257</f>
        <v>33.56181818181819</v>
      </c>
      <c r="T257" s="195">
        <f>Prevalence!T254*BP257</f>
        <v>21.22909090909091</v>
      </c>
      <c r="U257" s="195">
        <f>Prevalence!U254*BQ257</f>
        <v>22.807272727272728</v>
      </c>
      <c r="V257" s="195">
        <f>Prevalence!V254*BR257</f>
        <v>37.57090909090909</v>
      </c>
      <c r="W257" s="195">
        <f>Prevalence!W254*BS257</f>
        <v>129.10545454545456</v>
      </c>
      <c r="X257" s="195">
        <f>Prevalence!X254*BT257</f>
        <v>75.160909090909101</v>
      </c>
      <c r="Y257" s="195">
        <f>Prevalence!Y254*BU257</f>
        <v>69.045454545454547</v>
      </c>
      <c r="Z257" s="195">
        <f>Prevalence!Z254*BV257</f>
        <v>47.192727272727275</v>
      </c>
      <c r="AA257" s="195">
        <f>Prevalence!AA254*BW257</f>
        <v>77.84</v>
      </c>
      <c r="AB257" s="195">
        <f>Prevalence!AB254*BX257</f>
        <v>784.52181818181828</v>
      </c>
      <c r="AC257" s="195">
        <f>Prevalence!AC254*BY257</f>
        <v>0</v>
      </c>
      <c r="AD257" s="195">
        <f>Prevalence!AD254*BZ257</f>
        <v>138.31363636363636</v>
      </c>
      <c r="AE257" s="195">
        <f>Prevalence!AE254*CA257</f>
        <v>270.21272727272731</v>
      </c>
      <c r="AF257" s="195">
        <f>Prevalence!AF254*CB257</f>
        <v>303.92727272727274</v>
      </c>
      <c r="AG257" s="195">
        <f>Prevalence!AG254*CC257</f>
        <v>61.218181818181826</v>
      </c>
      <c r="AH257" s="195">
        <f>Prevalence!AH254*CD257</f>
        <v>30.882727272727273</v>
      </c>
      <c r="AI257" s="195">
        <f>Prevalence!AI254*CE257</f>
        <v>74.053636363636372</v>
      </c>
      <c r="AJ257" s="195">
        <f>Prevalence!AJ254*CF257</f>
        <v>35.910000000000004</v>
      </c>
      <c r="AK257" s="195">
        <f>Prevalence!AK254*CG257</f>
        <v>42.439090909090915</v>
      </c>
      <c r="AL257" s="195">
        <f>Prevalence!AL254*CH257</f>
        <v>104.30000000000001</v>
      </c>
      <c r="AM257" s="195">
        <f>Prevalence!AM254*CI257</f>
        <v>1.4318181818181819</v>
      </c>
      <c r="AN257" s="195">
        <f>Prevalence!AN254*CJ257</f>
        <v>80.067272727272737</v>
      </c>
      <c r="AO257" s="195">
        <f>Prevalence!AO254*CK257</f>
        <v>131.09090909090912</v>
      </c>
      <c r="AP257" s="195">
        <f>Prevalence!AP254*CL257</f>
        <v>12.243636363636364</v>
      </c>
      <c r="AQ257" s="195">
        <f>Prevalence!AQ254*CM257</f>
        <v>4.7218181818181817</v>
      </c>
      <c r="AR257" s="195">
        <f>Prevalence!AR254*CN257</f>
        <v>42.050909090909101</v>
      </c>
      <c r="AS257" s="195">
        <f>Prevalence!AS254*CO257</f>
        <v>192.13090909090911</v>
      </c>
      <c r="AT257" s="195">
        <f>Prevalence!AT254*CP257</f>
        <v>45.24545454545455</v>
      </c>
      <c r="AU257" s="195">
        <f>Prevalence!AU254*CQ257</f>
        <v>22.336363636363636</v>
      </c>
      <c r="AV257" s="195">
        <f>Prevalence!AV254*CR257</f>
        <v>74.429090909090917</v>
      </c>
      <c r="AW257">
        <v>256</v>
      </c>
      <c r="AX257">
        <v>29323</v>
      </c>
      <c r="AY257">
        <v>1041</v>
      </c>
      <c r="AZ257">
        <v>148</v>
      </c>
      <c r="BA257">
        <v>246</v>
      </c>
      <c r="BB257">
        <v>2022</v>
      </c>
      <c r="BC257">
        <v>1547</v>
      </c>
      <c r="BD257">
        <v>6343</v>
      </c>
      <c r="BE257">
        <v>5540</v>
      </c>
      <c r="BF257">
        <v>620</v>
      </c>
      <c r="BG257">
        <v>1802</v>
      </c>
      <c r="BH257">
        <v>8320</v>
      </c>
      <c r="BI257">
        <v>15</v>
      </c>
      <c r="BJ257">
        <v>53</v>
      </c>
      <c r="BK257">
        <v>1626</v>
      </c>
      <c r="BM257">
        <v>3289</v>
      </c>
      <c r="BN257">
        <v>2757</v>
      </c>
      <c r="BO257">
        <v>293</v>
      </c>
      <c r="BP257">
        <v>139</v>
      </c>
      <c r="BQ257">
        <v>128</v>
      </c>
      <c r="BR257">
        <v>246</v>
      </c>
      <c r="BS257">
        <v>634</v>
      </c>
      <c r="BT257">
        <v>381</v>
      </c>
      <c r="BU257">
        <v>1085</v>
      </c>
      <c r="BV257">
        <v>309</v>
      </c>
      <c r="BW257">
        <v>1112</v>
      </c>
      <c r="BX257">
        <v>6849</v>
      </c>
      <c r="BZ257">
        <v>945</v>
      </c>
      <c r="CA257">
        <v>2022</v>
      </c>
      <c r="CB257">
        <v>1990</v>
      </c>
      <c r="CC257">
        <v>481</v>
      </c>
      <c r="CD257">
        <v>211</v>
      </c>
      <c r="CE257">
        <v>431</v>
      </c>
      <c r="CF257">
        <v>297</v>
      </c>
      <c r="CG257">
        <v>247</v>
      </c>
      <c r="CH257">
        <v>745</v>
      </c>
      <c r="CI257">
        <v>15</v>
      </c>
      <c r="CJ257">
        <v>699</v>
      </c>
      <c r="CK257">
        <v>824</v>
      </c>
      <c r="CL257">
        <v>148</v>
      </c>
      <c r="CM257">
        <v>53</v>
      </c>
      <c r="CN257">
        <v>413</v>
      </c>
      <c r="CO257">
        <v>1258</v>
      </c>
      <c r="CP257">
        <v>474</v>
      </c>
      <c r="CQ257">
        <v>117</v>
      </c>
      <c r="CR257">
        <v>731</v>
      </c>
    </row>
    <row r="258" spans="1:96" x14ac:dyDescent="0.2">
      <c r="A258" s="114" t="s">
        <v>47</v>
      </c>
      <c r="B258" s="195">
        <f>Prevalence!B255*AX258</f>
        <v>4817.0999999999995</v>
      </c>
      <c r="C258" s="195">
        <f>Prevalence!C255*AY258</f>
        <v>221.93181818181822</v>
      </c>
      <c r="D258" s="195">
        <f>Prevalence!D255*AZ258</f>
        <v>17.195454545454545</v>
      </c>
      <c r="E258" s="195">
        <f>Prevalence!E255*BA258</f>
        <v>38.781818181818174</v>
      </c>
      <c r="F258" s="195">
        <f>Prevalence!F255*BB258</f>
        <v>338.05227272727274</v>
      </c>
      <c r="G258" s="195">
        <f>Prevalence!G255*BC258</f>
        <v>271.04318181818184</v>
      </c>
      <c r="H258" s="195">
        <f>Prevalence!H255*BD258</f>
        <v>897.6068181818182</v>
      </c>
      <c r="I258" s="195">
        <f>Prevalence!I255*BE258</f>
        <v>978.3</v>
      </c>
      <c r="J258" s="195">
        <f>Prevalence!J255*BF258</f>
        <v>104.52272727272728</v>
      </c>
      <c r="K258" s="195">
        <f>Prevalence!K255*BG258</f>
        <v>343.74545454545449</v>
      </c>
      <c r="L258" s="195">
        <f>Prevalence!L255*BH258</f>
        <v>1087.6636363636364</v>
      </c>
      <c r="M258" s="195">
        <f>Prevalence!M255*BI258</f>
        <v>2.0454545454545454</v>
      </c>
      <c r="N258" s="195">
        <f>Prevalence!N255*BJ258</f>
        <v>6.7772727272727264</v>
      </c>
      <c r="O258" s="195">
        <f>Prevalence!O255*BK258</f>
        <v>302.18863636363631</v>
      </c>
      <c r="P258" s="195">
        <f>Prevalence!P255*BL258</f>
        <v>0</v>
      </c>
      <c r="Q258" s="195">
        <f>Prevalence!Q255*BM258</f>
        <v>398.90454545454548</v>
      </c>
      <c r="R258" s="195">
        <f>Prevalence!R255*BN258</f>
        <v>453.6</v>
      </c>
      <c r="S258" s="195">
        <f>Prevalence!S255*BO258</f>
        <v>51.054545454545455</v>
      </c>
      <c r="T258" s="195">
        <f>Prevalence!T255*BP258</f>
        <v>30.272727272727266</v>
      </c>
      <c r="U258" s="195">
        <f>Prevalence!U255*BQ258</f>
        <v>31.881818181818179</v>
      </c>
      <c r="V258" s="195">
        <f>Prevalence!V255*BR258</f>
        <v>38.781818181818174</v>
      </c>
      <c r="W258" s="195">
        <f>Prevalence!W255*BS258</f>
        <v>146.83636363636364</v>
      </c>
      <c r="X258" s="195">
        <f>Prevalence!X255*BT258</f>
        <v>98.706818181818178</v>
      </c>
      <c r="Y258" s="195">
        <f>Prevalence!Y255*BU258</f>
        <v>101.86363636363636</v>
      </c>
      <c r="Z258" s="195">
        <f>Prevalence!Z255*BV258</f>
        <v>83.781818181818167</v>
      </c>
      <c r="AA258" s="195">
        <f>Prevalence!AA255*BW258</f>
        <v>116.69999999999999</v>
      </c>
      <c r="AB258" s="195">
        <f>Prevalence!AB255*BX258</f>
        <v>789.75</v>
      </c>
      <c r="AC258" s="195">
        <f>Prevalence!AC255*BY258</f>
        <v>0</v>
      </c>
      <c r="AD258" s="195">
        <f>Prevalence!AD255*BZ258</f>
        <v>172.49999999999997</v>
      </c>
      <c r="AE258" s="195">
        <f>Prevalence!AE255*CA258</f>
        <v>338.05227272727274</v>
      </c>
      <c r="AF258" s="195">
        <f>Prevalence!AF255*CB258</f>
        <v>284.89090909090902</v>
      </c>
      <c r="AG258" s="195">
        <f>Prevalence!AG255*CC258</f>
        <v>74.318181818181813</v>
      </c>
      <c r="AH258" s="195">
        <f>Prevalence!AH255*CD258</f>
        <v>44.536363636363632</v>
      </c>
      <c r="AI258" s="195">
        <f>Prevalence!AI255*CE258</f>
        <v>84.497727272727275</v>
      </c>
      <c r="AJ258" s="195">
        <f>Prevalence!AJ255*CF258</f>
        <v>40.80681818181818</v>
      </c>
      <c r="AK258" s="195">
        <f>Prevalence!AK255*CG258</f>
        <v>47.86363636363636</v>
      </c>
      <c r="AL258" s="195">
        <f>Prevalence!AL255*CH258</f>
        <v>136.79999999999998</v>
      </c>
      <c r="AM258" s="195">
        <f>Prevalence!AM255*CI258</f>
        <v>2.0454545454545454</v>
      </c>
      <c r="AN258" s="195">
        <f>Prevalence!AN255*CJ258</f>
        <v>102.84545454545454</v>
      </c>
      <c r="AO258" s="195">
        <f>Prevalence!AO255*CK258</f>
        <v>179.82954545454547</v>
      </c>
      <c r="AP258" s="195">
        <f>Prevalence!AP255*CL258</f>
        <v>17.195454545454545</v>
      </c>
      <c r="AQ258" s="195">
        <f>Prevalence!AQ255*CM258</f>
        <v>6.7772727272727264</v>
      </c>
      <c r="AR258" s="195">
        <f>Prevalence!AR255*CN258</f>
        <v>62.727272727272727</v>
      </c>
      <c r="AS258" s="195">
        <f>Prevalence!AS255*CO258</f>
        <v>251.50909090909087</v>
      </c>
      <c r="AT258" s="195">
        <f>Prevalence!AT255*CP258</f>
        <v>64.022727272727266</v>
      </c>
      <c r="AU258" s="195">
        <f>Prevalence!AU255*CQ258</f>
        <v>27.613636363636363</v>
      </c>
      <c r="AV258" s="195">
        <f>Prevalence!AV255*CR258</f>
        <v>108</v>
      </c>
      <c r="AW258">
        <v>257</v>
      </c>
      <c r="AX258">
        <v>32114</v>
      </c>
      <c r="AY258">
        <v>1302</v>
      </c>
      <c r="AZ258">
        <v>194</v>
      </c>
      <c r="BA258">
        <v>237</v>
      </c>
      <c r="BB258">
        <v>2361</v>
      </c>
      <c r="BC258">
        <v>1893</v>
      </c>
      <c r="BD258">
        <v>6269</v>
      </c>
      <c r="BE258">
        <v>6522</v>
      </c>
      <c r="BF258">
        <v>730</v>
      </c>
      <c r="BG258">
        <v>2192</v>
      </c>
      <c r="BH258">
        <v>8396</v>
      </c>
      <c r="BI258">
        <v>20</v>
      </c>
      <c r="BJ258">
        <v>71</v>
      </c>
      <c r="BK258">
        <v>1927</v>
      </c>
      <c r="BM258">
        <v>2786</v>
      </c>
      <c r="BN258">
        <v>3168</v>
      </c>
      <c r="BO258">
        <v>416</v>
      </c>
      <c r="BP258">
        <v>185</v>
      </c>
      <c r="BQ258">
        <v>167</v>
      </c>
      <c r="BR258">
        <v>237</v>
      </c>
      <c r="BS258">
        <v>673</v>
      </c>
      <c r="BT258">
        <v>467</v>
      </c>
      <c r="BU258">
        <v>1494</v>
      </c>
      <c r="BV258">
        <v>512</v>
      </c>
      <c r="BW258">
        <v>1556</v>
      </c>
      <c r="BX258">
        <v>6435</v>
      </c>
      <c r="BZ258">
        <v>1100</v>
      </c>
      <c r="CA258">
        <v>2361</v>
      </c>
      <c r="CB258">
        <v>1741</v>
      </c>
      <c r="CC258">
        <v>545</v>
      </c>
      <c r="CD258">
        <v>284</v>
      </c>
      <c r="CE258">
        <v>459</v>
      </c>
      <c r="CF258">
        <v>315</v>
      </c>
      <c r="CG258">
        <v>260</v>
      </c>
      <c r="CH258">
        <v>912</v>
      </c>
      <c r="CI258">
        <v>20</v>
      </c>
      <c r="CJ258">
        <v>838</v>
      </c>
      <c r="CK258">
        <v>1055</v>
      </c>
      <c r="CL258">
        <v>194</v>
      </c>
      <c r="CM258">
        <v>71</v>
      </c>
      <c r="CN258">
        <v>575</v>
      </c>
      <c r="CO258">
        <v>1537</v>
      </c>
      <c r="CP258">
        <v>626</v>
      </c>
      <c r="CQ258">
        <v>135</v>
      </c>
      <c r="CR258">
        <v>990</v>
      </c>
    </row>
    <row r="259" spans="1:96" x14ac:dyDescent="0.2">
      <c r="A259" s="114" t="s">
        <v>48</v>
      </c>
      <c r="B259" s="195">
        <f>Prevalence!B256*AX259</f>
        <v>6080.55</v>
      </c>
      <c r="C259" s="195">
        <f>Prevalence!C256*AY259</f>
        <v>311.0795454545455</v>
      </c>
      <c r="D259" s="195">
        <f>Prevalence!D256*AZ259</f>
        <v>22.779545454545456</v>
      </c>
      <c r="E259" s="195">
        <f>Prevalence!E256*BA259</f>
        <v>61.199999999999989</v>
      </c>
      <c r="F259" s="195">
        <f>Prevalence!F256*BB259</f>
        <v>414.08181818181822</v>
      </c>
      <c r="G259" s="195">
        <f>Prevalence!G256*BC259</f>
        <v>377.28409090909093</v>
      </c>
      <c r="H259" s="195">
        <f>Prevalence!H256*BD259</f>
        <v>1051.0977272727273</v>
      </c>
      <c r="I259" s="195">
        <f>Prevalence!I256*BE259</f>
        <v>1311.75</v>
      </c>
      <c r="J259" s="195">
        <f>Prevalence!J256*BF259</f>
        <v>143.61136363636365</v>
      </c>
      <c r="K259" s="195">
        <f>Prevalence!K256*BG259</f>
        <v>472.64999999999992</v>
      </c>
      <c r="L259" s="195">
        <f>Prevalence!L256*BH259</f>
        <v>1280.1681818181819</v>
      </c>
      <c r="M259" s="195">
        <f>Prevalence!M256*BI259</f>
        <v>2.0454545454545454</v>
      </c>
      <c r="N259" s="195">
        <f>Prevalence!N256*BJ259</f>
        <v>7.5409090909090901</v>
      </c>
      <c r="O259" s="195">
        <f>Prevalence!O256*BK259</f>
        <v>387.34090909090907</v>
      </c>
      <c r="P259" s="195">
        <f>Prevalence!P256*BL259</f>
        <v>0</v>
      </c>
      <c r="Q259" s="195">
        <f>Prevalence!Q256*BM259</f>
        <v>450.30681818181819</v>
      </c>
      <c r="R259" s="195">
        <f>Prevalence!R256*BN259</f>
        <v>538.07727272727277</v>
      </c>
      <c r="S259" s="195">
        <f>Prevalence!S256*BO259</f>
        <v>64.309090909090912</v>
      </c>
      <c r="T259" s="195">
        <f>Prevalence!T256*BP259</f>
        <v>49.254545454545443</v>
      </c>
      <c r="U259" s="195">
        <f>Prevalence!U256*BQ259</f>
        <v>49.636363636363633</v>
      </c>
      <c r="V259" s="195">
        <f>Prevalence!V256*BR259</f>
        <v>61.199999999999989</v>
      </c>
      <c r="W259" s="195">
        <f>Prevalence!W256*BS259</f>
        <v>176.72727272727272</v>
      </c>
      <c r="X259" s="195">
        <f>Prevalence!X256*BT259</f>
        <v>130.83409090909092</v>
      </c>
      <c r="Y259" s="195">
        <f>Prevalence!Y256*BU259</f>
        <v>139.77272727272725</v>
      </c>
      <c r="Z259" s="195">
        <f>Prevalence!Z256*BV259</f>
        <v>118.63636363636361</v>
      </c>
      <c r="AA259" s="195">
        <f>Prevalence!AA256*BW259</f>
        <v>164.17499999999998</v>
      </c>
      <c r="AB259" s="195">
        <f>Prevalence!AB256*BX259</f>
        <v>875.65909090909088</v>
      </c>
      <c r="AC259" s="195">
        <f>Prevalence!AC256*BY259</f>
        <v>0</v>
      </c>
      <c r="AD259" s="195">
        <f>Prevalence!AD256*BZ259</f>
        <v>218.29090909090905</v>
      </c>
      <c r="AE259" s="195">
        <f>Prevalence!AE256*CA259</f>
        <v>414.08181818181822</v>
      </c>
      <c r="AF259" s="195">
        <f>Prevalence!AF256*CB259</f>
        <v>329.72727272727269</v>
      </c>
      <c r="AG259" s="195">
        <f>Prevalence!AG256*CC259</f>
        <v>95.72727272727272</v>
      </c>
      <c r="AH259" s="195">
        <f>Prevalence!AH256*CD259</f>
        <v>63.981818181818177</v>
      </c>
      <c r="AI259" s="195">
        <f>Prevalence!AI256*CE259</f>
        <v>119.29090909090908</v>
      </c>
      <c r="AJ259" s="195">
        <f>Prevalence!AJ256*CF259</f>
        <v>56.740909090909092</v>
      </c>
      <c r="AK259" s="195">
        <f>Prevalence!AK256*CG259</f>
        <v>74.372727272727275</v>
      </c>
      <c r="AL259" s="195">
        <f>Prevalence!AL256*CH259</f>
        <v>194.25</v>
      </c>
      <c r="AM259" s="195">
        <f>Prevalence!AM256*CI259</f>
        <v>2.0454545454545454</v>
      </c>
      <c r="AN259" s="195">
        <f>Prevalence!AN256*CJ259</f>
        <v>139.41818181818181</v>
      </c>
      <c r="AO259" s="195">
        <f>Prevalence!AO256*CK259</f>
        <v>264.375</v>
      </c>
      <c r="AP259" s="195">
        <f>Prevalence!AP256*CL259</f>
        <v>22.779545454545456</v>
      </c>
      <c r="AQ259" s="195">
        <f>Prevalence!AQ256*CM259</f>
        <v>7.5409090909090901</v>
      </c>
      <c r="AR259" s="195">
        <f>Prevalence!AR256*CN259</f>
        <v>87.490909090909085</v>
      </c>
      <c r="AS259" s="195">
        <f>Prevalence!AS256*CO259</f>
        <v>332.99999999999994</v>
      </c>
      <c r="AT259" s="195">
        <f>Prevalence!AT256*CP259</f>
        <v>100.53409090909091</v>
      </c>
      <c r="AU259" s="195">
        <f>Prevalence!AU256*CQ259</f>
        <v>44.18181818181818</v>
      </c>
      <c r="AV259" s="195">
        <f>Prevalence!AV256*CR259</f>
        <v>149.89090909090908</v>
      </c>
      <c r="AW259">
        <v>258</v>
      </c>
      <c r="AX259">
        <v>40537</v>
      </c>
      <c r="AY259">
        <v>1825</v>
      </c>
      <c r="AZ259">
        <v>257</v>
      </c>
      <c r="BA259">
        <v>374</v>
      </c>
      <c r="BB259">
        <v>2892</v>
      </c>
      <c r="BC259">
        <v>2635</v>
      </c>
      <c r="BD259">
        <v>7341</v>
      </c>
      <c r="BE259">
        <v>8745</v>
      </c>
      <c r="BF259">
        <v>1003</v>
      </c>
      <c r="BG259">
        <v>3014</v>
      </c>
      <c r="BH259">
        <v>9882</v>
      </c>
      <c r="BI259">
        <v>20</v>
      </c>
      <c r="BJ259">
        <v>79</v>
      </c>
      <c r="BK259">
        <v>2470</v>
      </c>
      <c r="BM259">
        <v>3145</v>
      </c>
      <c r="BN259">
        <v>3758</v>
      </c>
      <c r="BO259">
        <v>524</v>
      </c>
      <c r="BP259">
        <v>301</v>
      </c>
      <c r="BQ259">
        <v>260</v>
      </c>
      <c r="BR259">
        <v>374</v>
      </c>
      <c r="BS259">
        <v>810</v>
      </c>
      <c r="BT259">
        <v>619</v>
      </c>
      <c r="BU259">
        <v>2050</v>
      </c>
      <c r="BV259">
        <v>725</v>
      </c>
      <c r="BW259">
        <v>2189</v>
      </c>
      <c r="BX259">
        <v>7135</v>
      </c>
      <c r="BZ259">
        <v>1392</v>
      </c>
      <c r="CA259">
        <v>2892</v>
      </c>
      <c r="CB259">
        <v>2015</v>
      </c>
      <c r="CC259">
        <v>702</v>
      </c>
      <c r="CD259">
        <v>408</v>
      </c>
      <c r="CE259">
        <v>648</v>
      </c>
      <c r="CF259">
        <v>438</v>
      </c>
      <c r="CG259">
        <v>404</v>
      </c>
      <c r="CH259">
        <v>1295</v>
      </c>
      <c r="CI259">
        <v>20</v>
      </c>
      <c r="CJ259">
        <v>1136</v>
      </c>
      <c r="CK259">
        <v>1551</v>
      </c>
      <c r="CL259">
        <v>257</v>
      </c>
      <c r="CM259">
        <v>79</v>
      </c>
      <c r="CN259">
        <v>802</v>
      </c>
      <c r="CO259">
        <v>2035</v>
      </c>
      <c r="CP259">
        <v>983</v>
      </c>
      <c r="CQ259">
        <v>216</v>
      </c>
      <c r="CR259">
        <v>1374</v>
      </c>
    </row>
    <row r="260" spans="1:96" x14ac:dyDescent="0.2">
      <c r="A260" s="114" t="s">
        <v>49</v>
      </c>
      <c r="B260" s="195">
        <f>Prevalence!B257*AX260</f>
        <v>4924.1499999999996</v>
      </c>
      <c r="C260" s="195">
        <f>Prevalence!C257*AY260</f>
        <v>277.125</v>
      </c>
      <c r="D260" s="195">
        <f>Prevalence!D257*AZ260</f>
        <v>22.685000000000002</v>
      </c>
      <c r="E260" s="195">
        <f>Prevalence!E257*BA260</f>
        <v>59.76</v>
      </c>
      <c r="F260" s="195">
        <f>Prevalence!F257*BB260</f>
        <v>301.245</v>
      </c>
      <c r="G260" s="195">
        <f>Prevalence!G257*BC260</f>
        <v>288.64500000000004</v>
      </c>
      <c r="H260" s="195">
        <f>Prevalence!H257*BD260</f>
        <v>817.00500000000011</v>
      </c>
      <c r="I260" s="195">
        <f>Prevalence!I257*BE260</f>
        <v>1097.25</v>
      </c>
      <c r="J260" s="195">
        <f>Prevalence!J257*BF260</f>
        <v>131.25</v>
      </c>
      <c r="K260" s="195">
        <f>Prevalence!K257*BG260</f>
        <v>402.84499999999997</v>
      </c>
      <c r="L260" s="195">
        <f>Prevalence!L257*BH260</f>
        <v>992.46500000000003</v>
      </c>
      <c r="M260" s="195">
        <f>Prevalence!M257*BI260</f>
        <v>2.9249999999999998</v>
      </c>
      <c r="N260" s="195">
        <f>Prevalence!N257*BJ260</f>
        <v>5.2499999999999991</v>
      </c>
      <c r="O260" s="195">
        <f>Prevalence!O257*BK260</f>
        <v>346.49499999999995</v>
      </c>
      <c r="P260" s="195">
        <f>Prevalence!P257*BL260</f>
        <v>0</v>
      </c>
      <c r="Q260" s="195">
        <f>Prevalence!Q257*BM260</f>
        <v>355.95000000000005</v>
      </c>
      <c r="R260" s="195">
        <f>Prevalence!R257*BN260</f>
        <v>416.32500000000005</v>
      </c>
      <c r="S260" s="195">
        <f>Prevalence!S257*BO260</f>
        <v>60.390000000000008</v>
      </c>
      <c r="T260" s="195">
        <f>Prevalence!T257*BP260</f>
        <v>42.12</v>
      </c>
      <c r="U260" s="195">
        <f>Prevalence!U257*BQ260</f>
        <v>47.319999999999993</v>
      </c>
      <c r="V260" s="195">
        <f>Prevalence!V257*BR260</f>
        <v>59.76</v>
      </c>
      <c r="W260" s="195">
        <f>Prevalence!W257*BS260</f>
        <v>158.56</v>
      </c>
      <c r="X260" s="195">
        <f>Prevalence!X257*BT260</f>
        <v>101.37</v>
      </c>
      <c r="Y260" s="195">
        <f>Prevalence!Y257*BU260</f>
        <v>124.44999999999999</v>
      </c>
      <c r="Z260" s="195">
        <f>Prevalence!Z257*BV260</f>
        <v>100.8</v>
      </c>
      <c r="AA260" s="195">
        <f>Prevalence!AA257*BW260</f>
        <v>133.54</v>
      </c>
      <c r="AB260" s="195">
        <f>Prevalence!AB257*BX260</f>
        <v>668.7</v>
      </c>
      <c r="AC260" s="195">
        <f>Prevalence!AC257*BY260</f>
        <v>0</v>
      </c>
      <c r="AD260" s="195">
        <f>Prevalence!AD257*BZ260</f>
        <v>161.22999999999999</v>
      </c>
      <c r="AE260" s="195">
        <f>Prevalence!AE257*CA260</f>
        <v>301.245</v>
      </c>
      <c r="AF260" s="195">
        <f>Prevalence!AF257*CB260</f>
        <v>252.84</v>
      </c>
      <c r="AG260" s="195">
        <f>Prevalence!AG257*CC260</f>
        <v>89.899999999999991</v>
      </c>
      <c r="AH260" s="195">
        <f>Prevalence!AH257*CD260</f>
        <v>54.05</v>
      </c>
      <c r="AI260" s="195">
        <f>Prevalence!AI257*CE260</f>
        <v>84.375</v>
      </c>
      <c r="AJ260" s="195">
        <f>Prevalence!AJ257*CF260</f>
        <v>40.47</v>
      </c>
      <c r="AK260" s="195">
        <f>Prevalence!AK257*CG260</f>
        <v>73.710000000000008</v>
      </c>
      <c r="AL260" s="195">
        <f>Prevalence!AL257*CH260</f>
        <v>160.6</v>
      </c>
      <c r="AM260" s="195">
        <f>Prevalence!AM257*CI260</f>
        <v>2.9249999999999998</v>
      </c>
      <c r="AN260" s="195">
        <f>Prevalence!AN257*CJ260</f>
        <v>121.59000000000002</v>
      </c>
      <c r="AO260" s="195">
        <f>Prevalence!AO257*CK260</f>
        <v>230.125</v>
      </c>
      <c r="AP260" s="195">
        <f>Prevalence!AP257*CL260</f>
        <v>22.685000000000002</v>
      </c>
      <c r="AQ260" s="195">
        <f>Prevalence!AQ257*CM260</f>
        <v>5.2499999999999991</v>
      </c>
      <c r="AR260" s="195">
        <f>Prevalence!AR257*CN260</f>
        <v>81.36</v>
      </c>
      <c r="AS260" s="195">
        <f>Prevalence!AS257*CO260</f>
        <v>289.32</v>
      </c>
      <c r="AT260" s="195">
        <f>Prevalence!AT257*CP260</f>
        <v>75.674999999999997</v>
      </c>
      <c r="AU260" s="195">
        <f>Prevalence!AU257*CQ260</f>
        <v>40.799999999999997</v>
      </c>
      <c r="AV260" s="195">
        <f>Prevalence!AV257*CR260</f>
        <v>124.16</v>
      </c>
      <c r="AW260">
        <v>259</v>
      </c>
      <c r="AX260">
        <v>44765</v>
      </c>
      <c r="AY260">
        <v>2217</v>
      </c>
      <c r="AZ260">
        <v>349</v>
      </c>
      <c r="BA260">
        <v>498</v>
      </c>
      <c r="BB260">
        <v>2869</v>
      </c>
      <c r="BC260">
        <v>2749</v>
      </c>
      <c r="BD260">
        <v>7781</v>
      </c>
      <c r="BE260">
        <v>9975</v>
      </c>
      <c r="BF260">
        <v>1250</v>
      </c>
      <c r="BG260">
        <v>3503</v>
      </c>
      <c r="BH260">
        <v>10447</v>
      </c>
      <c r="BI260">
        <v>39</v>
      </c>
      <c r="BJ260">
        <v>75</v>
      </c>
      <c r="BK260">
        <v>3013</v>
      </c>
      <c r="BM260">
        <v>3390</v>
      </c>
      <c r="BN260">
        <v>3965</v>
      </c>
      <c r="BO260">
        <v>671</v>
      </c>
      <c r="BP260">
        <v>351</v>
      </c>
      <c r="BQ260">
        <v>338</v>
      </c>
      <c r="BR260">
        <v>498</v>
      </c>
      <c r="BS260">
        <v>991</v>
      </c>
      <c r="BT260">
        <v>654</v>
      </c>
      <c r="BU260">
        <v>2489</v>
      </c>
      <c r="BV260">
        <v>840</v>
      </c>
      <c r="BW260">
        <v>2428</v>
      </c>
      <c r="BX260">
        <v>7430</v>
      </c>
      <c r="BZ260">
        <v>1402</v>
      </c>
      <c r="CA260">
        <v>2869</v>
      </c>
      <c r="CB260">
        <v>2107</v>
      </c>
      <c r="CC260">
        <v>899</v>
      </c>
      <c r="CD260">
        <v>470</v>
      </c>
      <c r="CE260">
        <v>625</v>
      </c>
      <c r="CF260">
        <v>426</v>
      </c>
      <c r="CG260">
        <v>546</v>
      </c>
      <c r="CH260">
        <v>1460</v>
      </c>
      <c r="CI260">
        <v>39</v>
      </c>
      <c r="CJ260">
        <v>1351</v>
      </c>
      <c r="CK260">
        <v>1841</v>
      </c>
      <c r="CL260">
        <v>349</v>
      </c>
      <c r="CM260">
        <v>75</v>
      </c>
      <c r="CN260">
        <v>1017</v>
      </c>
      <c r="CO260">
        <v>2411</v>
      </c>
      <c r="CP260">
        <v>1009</v>
      </c>
      <c r="CQ260">
        <v>272</v>
      </c>
      <c r="CR260">
        <v>1552</v>
      </c>
    </row>
    <row r="261" spans="1:96" x14ac:dyDescent="0.2">
      <c r="A261" s="114" t="s">
        <v>50</v>
      </c>
      <c r="B261" s="195">
        <f>Prevalence!B258*AX261</f>
        <v>4621.32</v>
      </c>
      <c r="C261" s="195">
        <f>Prevalence!C258*AY261</f>
        <v>273.625</v>
      </c>
      <c r="D261" s="195">
        <f>Prevalence!D258*AZ261</f>
        <v>17.68</v>
      </c>
      <c r="E261" s="195">
        <f>Prevalence!E258*BA261</f>
        <v>57.839999999999996</v>
      </c>
      <c r="F261" s="195">
        <f>Prevalence!F258*BB261</f>
        <v>292.21500000000003</v>
      </c>
      <c r="G261" s="195">
        <f>Prevalence!G258*BC261</f>
        <v>257.25</v>
      </c>
      <c r="H261" s="195">
        <f>Prevalence!H258*BD261</f>
        <v>759.8850000000001</v>
      </c>
      <c r="I261" s="195">
        <f>Prevalence!I258*BE261</f>
        <v>1041.04</v>
      </c>
      <c r="J261" s="195">
        <f>Prevalence!J258*BF261</f>
        <v>122.64000000000001</v>
      </c>
      <c r="K261" s="195">
        <f>Prevalence!K258*BG261</f>
        <v>377.315</v>
      </c>
      <c r="L261" s="195">
        <f>Prevalence!L258*BH261</f>
        <v>915.99</v>
      </c>
      <c r="M261" s="195">
        <f>Prevalence!M258*BI261</f>
        <v>2.1</v>
      </c>
      <c r="N261" s="195">
        <f>Prevalence!N258*BJ261</f>
        <v>3.57</v>
      </c>
      <c r="O261" s="195">
        <f>Prevalence!O258*BK261</f>
        <v>340.97499999999997</v>
      </c>
      <c r="P261" s="195">
        <f>Prevalence!P258*BL261</f>
        <v>0</v>
      </c>
      <c r="Q261" s="195">
        <f>Prevalence!Q258*BM261</f>
        <v>344.29500000000002</v>
      </c>
      <c r="R261" s="195">
        <f>Prevalence!R258*BN261</f>
        <v>375.58500000000004</v>
      </c>
      <c r="S261" s="195">
        <f>Prevalence!S258*BO261</f>
        <v>56.610000000000007</v>
      </c>
      <c r="T261" s="195">
        <f>Prevalence!T258*BP261</f>
        <v>41.16</v>
      </c>
      <c r="U261" s="195">
        <f>Prevalence!U258*BQ261</f>
        <v>42.839999999999996</v>
      </c>
      <c r="V261" s="195">
        <f>Prevalence!V258*BR261</f>
        <v>57.839999999999996</v>
      </c>
      <c r="W261" s="195">
        <f>Prevalence!W258*BS261</f>
        <v>168.48</v>
      </c>
      <c r="X261" s="195">
        <f>Prevalence!X258*BT261</f>
        <v>95.635000000000005</v>
      </c>
      <c r="Y261" s="195">
        <f>Prevalence!Y258*BU261</f>
        <v>119.19999999999999</v>
      </c>
      <c r="Z261" s="195">
        <f>Prevalence!Z258*BV261</f>
        <v>99.36</v>
      </c>
      <c r="AA261" s="195">
        <f>Prevalence!AA258*BW261</f>
        <v>123.2</v>
      </c>
      <c r="AB261" s="195">
        <f>Prevalence!AB258*BX261</f>
        <v>631.80000000000007</v>
      </c>
      <c r="AC261" s="195">
        <f>Prevalence!AC258*BY261</f>
        <v>0</v>
      </c>
      <c r="AD261" s="195">
        <f>Prevalence!AD258*BZ261</f>
        <v>141.10499999999999</v>
      </c>
      <c r="AE261" s="195">
        <f>Prevalence!AE258*CA261</f>
        <v>292.21500000000003</v>
      </c>
      <c r="AF261" s="195">
        <f>Prevalence!AF258*CB261</f>
        <v>244.07999999999998</v>
      </c>
      <c r="AG261" s="195">
        <f>Prevalence!AG258*CC261</f>
        <v>82.5</v>
      </c>
      <c r="AH261" s="195">
        <f>Prevalence!AH258*CD261</f>
        <v>46.114999999999995</v>
      </c>
      <c r="AI261" s="195">
        <f>Prevalence!AI258*CE261</f>
        <v>75.600000000000009</v>
      </c>
      <c r="AJ261" s="195">
        <f>Prevalence!AJ258*CF261</f>
        <v>36.195</v>
      </c>
      <c r="AK261" s="195">
        <f>Prevalence!AK258*CG261</f>
        <v>75.465000000000003</v>
      </c>
      <c r="AL261" s="195">
        <f>Prevalence!AL258*CH261</f>
        <v>148.16999999999999</v>
      </c>
      <c r="AM261" s="195">
        <f>Prevalence!AM258*CI261</f>
        <v>2.1</v>
      </c>
      <c r="AN261" s="195">
        <f>Prevalence!AN258*CJ261</f>
        <v>115.47000000000001</v>
      </c>
      <c r="AO261" s="195">
        <f>Prevalence!AO258*CK261</f>
        <v>226.875</v>
      </c>
      <c r="AP261" s="195">
        <f>Prevalence!AP258*CL261</f>
        <v>17.68</v>
      </c>
      <c r="AQ261" s="195">
        <f>Prevalence!AQ258*CM261</f>
        <v>3.57</v>
      </c>
      <c r="AR261" s="195">
        <f>Prevalence!AR258*CN261</f>
        <v>81.040000000000006</v>
      </c>
      <c r="AS261" s="195">
        <f>Prevalence!AS258*CO261</f>
        <v>275.03999999999996</v>
      </c>
      <c r="AT261" s="195">
        <f>Prevalence!AT258*CP261</f>
        <v>68.774999999999991</v>
      </c>
      <c r="AU261" s="195">
        <f>Prevalence!AU258*CQ261</f>
        <v>34.799999999999997</v>
      </c>
      <c r="AV261" s="195">
        <f>Prevalence!AV258*CR261</f>
        <v>98.72</v>
      </c>
      <c r="AW261">
        <v>260</v>
      </c>
      <c r="AX261">
        <v>42012</v>
      </c>
      <c r="AY261">
        <v>2189</v>
      </c>
      <c r="AZ261">
        <v>272</v>
      </c>
      <c r="BA261">
        <v>482</v>
      </c>
      <c r="BB261">
        <v>2783</v>
      </c>
      <c r="BC261">
        <v>2450</v>
      </c>
      <c r="BD261">
        <v>7237</v>
      </c>
      <c r="BE261">
        <v>9464</v>
      </c>
      <c r="BF261">
        <v>1168</v>
      </c>
      <c r="BG261">
        <v>3281</v>
      </c>
      <c r="BH261">
        <v>9642</v>
      </c>
      <c r="BI261">
        <v>28</v>
      </c>
      <c r="BJ261">
        <v>51</v>
      </c>
      <c r="BK261">
        <v>2965</v>
      </c>
      <c r="BM261">
        <v>3279</v>
      </c>
      <c r="BN261">
        <v>3577</v>
      </c>
      <c r="BO261">
        <v>629</v>
      </c>
      <c r="BP261">
        <v>343</v>
      </c>
      <c r="BQ261">
        <v>306</v>
      </c>
      <c r="BR261">
        <v>482</v>
      </c>
      <c r="BS261">
        <v>1053</v>
      </c>
      <c r="BT261">
        <v>617</v>
      </c>
      <c r="BU261">
        <v>2384</v>
      </c>
      <c r="BV261">
        <v>828</v>
      </c>
      <c r="BW261">
        <v>2240</v>
      </c>
      <c r="BX261">
        <v>7020</v>
      </c>
      <c r="BZ261">
        <v>1227</v>
      </c>
      <c r="CA261">
        <v>2783</v>
      </c>
      <c r="CB261">
        <v>2034</v>
      </c>
      <c r="CC261">
        <v>825</v>
      </c>
      <c r="CD261">
        <v>401</v>
      </c>
      <c r="CE261">
        <v>560</v>
      </c>
      <c r="CF261">
        <v>381</v>
      </c>
      <c r="CG261">
        <v>559</v>
      </c>
      <c r="CH261">
        <v>1347</v>
      </c>
      <c r="CI261">
        <v>28</v>
      </c>
      <c r="CJ261">
        <v>1283</v>
      </c>
      <c r="CK261">
        <v>1815</v>
      </c>
      <c r="CL261">
        <v>272</v>
      </c>
      <c r="CM261">
        <v>51</v>
      </c>
      <c r="CN261">
        <v>1013</v>
      </c>
      <c r="CO261">
        <v>2292</v>
      </c>
      <c r="CP261">
        <v>917</v>
      </c>
      <c r="CQ261">
        <v>232</v>
      </c>
      <c r="CR261">
        <v>1234</v>
      </c>
    </row>
    <row r="262" spans="1:96" x14ac:dyDescent="0.2">
      <c r="A262" s="114" t="s">
        <v>51</v>
      </c>
      <c r="B262" s="195">
        <f>Prevalence!B259*AX262</f>
        <v>3741.2000000000003</v>
      </c>
      <c r="C262" s="195">
        <f>Prevalence!C259*AY262</f>
        <v>243.40909090909093</v>
      </c>
      <c r="D262" s="195">
        <f>Prevalence!D259*AZ262</f>
        <v>17.904545454545456</v>
      </c>
      <c r="E262" s="195">
        <f>Prevalence!E259*BA262</f>
        <v>47.454545454545453</v>
      </c>
      <c r="F262" s="195">
        <f>Prevalence!F259*BB262</f>
        <v>240.16363636363639</v>
      </c>
      <c r="G262" s="195">
        <f>Prevalence!G259*BC262</f>
        <v>202.07727272727274</v>
      </c>
      <c r="H262" s="195">
        <f>Prevalence!H259*BD262</f>
        <v>604.7045454545455</v>
      </c>
      <c r="I262" s="195">
        <f>Prevalence!I259*BE262</f>
        <v>837.5</v>
      </c>
      <c r="J262" s="195">
        <f>Prevalence!J259*BF262</f>
        <v>105.66818181818182</v>
      </c>
      <c r="K262" s="195">
        <f>Prevalence!K259*BG262</f>
        <v>298.68636363636364</v>
      </c>
      <c r="L262" s="195">
        <f>Prevalence!L259*BH262</f>
        <v>733.83181818181822</v>
      </c>
      <c r="M262" s="195">
        <f>Prevalence!M259*BI262</f>
        <v>1.3636363636363635</v>
      </c>
      <c r="N262" s="195">
        <f>Prevalence!N259*BJ262</f>
        <v>2.8000000000000003</v>
      </c>
      <c r="O262" s="195">
        <f>Prevalence!O259*BK262</f>
        <v>278.5090909090909</v>
      </c>
      <c r="P262" s="195">
        <f>Prevalence!P259*BL262</f>
        <v>0</v>
      </c>
      <c r="Q262" s="195">
        <f>Prevalence!Q259*BM262</f>
        <v>258.3</v>
      </c>
      <c r="R262" s="195">
        <f>Prevalence!R259*BN262</f>
        <v>313.09090909090912</v>
      </c>
      <c r="S262" s="195">
        <f>Prevalence!S259*BO262</f>
        <v>51.790909090909096</v>
      </c>
      <c r="T262" s="195">
        <f>Prevalence!T259*BP262</f>
        <v>31.963636363636361</v>
      </c>
      <c r="U262" s="195">
        <f>Prevalence!U259*BQ262</f>
        <v>37.672727272727279</v>
      </c>
      <c r="V262" s="195">
        <f>Prevalence!V259*BR262</f>
        <v>47.454545454545453</v>
      </c>
      <c r="W262" s="195">
        <f>Prevalence!W259*BS262</f>
        <v>117.52727272727275</v>
      </c>
      <c r="X262" s="195">
        <f>Prevalence!X259*BT262</f>
        <v>79.331818181818193</v>
      </c>
      <c r="Y262" s="195">
        <f>Prevalence!Y259*BU262</f>
        <v>98.545454545454547</v>
      </c>
      <c r="Z262" s="195">
        <f>Prevalence!Z259*BV262</f>
        <v>73.527272727272717</v>
      </c>
      <c r="AA262" s="195">
        <f>Prevalence!AA259*BW262</f>
        <v>99.550000000000011</v>
      </c>
      <c r="AB262" s="195">
        <f>Prevalence!AB259*BX262</f>
        <v>513.40909090909099</v>
      </c>
      <c r="AC262" s="195">
        <f>Prevalence!AC259*BY262</f>
        <v>0</v>
      </c>
      <c r="AD262" s="195">
        <f>Prevalence!AD259*BZ262</f>
        <v>107.68181818181819</v>
      </c>
      <c r="AE262" s="195">
        <f>Prevalence!AE259*CA262</f>
        <v>240.16363636363639</v>
      </c>
      <c r="AF262" s="195">
        <f>Prevalence!AF259*CB262</f>
        <v>194.83636363636361</v>
      </c>
      <c r="AG262" s="195">
        <f>Prevalence!AG259*CC262</f>
        <v>74</v>
      </c>
      <c r="AH262" s="195">
        <f>Prevalence!AH259*CD262</f>
        <v>38.890909090909091</v>
      </c>
      <c r="AI262" s="195">
        <f>Prevalence!AI259*CE262</f>
        <v>63.20454545454546</v>
      </c>
      <c r="AJ262" s="195">
        <f>Prevalence!AJ259*CF262</f>
        <v>30.140909090909091</v>
      </c>
      <c r="AK262" s="195">
        <f>Prevalence!AK259*CG262</f>
        <v>68.972727272727283</v>
      </c>
      <c r="AL262" s="195">
        <f>Prevalence!AL259*CH262</f>
        <v>111.9</v>
      </c>
      <c r="AM262" s="195">
        <f>Prevalence!AM259*CI262</f>
        <v>1.3636363636363635</v>
      </c>
      <c r="AN262" s="195">
        <f>Prevalence!AN259*CJ262</f>
        <v>100.06363636363638</v>
      </c>
      <c r="AO262" s="195">
        <f>Prevalence!AO259*CK262</f>
        <v>173.18181818181819</v>
      </c>
      <c r="AP262" s="195">
        <f>Prevalence!AP259*CL262</f>
        <v>17.904545454545456</v>
      </c>
      <c r="AQ262" s="195">
        <f>Prevalence!AQ259*CM262</f>
        <v>2.8000000000000003</v>
      </c>
      <c r="AR262" s="195">
        <f>Prevalence!AR259*CN262</f>
        <v>73.963636363636368</v>
      </c>
      <c r="AS262" s="195">
        <f>Prevalence!AS259*CO262</f>
        <v>226.90909090909091</v>
      </c>
      <c r="AT262" s="195">
        <f>Prevalence!AT259*CP262</f>
        <v>53.93181818181818</v>
      </c>
      <c r="AU262" s="195">
        <f>Prevalence!AU259*CQ262</f>
        <v>26.18181818181818</v>
      </c>
      <c r="AV262" s="195">
        <f>Prevalence!AV259*CR262</f>
        <v>75.127272727272739</v>
      </c>
      <c r="AW262">
        <v>261</v>
      </c>
      <c r="AX262">
        <v>37412</v>
      </c>
      <c r="AY262">
        <v>2142</v>
      </c>
      <c r="AZ262">
        <v>303</v>
      </c>
      <c r="BA262">
        <v>435</v>
      </c>
      <c r="BB262">
        <v>2516</v>
      </c>
      <c r="BC262">
        <v>2117</v>
      </c>
      <c r="BD262">
        <v>6335</v>
      </c>
      <c r="BE262">
        <v>8375</v>
      </c>
      <c r="BF262">
        <v>1107</v>
      </c>
      <c r="BG262">
        <v>2857</v>
      </c>
      <c r="BH262">
        <v>8497</v>
      </c>
      <c r="BI262">
        <v>20</v>
      </c>
      <c r="BJ262">
        <v>44</v>
      </c>
      <c r="BK262">
        <v>2664</v>
      </c>
      <c r="BM262">
        <v>2706</v>
      </c>
      <c r="BN262">
        <v>3280</v>
      </c>
      <c r="BO262">
        <v>633</v>
      </c>
      <c r="BP262">
        <v>293</v>
      </c>
      <c r="BQ262">
        <v>296</v>
      </c>
      <c r="BR262">
        <v>435</v>
      </c>
      <c r="BS262">
        <v>808</v>
      </c>
      <c r="BT262">
        <v>563</v>
      </c>
      <c r="BU262">
        <v>2168</v>
      </c>
      <c r="BV262">
        <v>674</v>
      </c>
      <c r="BW262">
        <v>1991</v>
      </c>
      <c r="BX262">
        <v>6275</v>
      </c>
      <c r="BZ262">
        <v>1030</v>
      </c>
      <c r="CA262">
        <v>2516</v>
      </c>
      <c r="CB262">
        <v>1786</v>
      </c>
      <c r="CC262">
        <v>814</v>
      </c>
      <c r="CD262">
        <v>372</v>
      </c>
      <c r="CE262">
        <v>515</v>
      </c>
      <c r="CF262">
        <v>349</v>
      </c>
      <c r="CG262">
        <v>562</v>
      </c>
      <c r="CH262">
        <v>1119</v>
      </c>
      <c r="CI262">
        <v>20</v>
      </c>
      <c r="CJ262">
        <v>1223</v>
      </c>
      <c r="CK262">
        <v>1524</v>
      </c>
      <c r="CL262">
        <v>303</v>
      </c>
      <c r="CM262">
        <v>44</v>
      </c>
      <c r="CN262">
        <v>1017</v>
      </c>
      <c r="CO262">
        <v>2080</v>
      </c>
      <c r="CP262">
        <v>791</v>
      </c>
      <c r="CQ262">
        <v>192</v>
      </c>
      <c r="CR262">
        <v>1033</v>
      </c>
    </row>
    <row r="263" spans="1:96" x14ac:dyDescent="0.2">
      <c r="A263" s="114" t="s">
        <v>52</v>
      </c>
      <c r="B263" s="195">
        <f>Prevalence!B260*AX263</f>
        <v>3562.2000000000003</v>
      </c>
      <c r="C263" s="195">
        <f>Prevalence!C260*AY263</f>
        <v>252.72727272727275</v>
      </c>
      <c r="D263" s="195">
        <f>Prevalence!D260*AZ263</f>
        <v>17.55</v>
      </c>
      <c r="E263" s="195">
        <f>Prevalence!E260*BA263</f>
        <v>44.072727272727271</v>
      </c>
      <c r="F263" s="195">
        <f>Prevalence!F260*BB263</f>
        <v>250.28181818181818</v>
      </c>
      <c r="G263" s="195">
        <f>Prevalence!G260*BC263</f>
        <v>207.51818181818183</v>
      </c>
      <c r="H263" s="195">
        <f>Prevalence!H260*BD263</f>
        <v>552.39545454545453</v>
      </c>
      <c r="I263" s="195">
        <f>Prevalence!I260*BE263</f>
        <v>750.80000000000007</v>
      </c>
      <c r="J263" s="195">
        <f>Prevalence!J260*BF263</f>
        <v>104.33181818181819</v>
      </c>
      <c r="K263" s="195">
        <f>Prevalence!K260*BG263</f>
        <v>264.81363636363636</v>
      </c>
      <c r="L263" s="195">
        <f>Prevalence!L260*BH263</f>
        <v>696.43636363636369</v>
      </c>
      <c r="M263" s="195">
        <f>Prevalence!M260*BI263</f>
        <v>1.4318181818181817</v>
      </c>
      <c r="N263" s="195">
        <f>Prevalence!N260*BJ263</f>
        <v>2.4181818181818184</v>
      </c>
      <c r="O263" s="195">
        <f>Prevalence!O260*BK263</f>
        <v>298.68636363636364</v>
      </c>
      <c r="P263" s="195">
        <f>Prevalence!P260*BL263</f>
        <v>0</v>
      </c>
      <c r="Q263" s="195">
        <f>Prevalence!Q260*BM263</f>
        <v>238.06363636363636</v>
      </c>
      <c r="R263" s="195">
        <f>Prevalence!R260*BN263</f>
        <v>279.77727272727276</v>
      </c>
      <c r="S263" s="195">
        <f>Prevalence!S260*BO263</f>
        <v>61.936363636363645</v>
      </c>
      <c r="T263" s="195">
        <f>Prevalence!T260*BP263</f>
        <v>34.581818181818178</v>
      </c>
      <c r="U263" s="195">
        <f>Prevalence!U260*BQ263</f>
        <v>42.254545454545458</v>
      </c>
      <c r="V263" s="195">
        <f>Prevalence!V260*BR263</f>
        <v>44.072727272727271</v>
      </c>
      <c r="W263" s="195">
        <f>Prevalence!W260*BS263</f>
        <v>122.47272727272728</v>
      </c>
      <c r="X263" s="195">
        <f>Prevalence!X260*BT263</f>
        <v>78.204545454545467</v>
      </c>
      <c r="Y263" s="195">
        <f>Prevalence!Y260*BU263</f>
        <v>93.5</v>
      </c>
      <c r="Z263" s="195">
        <f>Prevalence!Z260*BV263</f>
        <v>68.72727272727272</v>
      </c>
      <c r="AA263" s="195">
        <f>Prevalence!AA260*BW263</f>
        <v>86.25</v>
      </c>
      <c r="AB263" s="195">
        <f>Prevalence!AB260*BX263</f>
        <v>493.85454545454553</v>
      </c>
      <c r="AC263" s="195">
        <f>Prevalence!AC260*BY263</f>
        <v>0</v>
      </c>
      <c r="AD263" s="195">
        <f>Prevalence!AD260*BZ263</f>
        <v>99.945454545454552</v>
      </c>
      <c r="AE263" s="195">
        <f>Prevalence!AE260*CA263</f>
        <v>250.28181818181818</v>
      </c>
      <c r="AF263" s="195">
        <f>Prevalence!AF260*CB263</f>
        <v>160.36363636363635</v>
      </c>
      <c r="AG263" s="195">
        <f>Prevalence!AG260*CC263</f>
        <v>70.545454545454547</v>
      </c>
      <c r="AH263" s="195">
        <f>Prevalence!AH260*CD263</f>
        <v>38.890909090909091</v>
      </c>
      <c r="AI263" s="195">
        <f>Prevalence!AI260*CE263</f>
        <v>61.486363636363642</v>
      </c>
      <c r="AJ263" s="195">
        <f>Prevalence!AJ260*CF263</f>
        <v>31.263636363636365</v>
      </c>
      <c r="AK263" s="195">
        <f>Prevalence!AK260*CG263</f>
        <v>76.090909090909093</v>
      </c>
      <c r="AL263" s="195">
        <f>Prevalence!AL260*CH263</f>
        <v>97.800000000000011</v>
      </c>
      <c r="AM263" s="195">
        <f>Prevalence!AM260*CI263</f>
        <v>1.4318181818181817</v>
      </c>
      <c r="AN263" s="195">
        <f>Prevalence!AN260*CJ263</f>
        <v>102.92727272727275</v>
      </c>
      <c r="AO263" s="195">
        <f>Prevalence!AO260*CK263</f>
        <v>157.72727272727275</v>
      </c>
      <c r="AP263" s="195">
        <f>Prevalence!AP260*CL263</f>
        <v>17.55</v>
      </c>
      <c r="AQ263" s="195">
        <f>Prevalence!AQ260*CM263</f>
        <v>2.4181818181818184</v>
      </c>
      <c r="AR263" s="195">
        <f>Prevalence!AR260*CN263</f>
        <v>76.290909090909096</v>
      </c>
      <c r="AS263" s="195">
        <f>Prevalence!AS260*CO263</f>
        <v>206.39999999999998</v>
      </c>
      <c r="AT263" s="195">
        <f>Prevalence!AT260*CP263</f>
        <v>60.409090909090907</v>
      </c>
      <c r="AU263" s="195">
        <f>Prevalence!AU260*CQ263</f>
        <v>21.68181818181818</v>
      </c>
      <c r="AV263" s="195">
        <f>Prevalence!AV260*CR263</f>
        <v>65.236363636363649</v>
      </c>
      <c r="AW263">
        <v>262</v>
      </c>
      <c r="AX263">
        <v>35622</v>
      </c>
      <c r="AY263">
        <v>2224</v>
      </c>
      <c r="AZ263">
        <v>297</v>
      </c>
      <c r="BA263">
        <v>404</v>
      </c>
      <c r="BB263">
        <v>2622</v>
      </c>
      <c r="BC263">
        <v>2174</v>
      </c>
      <c r="BD263">
        <v>5787</v>
      </c>
      <c r="BE263">
        <v>7508</v>
      </c>
      <c r="BF263">
        <v>1093</v>
      </c>
      <c r="BG263">
        <v>2533</v>
      </c>
      <c r="BH263">
        <v>8064</v>
      </c>
      <c r="BI263">
        <v>21</v>
      </c>
      <c r="BJ263">
        <v>38</v>
      </c>
      <c r="BK263">
        <v>2857</v>
      </c>
      <c r="BM263">
        <v>2494</v>
      </c>
      <c r="BN263">
        <v>2931</v>
      </c>
      <c r="BO263">
        <v>757</v>
      </c>
      <c r="BP263">
        <v>317</v>
      </c>
      <c r="BQ263">
        <v>332</v>
      </c>
      <c r="BR263">
        <v>404</v>
      </c>
      <c r="BS263">
        <v>842</v>
      </c>
      <c r="BT263">
        <v>555</v>
      </c>
      <c r="BU263">
        <v>2057</v>
      </c>
      <c r="BV263">
        <v>630</v>
      </c>
      <c r="BW263">
        <v>1725</v>
      </c>
      <c r="BX263">
        <v>6036</v>
      </c>
      <c r="BZ263">
        <v>956</v>
      </c>
      <c r="CA263">
        <v>2622</v>
      </c>
      <c r="CB263">
        <v>1470</v>
      </c>
      <c r="CC263">
        <v>776</v>
      </c>
      <c r="CD263">
        <v>372</v>
      </c>
      <c r="CE263">
        <v>501</v>
      </c>
      <c r="CF263">
        <v>362</v>
      </c>
      <c r="CG263">
        <v>620</v>
      </c>
      <c r="CH263">
        <v>978</v>
      </c>
      <c r="CI263">
        <v>21</v>
      </c>
      <c r="CJ263">
        <v>1258</v>
      </c>
      <c r="CK263">
        <v>1388</v>
      </c>
      <c r="CL263">
        <v>297</v>
      </c>
      <c r="CM263">
        <v>38</v>
      </c>
      <c r="CN263">
        <v>1049</v>
      </c>
      <c r="CO263">
        <v>1892</v>
      </c>
      <c r="CP263">
        <v>886</v>
      </c>
      <c r="CQ263">
        <v>159</v>
      </c>
      <c r="CR263">
        <v>897</v>
      </c>
    </row>
    <row r="264" spans="1:96" x14ac:dyDescent="0.2">
      <c r="A264" s="114" t="s">
        <v>53</v>
      </c>
      <c r="B264" s="195">
        <f>Prevalence!B261*AX264</f>
        <v>1880.6999999999998</v>
      </c>
      <c r="C264" s="195">
        <f>Prevalence!C261*AY264</f>
        <v>141.27272727272728</v>
      </c>
      <c r="D264" s="195">
        <f>Prevalence!D261*AZ264</f>
        <v>9.3245454545454542</v>
      </c>
      <c r="E264" s="195">
        <f>Prevalence!E261*BA264</f>
        <v>26.574545454545451</v>
      </c>
      <c r="F264" s="195">
        <f>Prevalence!F261*BB264</f>
        <v>140.20363636363638</v>
      </c>
      <c r="G264" s="195">
        <f>Prevalence!G261*BC264</f>
        <v>111.39545454545454</v>
      </c>
      <c r="H264" s="195">
        <f>Prevalence!H261*BD264</f>
        <v>281.89636363636362</v>
      </c>
      <c r="I264" s="195">
        <f>Prevalence!I261*BE264</f>
        <v>392.64</v>
      </c>
      <c r="J264" s="195">
        <f>Prevalence!J261*BF264</f>
        <v>57.96</v>
      </c>
      <c r="K264" s="195">
        <f>Prevalence!K261*BG264</f>
        <v>130.91181818181818</v>
      </c>
      <c r="L264" s="195">
        <f>Prevalence!L261*BH264</f>
        <v>359.15181818181821</v>
      </c>
      <c r="M264" s="195">
        <f>Prevalence!M261*BI264</f>
        <v>1.0227272727272725</v>
      </c>
      <c r="N264" s="195">
        <f>Prevalence!N261*BJ264</f>
        <v>1.6799999999999997</v>
      </c>
      <c r="O264" s="195">
        <f>Prevalence!O261*BK264</f>
        <v>165.97636363636363</v>
      </c>
      <c r="P264" s="195">
        <f>Prevalence!P261*BL264</f>
        <v>0</v>
      </c>
      <c r="Q264" s="195">
        <f>Prevalence!Q261*BM264</f>
        <v>121.07454545454546</v>
      </c>
      <c r="R264" s="195">
        <f>Prevalence!R261*BN264</f>
        <v>139.97454545454545</v>
      </c>
      <c r="S264" s="195">
        <f>Prevalence!S261*BO264</f>
        <v>34.118181818181824</v>
      </c>
      <c r="T264" s="195">
        <f>Prevalence!T261*BP264</f>
        <v>21.796363636363633</v>
      </c>
      <c r="U264" s="195">
        <f>Prevalence!U261*BQ264</f>
        <v>21.458181818181817</v>
      </c>
      <c r="V264" s="195">
        <f>Prevalence!V261*BR264</f>
        <v>26.574545454545451</v>
      </c>
      <c r="W264" s="195">
        <f>Prevalence!W261*BS264</f>
        <v>67.374545454545455</v>
      </c>
      <c r="X264" s="195">
        <f>Prevalence!X261*BT264</f>
        <v>38.975454545454546</v>
      </c>
      <c r="Y264" s="195">
        <f>Prevalence!Y261*BU264</f>
        <v>52.472727272727269</v>
      </c>
      <c r="Z264" s="195">
        <f>Prevalence!Z261*BV264</f>
        <v>40.319999999999993</v>
      </c>
      <c r="AA264" s="195">
        <f>Prevalence!AA261*BW264</f>
        <v>51.12</v>
      </c>
      <c r="AB264" s="195">
        <f>Prevalence!AB261*BX264</f>
        <v>252.62181818181821</v>
      </c>
      <c r="AC264" s="195">
        <f>Prevalence!AC261*BY264</f>
        <v>0</v>
      </c>
      <c r="AD264" s="195">
        <f>Prevalence!AD261*BZ264</f>
        <v>50.74636363636364</v>
      </c>
      <c r="AE264" s="195">
        <f>Prevalence!AE261*CA264</f>
        <v>140.20363636363638</v>
      </c>
      <c r="AF264" s="195">
        <f>Prevalence!AF261*CB264</f>
        <v>69.970909090909075</v>
      </c>
      <c r="AG264" s="195">
        <f>Prevalence!AG261*CC264</f>
        <v>37.036363636363632</v>
      </c>
      <c r="AH264" s="195">
        <f>Prevalence!AH261*CD264</f>
        <v>19.57090909090909</v>
      </c>
      <c r="AI264" s="195">
        <f>Prevalence!AI261*CE264</f>
        <v>32.915454545454544</v>
      </c>
      <c r="AJ264" s="195">
        <f>Prevalence!AJ261*CF264</f>
        <v>18.861818181818183</v>
      </c>
      <c r="AK264" s="195">
        <f>Prevalence!AK261*CG264</f>
        <v>43.88727272727273</v>
      </c>
      <c r="AL264" s="195">
        <f>Prevalence!AL261*CH264</f>
        <v>43.92</v>
      </c>
      <c r="AM264" s="195">
        <f>Prevalence!AM261*CI264</f>
        <v>1.0227272727272725</v>
      </c>
      <c r="AN264" s="195">
        <f>Prevalence!AN261*CJ264</f>
        <v>57.878181818181822</v>
      </c>
      <c r="AO264" s="195">
        <f>Prevalence!AO261*CK264</f>
        <v>79.568181818181827</v>
      </c>
      <c r="AP264" s="195">
        <f>Prevalence!AP261*CL264</f>
        <v>9.3245454545454542</v>
      </c>
      <c r="AQ264" s="195">
        <f>Prevalence!AQ261*CM264</f>
        <v>1.6799999999999997</v>
      </c>
      <c r="AR264" s="195">
        <f>Prevalence!AR261*CN264</f>
        <v>44.290909090909089</v>
      </c>
      <c r="AS264" s="195">
        <f>Prevalence!AS261*CO264</f>
        <v>104.46545454545453</v>
      </c>
      <c r="AT264" s="195">
        <f>Prevalence!AT261*CP264</f>
        <v>34.97727272727272</v>
      </c>
      <c r="AU264" s="195">
        <f>Prevalence!AU261*CQ264</f>
        <v>10.390909090909089</v>
      </c>
      <c r="AV264" s="195">
        <f>Prevalence!AV261*CR264</f>
        <v>31.505454545454544</v>
      </c>
      <c r="AW264">
        <v>263</v>
      </c>
      <c r="AX264">
        <v>31345</v>
      </c>
      <c r="AY264">
        <v>2072</v>
      </c>
      <c r="AZ264">
        <v>263</v>
      </c>
      <c r="BA264">
        <v>406</v>
      </c>
      <c r="BB264">
        <v>2448</v>
      </c>
      <c r="BC264">
        <v>1945</v>
      </c>
      <c r="BD264">
        <v>4922</v>
      </c>
      <c r="BE264">
        <v>6544</v>
      </c>
      <c r="BF264">
        <v>1012</v>
      </c>
      <c r="BG264">
        <v>2087</v>
      </c>
      <c r="BH264">
        <v>6931</v>
      </c>
      <c r="BI264">
        <v>25</v>
      </c>
      <c r="BJ264">
        <v>44</v>
      </c>
      <c r="BK264">
        <v>2646</v>
      </c>
      <c r="BM264">
        <v>2114</v>
      </c>
      <c r="BN264">
        <v>2444</v>
      </c>
      <c r="BO264">
        <v>695</v>
      </c>
      <c r="BP264">
        <v>333</v>
      </c>
      <c r="BQ264">
        <v>281</v>
      </c>
      <c r="BR264">
        <v>406</v>
      </c>
      <c r="BS264">
        <v>772</v>
      </c>
      <c r="BT264">
        <v>461</v>
      </c>
      <c r="BU264">
        <v>1924</v>
      </c>
      <c r="BV264">
        <v>616</v>
      </c>
      <c r="BW264">
        <v>1704</v>
      </c>
      <c r="BX264">
        <v>5146</v>
      </c>
      <c r="BZ264">
        <v>809</v>
      </c>
      <c r="CA264">
        <v>2448</v>
      </c>
      <c r="CB264">
        <v>1069</v>
      </c>
      <c r="CC264">
        <v>679</v>
      </c>
      <c r="CD264">
        <v>312</v>
      </c>
      <c r="CE264">
        <v>447</v>
      </c>
      <c r="CF264">
        <v>364</v>
      </c>
      <c r="CG264">
        <v>596</v>
      </c>
      <c r="CH264">
        <v>732</v>
      </c>
      <c r="CI264">
        <v>25</v>
      </c>
      <c r="CJ264">
        <v>1179</v>
      </c>
      <c r="CK264">
        <v>1167</v>
      </c>
      <c r="CL264">
        <v>263</v>
      </c>
      <c r="CM264">
        <v>44</v>
      </c>
      <c r="CN264">
        <v>1015</v>
      </c>
      <c r="CO264">
        <v>1596</v>
      </c>
      <c r="CP264">
        <v>855</v>
      </c>
      <c r="CQ264">
        <v>127</v>
      </c>
      <c r="CR264">
        <v>722</v>
      </c>
    </row>
    <row r="265" spans="1:96" x14ac:dyDescent="0.2">
      <c r="A265" s="114" t="s">
        <v>54</v>
      </c>
      <c r="B265" s="195">
        <f>Prevalence!B262*AX265</f>
        <v>1422.8999999999999</v>
      </c>
      <c r="C265" s="195">
        <f>Prevalence!C262*AY265</f>
        <v>104.25000000000001</v>
      </c>
      <c r="D265" s="195">
        <f>Prevalence!D262*AZ265</f>
        <v>7.3390909090909089</v>
      </c>
      <c r="E265" s="195">
        <f>Prevalence!E262*BA265</f>
        <v>20.879999999999995</v>
      </c>
      <c r="F265" s="195">
        <f>Prevalence!F262*BB265</f>
        <v>95.301818181818177</v>
      </c>
      <c r="G265" s="195">
        <f>Prevalence!G262*BC265</f>
        <v>80.296363636363637</v>
      </c>
      <c r="H265" s="195">
        <f>Prevalence!H262*BD265</f>
        <v>216.77727272727273</v>
      </c>
      <c r="I265" s="195">
        <f>Prevalence!I262*BE265</f>
        <v>301.62</v>
      </c>
      <c r="J265" s="195">
        <f>Prevalence!J262*BF265</f>
        <v>44.558181818181822</v>
      </c>
      <c r="K265" s="195">
        <f>Prevalence!K262*BG265</f>
        <v>94.53</v>
      </c>
      <c r="L265" s="195">
        <f>Prevalence!L262*BH265</f>
        <v>276.45</v>
      </c>
      <c r="M265" s="195">
        <f>Prevalence!M262*BI265</f>
        <v>0.53181818181818175</v>
      </c>
      <c r="N265" s="195">
        <f>Prevalence!N262*BJ265</f>
        <v>1.0690909090909089</v>
      </c>
      <c r="O265" s="195">
        <f>Prevalence!O262*BK265</f>
        <v>133.04454545454547</v>
      </c>
      <c r="P265" s="195">
        <f>Prevalence!P262*BL265</f>
        <v>0</v>
      </c>
      <c r="Q265" s="195">
        <f>Prevalence!Q262*BM265</f>
        <v>100.45636363636363</v>
      </c>
      <c r="R265" s="195">
        <f>Prevalence!R262*BN265</f>
        <v>101.31545454545454</v>
      </c>
      <c r="S265" s="195">
        <f>Prevalence!S262*BO265</f>
        <v>24.545454545454547</v>
      </c>
      <c r="T265" s="195">
        <f>Prevalence!T262*BP265</f>
        <v>13.876363636363635</v>
      </c>
      <c r="U265" s="195">
        <f>Prevalence!U262*BQ265</f>
        <v>15.196363636363635</v>
      </c>
      <c r="V265" s="195">
        <f>Prevalence!V262*BR265</f>
        <v>20.879999999999995</v>
      </c>
      <c r="W265" s="195">
        <f>Prevalence!W262*BS265</f>
        <v>57.512727272727268</v>
      </c>
      <c r="X265" s="195">
        <f>Prevalence!X262*BT265</f>
        <v>27.054545454545455</v>
      </c>
      <c r="Y265" s="195">
        <f>Prevalence!Y262*BU265</f>
        <v>45.190909090909088</v>
      </c>
      <c r="Z265" s="195">
        <f>Prevalence!Z262*BV265</f>
        <v>31.483636363636361</v>
      </c>
      <c r="AA265" s="195">
        <f>Prevalence!AA262*BW265</f>
        <v>37.53</v>
      </c>
      <c r="AB265" s="195">
        <f>Prevalence!AB262*BX265</f>
        <v>200.38909090909092</v>
      </c>
      <c r="AC265" s="195">
        <f>Prevalence!AC262*BY265</f>
        <v>0</v>
      </c>
      <c r="AD265" s="195">
        <f>Prevalence!AD262*BZ265</f>
        <v>36.695454545454545</v>
      </c>
      <c r="AE265" s="195">
        <f>Prevalence!AE262*CA265</f>
        <v>95.301818181818177</v>
      </c>
      <c r="AF265" s="195">
        <f>Prevalence!AF262*CB265</f>
        <v>53.345454545454537</v>
      </c>
      <c r="AG265" s="195">
        <f>Prevalence!AG262*CC265</f>
        <v>30.872727272727271</v>
      </c>
      <c r="AH265" s="195">
        <f>Prevalence!AH262*CD265</f>
        <v>15.054545454545455</v>
      </c>
      <c r="AI265" s="195">
        <f>Prevalence!AI262*CE265</f>
        <v>21.42818181818182</v>
      </c>
      <c r="AJ265" s="195">
        <f>Prevalence!AJ262*CF265</f>
        <v>13.576363636363636</v>
      </c>
      <c r="AK265" s="195">
        <f>Prevalence!AK262*CG265</f>
        <v>31.295454545454547</v>
      </c>
      <c r="AL265" s="195">
        <f>Prevalence!AL262*CH265</f>
        <v>31.919999999999998</v>
      </c>
      <c r="AM265" s="195">
        <f>Prevalence!AM262*CI265</f>
        <v>0.53181818181818175</v>
      </c>
      <c r="AN265" s="195">
        <f>Prevalence!AN262*CJ265</f>
        <v>47.225454545454546</v>
      </c>
      <c r="AO265" s="195">
        <f>Prevalence!AO262*CK265</f>
        <v>52.500000000000007</v>
      </c>
      <c r="AP265" s="195">
        <f>Prevalence!AP262*CL265</f>
        <v>7.3390909090909089</v>
      </c>
      <c r="AQ265" s="195">
        <f>Prevalence!AQ262*CM265</f>
        <v>1.0690909090909089</v>
      </c>
      <c r="AR265" s="195">
        <f>Prevalence!AR262*CN265</f>
        <v>34.210909090909091</v>
      </c>
      <c r="AS265" s="195">
        <f>Prevalence!AS262*CO265</f>
        <v>77.301818181818177</v>
      </c>
      <c r="AT265" s="195">
        <f>Prevalence!AT262*CP265</f>
        <v>25.281818181818178</v>
      </c>
      <c r="AU265" s="195">
        <f>Prevalence!AU262*CQ265</f>
        <v>7.1999999999999984</v>
      </c>
      <c r="AV265" s="195">
        <f>Prevalence!AV262*CR265</f>
        <v>20.989090909090908</v>
      </c>
      <c r="AW265">
        <v>264</v>
      </c>
      <c r="AX265">
        <v>23715</v>
      </c>
      <c r="AY265">
        <v>1529</v>
      </c>
      <c r="AZ265">
        <v>207</v>
      </c>
      <c r="BA265">
        <v>319</v>
      </c>
      <c r="BB265">
        <v>1664</v>
      </c>
      <c r="BC265">
        <v>1402</v>
      </c>
      <c r="BD265">
        <v>3785</v>
      </c>
      <c r="BE265">
        <v>5027</v>
      </c>
      <c r="BF265">
        <v>778</v>
      </c>
      <c r="BG265">
        <v>1507</v>
      </c>
      <c r="BH265">
        <v>5335</v>
      </c>
      <c r="BI265">
        <v>13</v>
      </c>
      <c r="BJ265">
        <v>28</v>
      </c>
      <c r="BK265">
        <v>2121</v>
      </c>
      <c r="BM265">
        <v>1754</v>
      </c>
      <c r="BN265">
        <v>1769</v>
      </c>
      <c r="BO265">
        <v>500</v>
      </c>
      <c r="BP265">
        <v>212</v>
      </c>
      <c r="BQ265">
        <v>199</v>
      </c>
      <c r="BR265">
        <v>319</v>
      </c>
      <c r="BS265">
        <v>659</v>
      </c>
      <c r="BT265">
        <v>320</v>
      </c>
      <c r="BU265">
        <v>1657</v>
      </c>
      <c r="BV265">
        <v>481</v>
      </c>
      <c r="BW265">
        <v>1251</v>
      </c>
      <c r="BX265">
        <v>4082</v>
      </c>
      <c r="BZ265">
        <v>585</v>
      </c>
      <c r="CA265">
        <v>1664</v>
      </c>
      <c r="CB265">
        <v>815</v>
      </c>
      <c r="CC265">
        <v>566</v>
      </c>
      <c r="CD265">
        <v>240</v>
      </c>
      <c r="CE265">
        <v>291</v>
      </c>
      <c r="CF265">
        <v>262</v>
      </c>
      <c r="CG265">
        <v>425</v>
      </c>
      <c r="CH265">
        <v>532</v>
      </c>
      <c r="CI265">
        <v>13</v>
      </c>
      <c r="CJ265">
        <v>962</v>
      </c>
      <c r="CK265">
        <v>770</v>
      </c>
      <c r="CL265">
        <v>207</v>
      </c>
      <c r="CM265">
        <v>28</v>
      </c>
      <c r="CN265">
        <v>784</v>
      </c>
      <c r="CO265">
        <v>1181</v>
      </c>
      <c r="CP265">
        <v>618</v>
      </c>
      <c r="CQ265">
        <v>88</v>
      </c>
      <c r="CR265">
        <v>481</v>
      </c>
    </row>
    <row r="266" spans="1:96" x14ac:dyDescent="0.2">
      <c r="A266" s="114" t="s">
        <v>55</v>
      </c>
      <c r="B266" s="195">
        <f>Prevalence!B263*AX266</f>
        <v>792.36</v>
      </c>
      <c r="C266" s="195">
        <f>Prevalence!C263*AY266</f>
        <v>57.909090909090921</v>
      </c>
      <c r="D266" s="195">
        <f>Prevalence!D263*AZ266</f>
        <v>4.4672727272727277</v>
      </c>
      <c r="E266" s="195">
        <f>Prevalence!E263*BA266</f>
        <v>11.956363636363635</v>
      </c>
      <c r="F266" s="195">
        <f>Prevalence!F263*BB266</f>
        <v>53.836363636363643</v>
      </c>
      <c r="G266" s="195">
        <f>Prevalence!G263*BC266</f>
        <v>43.221818181818186</v>
      </c>
      <c r="H266" s="195">
        <f>Prevalence!H263*BD266</f>
        <v>116.49272727272728</v>
      </c>
      <c r="I266" s="195">
        <f>Prevalence!I263*BE266</f>
        <v>171.52</v>
      </c>
      <c r="J266" s="195">
        <f>Prevalence!J263*BF266</f>
        <v>25.390909090909094</v>
      </c>
      <c r="K266" s="195">
        <f>Prevalence!K263*BG266</f>
        <v>48.007272727272728</v>
      </c>
      <c r="L266" s="195">
        <f>Prevalence!L263*BH266</f>
        <v>158.01090909090908</v>
      </c>
      <c r="M266" s="195">
        <f>Prevalence!M263*BI266</f>
        <v>0.38181818181818178</v>
      </c>
      <c r="N266" s="195">
        <f>Prevalence!N263*BJ266</f>
        <v>0.38181818181818183</v>
      </c>
      <c r="O266" s="195">
        <f>Prevalence!O263*BK266</f>
        <v>74.22727272727272</v>
      </c>
      <c r="P266" s="195">
        <f>Prevalence!P263*BL266</f>
        <v>0</v>
      </c>
      <c r="Q266" s="195">
        <f>Prevalence!Q263*BM266</f>
        <v>54.829090909090915</v>
      </c>
      <c r="R266" s="195">
        <f>Prevalence!R263*BN266</f>
        <v>51.965454545454548</v>
      </c>
      <c r="S266" s="195">
        <f>Prevalence!S263*BO266</f>
        <v>14.432727272727274</v>
      </c>
      <c r="T266" s="195">
        <f>Prevalence!T263*BP266</f>
        <v>8.334545454545454</v>
      </c>
      <c r="U266" s="195">
        <f>Prevalence!U263*BQ266</f>
        <v>8.4509090909090911</v>
      </c>
      <c r="V266" s="195">
        <f>Prevalence!V263*BR266</f>
        <v>11.956363636363635</v>
      </c>
      <c r="W266" s="195">
        <f>Prevalence!W263*BS266</f>
        <v>33.57090909090909</v>
      </c>
      <c r="X266" s="195">
        <f>Prevalence!X263*BT266</f>
        <v>14.372727272727273</v>
      </c>
      <c r="Y266" s="195">
        <f>Prevalence!Y263*BU266</f>
        <v>25.527272727272727</v>
      </c>
      <c r="Z266" s="195">
        <f>Prevalence!Z263*BV266</f>
        <v>17.454545454545453</v>
      </c>
      <c r="AA266" s="195">
        <f>Prevalence!AA263*BW266</f>
        <v>21.94</v>
      </c>
      <c r="AB266" s="195">
        <f>Prevalence!AB263*BX266</f>
        <v>120.14181818181819</v>
      </c>
      <c r="AC266" s="195">
        <f>Prevalence!AC263*BY266</f>
        <v>0</v>
      </c>
      <c r="AD266" s="195">
        <f>Prevalence!AD263*BZ266</f>
        <v>19.947272727272725</v>
      </c>
      <c r="AE266" s="195">
        <f>Prevalence!AE263*CA266</f>
        <v>53.836363636363643</v>
      </c>
      <c r="AF266" s="195">
        <f>Prevalence!AF263*CB266</f>
        <v>33.818181818181813</v>
      </c>
      <c r="AG266" s="195">
        <f>Prevalence!AG263*CC266</f>
        <v>17.236363636363635</v>
      </c>
      <c r="AH266" s="195">
        <f>Prevalence!AH263*CD266</f>
        <v>8.4472727272727273</v>
      </c>
      <c r="AI266" s="195">
        <f>Prevalence!AI263*CE266</f>
        <v>11.143636363636364</v>
      </c>
      <c r="AJ266" s="195">
        <f>Prevalence!AJ263*CF266</f>
        <v>8.7745454545454553</v>
      </c>
      <c r="AK266" s="195">
        <f>Prevalence!AK263*CG266</f>
        <v>17.574545454545454</v>
      </c>
      <c r="AL266" s="195">
        <f>Prevalence!AL263*CH266</f>
        <v>14.76</v>
      </c>
      <c r="AM266" s="195">
        <f>Prevalence!AM263*CI266</f>
        <v>0.38181818181818178</v>
      </c>
      <c r="AN266" s="195">
        <f>Prevalence!AN263*CJ266</f>
        <v>24.774545454545457</v>
      </c>
      <c r="AO266" s="195">
        <f>Prevalence!AO263*CK266</f>
        <v>26.409090909090914</v>
      </c>
      <c r="AP266" s="195">
        <f>Prevalence!AP263*CL266</f>
        <v>4.4672727272727277</v>
      </c>
      <c r="AQ266" s="195">
        <f>Prevalence!AQ263*CM266</f>
        <v>0.38181818181818183</v>
      </c>
      <c r="AR266" s="195">
        <f>Prevalence!AR263*CN266</f>
        <v>19.22909090909091</v>
      </c>
      <c r="AS266" s="195">
        <f>Prevalence!AS263*CO266</f>
        <v>41.541818181818179</v>
      </c>
      <c r="AT266" s="195">
        <f>Prevalence!AT263*CP266</f>
        <v>13.336363636363636</v>
      </c>
      <c r="AU266" s="195">
        <f>Prevalence!AU263*CQ266</f>
        <v>3.0545454545454542</v>
      </c>
      <c r="AV266" s="195">
        <f>Prevalence!AV263*CR266</f>
        <v>8.0290909090909093</v>
      </c>
      <c r="AW266">
        <v>265</v>
      </c>
      <c r="AX266">
        <v>19809</v>
      </c>
      <c r="AY266">
        <v>1274</v>
      </c>
      <c r="AZ266">
        <v>189</v>
      </c>
      <c r="BA266">
        <v>274</v>
      </c>
      <c r="BB266">
        <v>1410</v>
      </c>
      <c r="BC266">
        <v>1132</v>
      </c>
      <c r="BD266">
        <v>3051</v>
      </c>
      <c r="BE266">
        <v>4288</v>
      </c>
      <c r="BF266">
        <v>665</v>
      </c>
      <c r="BG266">
        <v>1148</v>
      </c>
      <c r="BH266">
        <v>4574</v>
      </c>
      <c r="BI266">
        <v>14</v>
      </c>
      <c r="BJ266">
        <v>15</v>
      </c>
      <c r="BK266">
        <v>1775</v>
      </c>
      <c r="BM266">
        <v>1436</v>
      </c>
      <c r="BN266">
        <v>1361</v>
      </c>
      <c r="BO266">
        <v>441</v>
      </c>
      <c r="BP266">
        <v>191</v>
      </c>
      <c r="BQ266">
        <v>166</v>
      </c>
      <c r="BR266">
        <v>274</v>
      </c>
      <c r="BS266">
        <v>577</v>
      </c>
      <c r="BT266">
        <v>255</v>
      </c>
      <c r="BU266">
        <v>1404</v>
      </c>
      <c r="BV266">
        <v>400</v>
      </c>
      <c r="BW266">
        <v>1097</v>
      </c>
      <c r="BX266">
        <v>3671</v>
      </c>
      <c r="BZ266">
        <v>477</v>
      </c>
      <c r="CA266">
        <v>1410</v>
      </c>
      <c r="CB266">
        <v>775</v>
      </c>
      <c r="CC266">
        <v>474</v>
      </c>
      <c r="CD266">
        <v>202</v>
      </c>
      <c r="CE266">
        <v>227</v>
      </c>
      <c r="CF266">
        <v>254</v>
      </c>
      <c r="CG266">
        <v>358</v>
      </c>
      <c r="CH266">
        <v>369</v>
      </c>
      <c r="CI266">
        <v>14</v>
      </c>
      <c r="CJ266">
        <v>757</v>
      </c>
      <c r="CK266">
        <v>581</v>
      </c>
      <c r="CL266">
        <v>189</v>
      </c>
      <c r="CM266">
        <v>15</v>
      </c>
      <c r="CN266">
        <v>661</v>
      </c>
      <c r="CO266">
        <v>952</v>
      </c>
      <c r="CP266">
        <v>489</v>
      </c>
      <c r="CQ266">
        <v>56</v>
      </c>
      <c r="CR266">
        <v>276</v>
      </c>
    </row>
    <row r="267" spans="1:96" x14ac:dyDescent="0.2">
      <c r="A267" s="114" t="s">
        <v>56</v>
      </c>
      <c r="B267" s="195">
        <f>Prevalence!B264*AX267</f>
        <v>615.32000000000005</v>
      </c>
      <c r="C267" s="195">
        <f>Prevalence!C264*AY267</f>
        <v>44.95454545454546</v>
      </c>
      <c r="D267" s="195">
        <f>Prevalence!D264*AZ267</f>
        <v>2.7890909090909095</v>
      </c>
      <c r="E267" s="195">
        <f>Prevalence!E264*BA267</f>
        <v>9.1636363636363622</v>
      </c>
      <c r="F267" s="195">
        <f>Prevalence!F264*BB267</f>
        <v>37.112727272727277</v>
      </c>
      <c r="G267" s="195">
        <f>Prevalence!G264*BC267</f>
        <v>30.354545454545455</v>
      </c>
      <c r="H267" s="195">
        <f>Prevalence!H264*BD267</f>
        <v>91.101818181818189</v>
      </c>
      <c r="I267" s="195">
        <f>Prevalence!I264*BE267</f>
        <v>132.76</v>
      </c>
      <c r="J267" s="195">
        <f>Prevalence!J264*BF267</f>
        <v>19.740000000000002</v>
      </c>
      <c r="K267" s="195">
        <f>Prevalence!K264*BG267</f>
        <v>31.865454545454543</v>
      </c>
      <c r="L267" s="195">
        <f>Prevalence!L264*BH267</f>
        <v>132.79272727272726</v>
      </c>
      <c r="M267" s="195">
        <f>Prevalence!M264*BI267</f>
        <v>0.19090909090909089</v>
      </c>
      <c r="N267" s="195">
        <f>Prevalence!N264*BJ267</f>
        <v>0.30545454545454548</v>
      </c>
      <c r="O267" s="195">
        <f>Prevalence!O264*BK267</f>
        <v>60.72</v>
      </c>
      <c r="P267" s="195">
        <f>Prevalence!P264*BL267</f>
        <v>0</v>
      </c>
      <c r="Q267" s="195">
        <f>Prevalence!Q264*BM267</f>
        <v>45.321818181818188</v>
      </c>
      <c r="R267" s="195">
        <f>Prevalence!R264*BN267</f>
        <v>39.250909090909097</v>
      </c>
      <c r="S267" s="195">
        <f>Prevalence!S264*BO267</f>
        <v>11.356363636363637</v>
      </c>
      <c r="T267" s="195">
        <f>Prevalence!T264*BP267</f>
        <v>6.1527272727272724</v>
      </c>
      <c r="U267" s="195">
        <f>Prevalence!U264*BQ267</f>
        <v>5.7527272727272729</v>
      </c>
      <c r="V267" s="195">
        <f>Prevalence!V264*BR267</f>
        <v>9.1636363636363622</v>
      </c>
      <c r="W267" s="195">
        <f>Prevalence!W264*BS267</f>
        <v>28.450909090909089</v>
      </c>
      <c r="X267" s="195">
        <f>Prevalence!X264*BT267</f>
        <v>11.047272727272727</v>
      </c>
      <c r="Y267" s="195">
        <f>Prevalence!Y264*BU267</f>
        <v>18.345454545454544</v>
      </c>
      <c r="Z267" s="195">
        <f>Prevalence!Z264*BV267</f>
        <v>12.872727272727271</v>
      </c>
      <c r="AA267" s="195">
        <f>Prevalence!AA264*BW267</f>
        <v>18.48</v>
      </c>
      <c r="AB267" s="195">
        <f>Prevalence!AB264*BX267</f>
        <v>103.45090909090909</v>
      </c>
      <c r="AC267" s="195">
        <f>Prevalence!AC264*BY267</f>
        <v>0</v>
      </c>
      <c r="AD267" s="195">
        <f>Prevalence!AD264*BZ267</f>
        <v>13.34</v>
      </c>
      <c r="AE267" s="195">
        <f>Prevalence!AE264*CA267</f>
        <v>37.112727272727277</v>
      </c>
      <c r="AF267" s="195">
        <f>Prevalence!AF264*CB267</f>
        <v>26.749090909090906</v>
      </c>
      <c r="AG267" s="195">
        <f>Prevalence!AG264*CC267</f>
        <v>13.672727272727272</v>
      </c>
      <c r="AH267" s="195">
        <f>Prevalence!AH264*CD267</f>
        <v>7.2763636363636364</v>
      </c>
      <c r="AI267" s="195">
        <f>Prevalence!AI264*CE267</f>
        <v>7.1181818181818191</v>
      </c>
      <c r="AJ267" s="195">
        <f>Prevalence!AJ264*CF267</f>
        <v>5.9072727272727272</v>
      </c>
      <c r="AK267" s="195">
        <f>Prevalence!AK264*CG267</f>
        <v>14.138181818181819</v>
      </c>
      <c r="AL267" s="195">
        <f>Prevalence!AL264*CH267</f>
        <v>8.56</v>
      </c>
      <c r="AM267" s="195">
        <f>Prevalence!AM264*CI267</f>
        <v>0.19090909090909089</v>
      </c>
      <c r="AN267" s="195">
        <f>Prevalence!AN264*CJ267</f>
        <v>20.16</v>
      </c>
      <c r="AO267" s="195">
        <f>Prevalence!AO264*CK267</f>
        <v>19.772727272727277</v>
      </c>
      <c r="AP267" s="195">
        <f>Prevalence!AP264*CL267</f>
        <v>2.7890909090909095</v>
      </c>
      <c r="AQ267" s="195">
        <f>Prevalence!AQ264*CM267</f>
        <v>0.30545454545454548</v>
      </c>
      <c r="AR267" s="195">
        <f>Prevalence!AR264*CN267</f>
        <v>14.690909090909091</v>
      </c>
      <c r="AS267" s="195">
        <f>Prevalence!AS264*CO267</f>
        <v>29.978181818181817</v>
      </c>
      <c r="AT267" s="195">
        <f>Prevalence!AT264*CP267</f>
        <v>9.9</v>
      </c>
      <c r="AU267" s="195">
        <f>Prevalence!AU264*CQ267</f>
        <v>1.3636363636363635</v>
      </c>
      <c r="AV267" s="195">
        <f>Prevalence!AV264*CR267</f>
        <v>7.0690909090909093</v>
      </c>
      <c r="AW267">
        <v>266</v>
      </c>
      <c r="AX267">
        <v>15383</v>
      </c>
      <c r="AY267">
        <v>989</v>
      </c>
      <c r="AZ267">
        <v>118</v>
      </c>
      <c r="BA267">
        <v>210</v>
      </c>
      <c r="BB267">
        <v>972</v>
      </c>
      <c r="BC267">
        <v>795</v>
      </c>
      <c r="BD267">
        <v>2386</v>
      </c>
      <c r="BE267">
        <v>3319</v>
      </c>
      <c r="BF267">
        <v>517</v>
      </c>
      <c r="BG267">
        <v>762</v>
      </c>
      <c r="BH267">
        <v>3844</v>
      </c>
      <c r="BI267">
        <v>7</v>
      </c>
      <c r="BJ267">
        <v>12</v>
      </c>
      <c r="BK267">
        <v>1452</v>
      </c>
      <c r="BM267">
        <v>1187</v>
      </c>
      <c r="BN267">
        <v>1028</v>
      </c>
      <c r="BO267">
        <v>347</v>
      </c>
      <c r="BP267">
        <v>141</v>
      </c>
      <c r="BQ267">
        <v>113</v>
      </c>
      <c r="BR267">
        <v>210</v>
      </c>
      <c r="BS267">
        <v>489</v>
      </c>
      <c r="BT267">
        <v>196</v>
      </c>
      <c r="BU267">
        <v>1009</v>
      </c>
      <c r="BV267">
        <v>295</v>
      </c>
      <c r="BW267">
        <v>924</v>
      </c>
      <c r="BX267">
        <v>3161</v>
      </c>
      <c r="BZ267">
        <v>319</v>
      </c>
      <c r="CA267">
        <v>972</v>
      </c>
      <c r="CB267">
        <v>613</v>
      </c>
      <c r="CC267">
        <v>376</v>
      </c>
      <c r="CD267">
        <v>174</v>
      </c>
      <c r="CE267">
        <v>145</v>
      </c>
      <c r="CF267">
        <v>171</v>
      </c>
      <c r="CG267">
        <v>288</v>
      </c>
      <c r="CH267">
        <v>214</v>
      </c>
      <c r="CI267">
        <v>7</v>
      </c>
      <c r="CJ267">
        <v>616</v>
      </c>
      <c r="CK267">
        <v>435</v>
      </c>
      <c r="CL267">
        <v>118</v>
      </c>
      <c r="CM267">
        <v>12</v>
      </c>
      <c r="CN267">
        <v>505</v>
      </c>
      <c r="CO267">
        <v>687</v>
      </c>
      <c r="CP267">
        <v>363</v>
      </c>
      <c r="CQ267">
        <v>25</v>
      </c>
      <c r="CR267">
        <v>243</v>
      </c>
    </row>
    <row r="268" spans="1:96" x14ac:dyDescent="0.2">
      <c r="A268" s="114" t="s">
        <v>210</v>
      </c>
      <c r="B268" s="195">
        <f>Prevalence!B265*AX268</f>
        <v>381.48</v>
      </c>
      <c r="C268" s="195">
        <f>Prevalence!C265*AY268</f>
        <v>30.13636363636364</v>
      </c>
      <c r="D268" s="195">
        <f>Prevalence!D265*AZ268</f>
        <v>2.1272727272727274</v>
      </c>
      <c r="E268" s="195">
        <f>Prevalence!E265*BA268</f>
        <v>4.0581818181818177</v>
      </c>
      <c r="F268" s="195">
        <f>Prevalence!F265*BB268</f>
        <v>26.72727272727273</v>
      </c>
      <c r="G268" s="195">
        <f>Prevalence!G265*BC268</f>
        <v>16.876363636363639</v>
      </c>
      <c r="H268" s="195">
        <f>Prevalence!H265*BD268</f>
        <v>56.012727272727275</v>
      </c>
      <c r="I268" s="195">
        <f>Prevalence!I265*BE268</f>
        <v>80.320000000000007</v>
      </c>
      <c r="J268" s="195">
        <f>Prevalence!J265*BF268</f>
        <v>13.020000000000001</v>
      </c>
      <c r="K268" s="195">
        <f>Prevalence!K265*BG268</f>
        <v>14.301818181818181</v>
      </c>
      <c r="L268" s="195">
        <f>Prevalence!L265*BH268</f>
        <v>85.569090909090903</v>
      </c>
      <c r="M268" s="195">
        <f>Prevalence!M265*BI268</f>
        <v>0.19090909090909089</v>
      </c>
      <c r="N268" s="195">
        <f>Prevalence!N265*BJ268</f>
        <v>2.5454545454545455E-2</v>
      </c>
      <c r="O268" s="195">
        <f>Prevalence!O265*BK268</f>
        <v>37.887272727272723</v>
      </c>
      <c r="P268" s="195">
        <f>Prevalence!P265*BL268</f>
        <v>0</v>
      </c>
      <c r="Q268" s="195">
        <f>Prevalence!Q265*BM268</f>
        <v>27.529090909090911</v>
      </c>
      <c r="R268" s="195">
        <f>Prevalence!R265*BN268</f>
        <v>24.703636363636367</v>
      </c>
      <c r="S268" s="195">
        <f>Prevalence!S265*BO268</f>
        <v>6.9709090909090916</v>
      </c>
      <c r="T268" s="195">
        <f>Prevalence!T265*BP268</f>
        <v>4.8872727272727268</v>
      </c>
      <c r="U268" s="195">
        <f>Prevalence!U265*BQ268</f>
        <v>2.6981818181818182</v>
      </c>
      <c r="V268" s="195">
        <f>Prevalence!V265*BR268</f>
        <v>4.0581818181818177</v>
      </c>
      <c r="W268" s="195">
        <f>Prevalence!W265*BS268</f>
        <v>14.952727272727273</v>
      </c>
      <c r="X268" s="195">
        <f>Prevalence!X265*BT268</f>
        <v>6.4254545454545458</v>
      </c>
      <c r="Y268" s="195">
        <f>Prevalence!Y265*BU268</f>
        <v>11.072727272727272</v>
      </c>
      <c r="Z268" s="195">
        <f>Prevalence!Z265*BV268</f>
        <v>8.334545454545454</v>
      </c>
      <c r="AA268" s="195">
        <f>Prevalence!AA265*BW268</f>
        <v>10.74</v>
      </c>
      <c r="AB268" s="195">
        <f>Prevalence!AB265*BX268</f>
        <v>67.974545454545463</v>
      </c>
      <c r="AC268" s="195">
        <f>Prevalence!AC265*BY268</f>
        <v>0</v>
      </c>
      <c r="AD268" s="195">
        <f>Prevalence!AD265*BZ268</f>
        <v>7.2763636363636364</v>
      </c>
      <c r="AE268" s="195">
        <f>Prevalence!AE265*CA268</f>
        <v>26.72727272727273</v>
      </c>
      <c r="AF268" s="195">
        <f>Prevalence!AF265*CB268</f>
        <v>19.810909090909089</v>
      </c>
      <c r="AG268" s="195">
        <f>Prevalence!AG265*CC268</f>
        <v>8.3272727272727263</v>
      </c>
      <c r="AH268" s="195">
        <f>Prevalence!AH265*CD268</f>
        <v>5.0181818181818176</v>
      </c>
      <c r="AI268" s="195">
        <f>Prevalence!AI265*CE268</f>
        <v>3.583636363636364</v>
      </c>
      <c r="AJ268" s="195">
        <f>Prevalence!AJ265*CF268</f>
        <v>3.42</v>
      </c>
      <c r="AK268" s="195">
        <f>Prevalence!AK265*CG268</f>
        <v>8.8854545454545466</v>
      </c>
      <c r="AL268" s="195">
        <f>Prevalence!AL265*CH268</f>
        <v>3.68</v>
      </c>
      <c r="AM268" s="195">
        <f>Prevalence!AM265*CI268</f>
        <v>0.19090909090909089</v>
      </c>
      <c r="AN268" s="195">
        <f>Prevalence!AN265*CJ268</f>
        <v>14.269090909090909</v>
      </c>
      <c r="AO268" s="195">
        <f>Prevalence!AO265*CK268</f>
        <v>9.5454545454545467</v>
      </c>
      <c r="AP268" s="195">
        <f>Prevalence!AP265*CL268</f>
        <v>2.1272727272727274</v>
      </c>
      <c r="AQ268" s="195">
        <f>Prevalence!AQ265*CM268</f>
        <v>2.5454545454545455E-2</v>
      </c>
      <c r="AR268" s="195">
        <f>Prevalence!AR265*CN268</f>
        <v>10.705454545454545</v>
      </c>
      <c r="AS268" s="195">
        <f>Prevalence!AS265*CO268</f>
        <v>13.919999999999998</v>
      </c>
      <c r="AT268" s="195">
        <f>Prevalence!AT265*CP268</f>
        <v>5.8636363636363633</v>
      </c>
      <c r="AU268" s="195">
        <f>Prevalence!AU265*CQ268</f>
        <v>0.49090909090909091</v>
      </c>
      <c r="AV268" s="195">
        <f>Prevalence!AV265*CR268</f>
        <v>3.9563636363636365</v>
      </c>
      <c r="AW268">
        <v>267</v>
      </c>
      <c r="AX268">
        <v>9537</v>
      </c>
      <c r="AY268">
        <v>663</v>
      </c>
      <c r="AZ268">
        <v>90</v>
      </c>
      <c r="BA268">
        <v>93</v>
      </c>
      <c r="BB268">
        <v>700</v>
      </c>
      <c r="BC268">
        <v>442</v>
      </c>
      <c r="BD268">
        <v>1467</v>
      </c>
      <c r="BE268">
        <v>2008</v>
      </c>
      <c r="BF268">
        <v>341</v>
      </c>
      <c r="BG268">
        <v>342</v>
      </c>
      <c r="BH268">
        <v>2477</v>
      </c>
      <c r="BI268">
        <v>7</v>
      </c>
      <c r="BJ268">
        <v>1</v>
      </c>
      <c r="BK268">
        <v>906</v>
      </c>
      <c r="BM268">
        <v>721</v>
      </c>
      <c r="BN268">
        <v>647</v>
      </c>
      <c r="BO268">
        <v>213</v>
      </c>
      <c r="BP268">
        <v>112</v>
      </c>
      <c r="BQ268">
        <v>53</v>
      </c>
      <c r="BR268">
        <v>93</v>
      </c>
      <c r="BS268">
        <v>257</v>
      </c>
      <c r="BT268">
        <v>114</v>
      </c>
      <c r="BU268">
        <v>609</v>
      </c>
      <c r="BV268">
        <v>191</v>
      </c>
      <c r="BW268">
        <v>537</v>
      </c>
      <c r="BX268">
        <v>2077</v>
      </c>
      <c r="BZ268">
        <v>174</v>
      </c>
      <c r="CA268">
        <v>700</v>
      </c>
      <c r="CB268">
        <v>454</v>
      </c>
      <c r="CC268">
        <v>229</v>
      </c>
      <c r="CD268">
        <v>120</v>
      </c>
      <c r="CE268">
        <v>73</v>
      </c>
      <c r="CF268">
        <v>99</v>
      </c>
      <c r="CG268">
        <v>181</v>
      </c>
      <c r="CH268">
        <v>92</v>
      </c>
      <c r="CI268">
        <v>7</v>
      </c>
      <c r="CJ268">
        <v>436</v>
      </c>
      <c r="CK268">
        <v>210</v>
      </c>
      <c r="CL268">
        <v>90</v>
      </c>
      <c r="CM268">
        <v>1</v>
      </c>
      <c r="CN268">
        <v>368</v>
      </c>
      <c r="CO268">
        <v>319</v>
      </c>
      <c r="CP268">
        <v>215</v>
      </c>
      <c r="CQ268">
        <v>9</v>
      </c>
      <c r="CR268">
        <v>136</v>
      </c>
    </row>
    <row r="269" spans="1:96" x14ac:dyDescent="0.2">
      <c r="A269" s="114" t="s">
        <v>211</v>
      </c>
      <c r="B269" s="195">
        <f>Prevalence!B266*AX269</f>
        <v>220.20000000000002</v>
      </c>
      <c r="C269" s="195">
        <f>Prevalence!C266*AY269</f>
        <v>18.409090909090914</v>
      </c>
      <c r="D269" s="195">
        <f>Prevalence!D266*AZ269</f>
        <v>0.8036363636363637</v>
      </c>
      <c r="E269" s="195">
        <f>Prevalence!E266*BA269</f>
        <v>2.0945454545454543</v>
      </c>
      <c r="F269" s="195">
        <f>Prevalence!F266*BB269</f>
        <v>13.440000000000001</v>
      </c>
      <c r="G269" s="195">
        <f>Prevalence!G266*BC269</f>
        <v>10.843636363636364</v>
      </c>
      <c r="H269" s="195">
        <f>Prevalence!H266*BD269</f>
        <v>32.034545454545459</v>
      </c>
      <c r="I269" s="195">
        <f>Prevalence!I266*BE269</f>
        <v>45.28</v>
      </c>
      <c r="J269" s="195">
        <f>Prevalence!J266*BF269</f>
        <v>7.0254545454545463</v>
      </c>
      <c r="K269" s="195">
        <f>Prevalence!K266*BG269</f>
        <v>7.4854545454545454</v>
      </c>
      <c r="L269" s="195">
        <f>Prevalence!L266*BH269</f>
        <v>53.787272727272729</v>
      </c>
      <c r="M269" s="195">
        <f>Prevalence!M266*BI269</f>
        <v>8.1818181818181818E-2</v>
      </c>
      <c r="N269" s="195">
        <f>Prevalence!N266*BJ269</f>
        <v>5.0909090909090911E-2</v>
      </c>
      <c r="O269" s="195">
        <f>Prevalence!O266*BK269</f>
        <v>20.323636363636364</v>
      </c>
      <c r="P269" s="195">
        <f>Prevalence!P266*BL269</f>
        <v>0</v>
      </c>
      <c r="Q269" s="195">
        <f>Prevalence!Q266*BM269</f>
        <v>15.463636363636365</v>
      </c>
      <c r="R269" s="195">
        <f>Prevalence!R266*BN269</f>
        <v>14.547272727272729</v>
      </c>
      <c r="S269" s="195">
        <f>Prevalence!S266*BO269</f>
        <v>4.1890909090909094</v>
      </c>
      <c r="T269" s="195">
        <f>Prevalence!T266*BP269</f>
        <v>2.9236363636363634</v>
      </c>
      <c r="U269" s="195">
        <f>Prevalence!U266*BQ269</f>
        <v>1.8836363636363638</v>
      </c>
      <c r="V269" s="195">
        <f>Prevalence!V266*BR269</f>
        <v>2.0945454545454543</v>
      </c>
      <c r="W269" s="195">
        <f>Prevalence!W266*BS269</f>
        <v>7.7381818181818183</v>
      </c>
      <c r="X269" s="195">
        <f>Prevalence!X266*BT269</f>
        <v>3.2127272727272729</v>
      </c>
      <c r="Y269" s="195">
        <f>Prevalence!Y266*BU269</f>
        <v>5.3090909090909086</v>
      </c>
      <c r="Z269" s="195">
        <f>Prevalence!Z266*BV269</f>
        <v>5.5418181818181811</v>
      </c>
      <c r="AA269" s="195">
        <f>Prevalence!AA266*BW269</f>
        <v>6.84</v>
      </c>
      <c r="AB269" s="195">
        <f>Prevalence!AB266*BX269</f>
        <v>42.709090909090911</v>
      </c>
      <c r="AC269" s="195">
        <f>Prevalence!AC266*BY269</f>
        <v>0</v>
      </c>
      <c r="AD269" s="195">
        <f>Prevalence!AD266*BZ269</f>
        <v>4.3490909090909087</v>
      </c>
      <c r="AE269" s="195">
        <f>Prevalence!AE266*CA269</f>
        <v>13.440000000000001</v>
      </c>
      <c r="AF269" s="195">
        <f>Prevalence!AF266*CB269</f>
        <v>11.956363636363635</v>
      </c>
      <c r="AG269" s="195">
        <f>Prevalence!AG266*CC269</f>
        <v>4.254545454545454</v>
      </c>
      <c r="AH269" s="195">
        <f>Prevalence!AH266*CD269</f>
        <v>2.9272727272727272</v>
      </c>
      <c r="AI269" s="195">
        <f>Prevalence!AI266*CE269</f>
        <v>2.4545454545454546</v>
      </c>
      <c r="AJ269" s="195">
        <f>Prevalence!AJ266*CF269</f>
        <v>1.830909090909091</v>
      </c>
      <c r="AK269" s="195">
        <f>Prevalence!AK266*CG269</f>
        <v>5.2527272727272729</v>
      </c>
      <c r="AL269" s="195">
        <f>Prevalence!AL266*CH269</f>
        <v>2.56</v>
      </c>
      <c r="AM269" s="195">
        <f>Prevalence!AM266*CI269</f>
        <v>8.1818181818181818E-2</v>
      </c>
      <c r="AN269" s="195">
        <f>Prevalence!AN266*CJ269</f>
        <v>7.3636363636363642</v>
      </c>
      <c r="AO269" s="195">
        <f>Prevalence!AO266*CK269</f>
        <v>4.3636363636363642</v>
      </c>
      <c r="AP269" s="195">
        <f>Prevalence!AP266*CL269</f>
        <v>0.8036363636363637</v>
      </c>
      <c r="AQ269" s="195">
        <f>Prevalence!AQ266*CM269</f>
        <v>5.0909090909090911E-2</v>
      </c>
      <c r="AR269" s="195">
        <f>Prevalence!AR266*CN269</f>
        <v>7.0109090909090908</v>
      </c>
      <c r="AS269" s="195">
        <f>Prevalence!AS266*CO269</f>
        <v>7.0690909090909084</v>
      </c>
      <c r="AT269" s="195">
        <f>Prevalence!AT266*CP269</f>
        <v>3.9</v>
      </c>
      <c r="AU269" s="195">
        <f>Prevalence!AU266*CQ269</f>
        <v>0.6</v>
      </c>
      <c r="AV269" s="195">
        <f>Prevalence!AV266*CR269</f>
        <v>2.1818181818181817</v>
      </c>
      <c r="AW269">
        <v>268</v>
      </c>
      <c r="AX269">
        <v>5505</v>
      </c>
      <c r="AY269">
        <v>405</v>
      </c>
      <c r="AZ269">
        <v>34</v>
      </c>
      <c r="BA269">
        <v>48</v>
      </c>
      <c r="BB269">
        <v>352</v>
      </c>
      <c r="BC269">
        <v>284</v>
      </c>
      <c r="BD269">
        <v>839</v>
      </c>
      <c r="BE269">
        <v>1132</v>
      </c>
      <c r="BF269">
        <v>184</v>
      </c>
      <c r="BG269">
        <v>179</v>
      </c>
      <c r="BH269">
        <v>1557</v>
      </c>
      <c r="BI269">
        <v>3</v>
      </c>
      <c r="BJ269">
        <v>2</v>
      </c>
      <c r="BK269">
        <v>486</v>
      </c>
      <c r="BM269">
        <v>405</v>
      </c>
      <c r="BN269">
        <v>381</v>
      </c>
      <c r="BO269">
        <v>128</v>
      </c>
      <c r="BP269">
        <v>67</v>
      </c>
      <c r="BQ269">
        <v>37</v>
      </c>
      <c r="BR269">
        <v>48</v>
      </c>
      <c r="BS269">
        <v>133</v>
      </c>
      <c r="BT269">
        <v>57</v>
      </c>
      <c r="BU269">
        <v>292</v>
      </c>
      <c r="BV269">
        <v>127</v>
      </c>
      <c r="BW269">
        <v>342</v>
      </c>
      <c r="BX269">
        <v>1305</v>
      </c>
      <c r="BZ269">
        <v>104</v>
      </c>
      <c r="CA269">
        <v>352</v>
      </c>
      <c r="CB269">
        <v>274</v>
      </c>
      <c r="CC269">
        <v>117</v>
      </c>
      <c r="CD269">
        <v>70</v>
      </c>
      <c r="CE269">
        <v>50</v>
      </c>
      <c r="CF269">
        <v>53</v>
      </c>
      <c r="CG269">
        <v>107</v>
      </c>
      <c r="CH269">
        <v>64</v>
      </c>
      <c r="CI269">
        <v>3</v>
      </c>
      <c r="CJ269">
        <v>225</v>
      </c>
      <c r="CK269">
        <v>96</v>
      </c>
      <c r="CL269">
        <v>34</v>
      </c>
      <c r="CM269">
        <v>2</v>
      </c>
      <c r="CN269">
        <v>241</v>
      </c>
      <c r="CO269">
        <v>162</v>
      </c>
      <c r="CP269">
        <v>143</v>
      </c>
      <c r="CQ269">
        <v>11</v>
      </c>
      <c r="CR269">
        <v>75</v>
      </c>
    </row>
    <row r="270" spans="1:96" x14ac:dyDescent="0.2">
      <c r="AW270">
        <v>269</v>
      </c>
    </row>
    <row r="271" spans="1:96" x14ac:dyDescent="0.2">
      <c r="AW271">
        <v>270</v>
      </c>
    </row>
    <row r="272" spans="1:96" x14ac:dyDescent="0.2">
      <c r="A272" s="291" t="s">
        <v>267</v>
      </c>
      <c r="B272" s="292"/>
      <c r="C272" s="292"/>
      <c r="D272" s="292"/>
      <c r="E272" s="292"/>
      <c r="F272" s="292"/>
      <c r="G272" s="293"/>
      <c r="AW272">
        <v>271</v>
      </c>
    </row>
    <row r="273" spans="1:49" x14ac:dyDescent="0.2">
      <c r="A273" s="217" t="s">
        <v>252</v>
      </c>
      <c r="B273" s="195">
        <f>SUM(B66:B269)</f>
        <v>992424.57999999949</v>
      </c>
      <c r="C273" s="195">
        <f t="shared" ref="C273:AV273" si="71">SUM(C66:C269)</f>
        <v>92374.770681818132</v>
      </c>
      <c r="D273" s="195">
        <f t="shared" si="71"/>
        <v>13810.668636363636</v>
      </c>
      <c r="E273" s="195">
        <f t="shared" si="71"/>
        <v>28861.005719696972</v>
      </c>
      <c r="F273" s="195">
        <f t="shared" si="71"/>
        <v>65524.324999999975</v>
      </c>
      <c r="G273" s="195">
        <f t="shared" si="71"/>
        <v>43796.642727272709</v>
      </c>
      <c r="H273" s="195">
        <f t="shared" si="71"/>
        <v>90594.014166666646</v>
      </c>
      <c r="I273" s="195">
        <f t="shared" si="71"/>
        <v>271775.7337499999</v>
      </c>
      <c r="J273" s="195">
        <f t="shared" si="71"/>
        <v>51671.546818181792</v>
      </c>
      <c r="K273" s="195">
        <f t="shared" si="71"/>
        <v>120445.0018181818</v>
      </c>
      <c r="L273" s="195">
        <f t="shared" si="71"/>
        <v>125101.40670454544</v>
      </c>
      <c r="M273" s="195">
        <f t="shared" si="71"/>
        <v>3580.4602272727275</v>
      </c>
      <c r="N273" s="195">
        <f t="shared" si="71"/>
        <v>2890.8225000000002</v>
      </c>
      <c r="O273" s="195">
        <f t="shared" si="71"/>
        <v>78692.515000000014</v>
      </c>
      <c r="P273" s="195">
        <f t="shared" si="71"/>
        <v>5107.1582196969675</v>
      </c>
      <c r="Q273" s="195">
        <f t="shared" si="71"/>
        <v>38105.84992424243</v>
      </c>
      <c r="R273" s="195">
        <f t="shared" si="71"/>
        <v>37183.095681818173</v>
      </c>
      <c r="S273" s="195">
        <f t="shared" si="71"/>
        <v>20351.024090909101</v>
      </c>
      <c r="T273" s="195">
        <f t="shared" si="71"/>
        <v>16538.231439393949</v>
      </c>
      <c r="U273" s="195">
        <f t="shared" si="71"/>
        <v>9888.7684848484841</v>
      </c>
      <c r="V273" s="195">
        <f t="shared" si="71"/>
        <v>28861.005719696972</v>
      </c>
      <c r="W273" s="195">
        <f t="shared" si="71"/>
        <v>38279.579090909094</v>
      </c>
      <c r="X273" s="195">
        <f t="shared" si="71"/>
        <v>36733.24598484848</v>
      </c>
      <c r="Y273" s="195">
        <f t="shared" si="71"/>
        <v>5570.1406060606068</v>
      </c>
      <c r="Z273" s="195">
        <f t="shared" si="71"/>
        <v>15442.543787878791</v>
      </c>
      <c r="AA273" s="195">
        <f t="shared" si="71"/>
        <v>6455.8787499999999</v>
      </c>
      <c r="AB273" s="195">
        <f t="shared" si="71"/>
        <v>62157.192954545455</v>
      </c>
      <c r="AC273" s="195">
        <f t="shared" si="71"/>
        <v>5107.1582196969675</v>
      </c>
      <c r="AD273" s="195">
        <f t="shared" si="71"/>
        <v>23402.286287878796</v>
      </c>
      <c r="AE273" s="195">
        <f t="shared" si="71"/>
        <v>65524.324999999975</v>
      </c>
      <c r="AF273" s="195">
        <f t="shared" si="71"/>
        <v>169809.76079545455</v>
      </c>
      <c r="AG273" s="195">
        <f t="shared" si="71"/>
        <v>34176.233409090899</v>
      </c>
      <c r="AH273" s="195">
        <f t="shared" si="71"/>
        <v>21487.635681818196</v>
      </c>
      <c r="AI273" s="195">
        <f t="shared" si="71"/>
        <v>17596.286060606042</v>
      </c>
      <c r="AJ273" s="195">
        <f t="shared" si="71"/>
        <v>14946.829431818176</v>
      </c>
      <c r="AK273" s="195">
        <f t="shared" si="71"/>
        <v>41219.417121212122</v>
      </c>
      <c r="AL273" s="195">
        <f t="shared" si="71"/>
        <v>74927.05541666667</v>
      </c>
      <c r="AM273" s="195">
        <f t="shared" si="71"/>
        <v>3580.4602272727275</v>
      </c>
      <c r="AN273" s="195">
        <f t="shared" si="71"/>
        <v>21583.43579545453</v>
      </c>
      <c r="AO273" s="195">
        <f t="shared" si="71"/>
        <v>39690.762727272733</v>
      </c>
      <c r="AP273" s="195">
        <f t="shared" si="71"/>
        <v>13810.668636363636</v>
      </c>
      <c r="AQ273" s="195">
        <f t="shared" si="71"/>
        <v>2890.8225000000002</v>
      </c>
      <c r="AR273" s="195">
        <f t="shared" si="71"/>
        <v>15755.756477272715</v>
      </c>
      <c r="AS273" s="195">
        <f t="shared" si="71"/>
        <v>62932.185454545484</v>
      </c>
      <c r="AT273" s="195">
        <f t="shared" si="71"/>
        <v>11379.306060606054</v>
      </c>
      <c r="AU273" s="195">
        <f t="shared" si="71"/>
        <v>27430.216060606064</v>
      </c>
      <c r="AV273" s="195">
        <f t="shared" si="71"/>
        <v>32440.368863636362</v>
      </c>
      <c r="AW273">
        <v>272</v>
      </c>
    </row>
    <row r="274" spans="1:49" x14ac:dyDescent="0.2">
      <c r="A274" s="218" t="s">
        <v>224</v>
      </c>
      <c r="B274" s="195">
        <f>SUM(B66:B105)</f>
        <v>298435.01</v>
      </c>
      <c r="C274" s="195">
        <f t="shared" ref="C274:AV274" si="72">SUM(C66:C105)</f>
        <v>35989.092121212125</v>
      </c>
      <c r="D274" s="195">
        <f t="shared" si="72"/>
        <v>1122.0215151515149</v>
      </c>
      <c r="E274" s="195">
        <f t="shared" si="72"/>
        <v>3493.9778787878781</v>
      </c>
      <c r="F274" s="195">
        <f t="shared" si="72"/>
        <v>18603.576818181813</v>
      </c>
      <c r="G274" s="195">
        <f t="shared" si="72"/>
        <v>9910.8462121212124</v>
      </c>
      <c r="H274" s="195">
        <f t="shared" si="72"/>
        <v>10345.377499999999</v>
      </c>
      <c r="I274" s="195">
        <f t="shared" si="72"/>
        <v>134907.75374999997</v>
      </c>
      <c r="J274" s="195">
        <f t="shared" si="72"/>
        <v>6832.2179545454546</v>
      </c>
      <c r="K274" s="195">
        <f t="shared" si="72"/>
        <v>41028.973636363648</v>
      </c>
      <c r="L274" s="195">
        <f t="shared" si="72"/>
        <v>24161.381250000002</v>
      </c>
      <c r="M274" s="195">
        <f t="shared" si="72"/>
        <v>0</v>
      </c>
      <c r="N274" s="195">
        <f t="shared" si="72"/>
        <v>0</v>
      </c>
      <c r="O274" s="195">
        <f t="shared" si="72"/>
        <v>21743.193787878783</v>
      </c>
      <c r="P274" s="195">
        <f t="shared" si="72"/>
        <v>0</v>
      </c>
      <c r="Q274" s="195">
        <f t="shared" si="72"/>
        <v>8413.784583333334</v>
      </c>
      <c r="R274" s="195">
        <f t="shared" si="72"/>
        <v>1445.7354545454546</v>
      </c>
      <c r="S274" s="195">
        <f t="shared" si="72"/>
        <v>2355.1447727272725</v>
      </c>
      <c r="T274" s="195">
        <f t="shared" si="72"/>
        <v>2204.0450757575759</v>
      </c>
      <c r="U274" s="195">
        <f t="shared" si="72"/>
        <v>3731.0696969696965</v>
      </c>
      <c r="V274" s="195">
        <f t="shared" si="72"/>
        <v>3493.9778787878781</v>
      </c>
      <c r="W274" s="195">
        <f t="shared" si="72"/>
        <v>19066.25181818182</v>
      </c>
      <c r="X274" s="195">
        <f t="shared" si="72"/>
        <v>14920.211590909095</v>
      </c>
      <c r="Y274" s="195">
        <f t="shared" si="72"/>
        <v>432.72454545454542</v>
      </c>
      <c r="Z274" s="195">
        <f t="shared" si="72"/>
        <v>1103.1128409090909</v>
      </c>
      <c r="AA274" s="195">
        <f t="shared" si="72"/>
        <v>1100.7249999999999</v>
      </c>
      <c r="AB274" s="195">
        <f t="shared" si="72"/>
        <v>13712.082954545458</v>
      </c>
      <c r="AC274" s="195">
        <f t="shared" si="72"/>
        <v>0</v>
      </c>
      <c r="AD274" s="195">
        <f t="shared" si="72"/>
        <v>4815.7069696969693</v>
      </c>
      <c r="AE274" s="195">
        <f t="shared" si="72"/>
        <v>18603.576818181813</v>
      </c>
      <c r="AF274" s="195">
        <f t="shared" si="72"/>
        <v>100218.95223484846</v>
      </c>
      <c r="AG274" s="195">
        <f t="shared" si="72"/>
        <v>4505.8793181818173</v>
      </c>
      <c r="AH274" s="195">
        <f t="shared" si="72"/>
        <v>12220.612500000003</v>
      </c>
      <c r="AI274" s="195">
        <f t="shared" si="72"/>
        <v>1989.3619696969695</v>
      </c>
      <c r="AJ274" s="195">
        <f t="shared" si="72"/>
        <v>326.15363636363622</v>
      </c>
      <c r="AK274" s="195">
        <f t="shared" si="72"/>
        <v>19471.803484848479</v>
      </c>
      <c r="AL274" s="195">
        <f t="shared" si="72"/>
        <v>30908.995833333338</v>
      </c>
      <c r="AM274" s="195">
        <f t="shared" si="72"/>
        <v>0</v>
      </c>
      <c r="AN274" s="195">
        <f t="shared" si="72"/>
        <v>2320.6144696969695</v>
      </c>
      <c r="AO274" s="195">
        <f t="shared" si="72"/>
        <v>16428.205037878786</v>
      </c>
      <c r="AP274" s="195">
        <f t="shared" si="72"/>
        <v>1122.0215151515149</v>
      </c>
      <c r="AQ274" s="195">
        <f t="shared" si="72"/>
        <v>0</v>
      </c>
      <c r="AR274" s="195">
        <f t="shared" si="72"/>
        <v>3961.4745833333332</v>
      </c>
      <c r="AS274" s="195">
        <f t="shared" si="72"/>
        <v>17573.472727272725</v>
      </c>
      <c r="AT274" s="195">
        <f t="shared" si="72"/>
        <v>1840.2696969696974</v>
      </c>
      <c r="AU274" s="195">
        <f t="shared" si="72"/>
        <v>11867.73303030303</v>
      </c>
      <c r="AV274" s="195">
        <f t="shared" si="72"/>
        <v>7242.7746212121219</v>
      </c>
      <c r="AW274">
        <v>273</v>
      </c>
    </row>
    <row r="275" spans="1:49" x14ac:dyDescent="0.2">
      <c r="A275" s="218" t="s">
        <v>225</v>
      </c>
      <c r="B275" s="195">
        <f>SUM(B66:B146)</f>
        <v>539481.72999999975</v>
      </c>
      <c r="C275" s="195">
        <f t="shared" ref="C275:AV275" si="73">SUM(C66:C146)</f>
        <v>63317.457045454554</v>
      </c>
      <c r="D275" s="195">
        <f t="shared" si="73"/>
        <v>3578.732121212121</v>
      </c>
      <c r="E275" s="195">
        <f t="shared" si="73"/>
        <v>11162.078030303028</v>
      </c>
      <c r="F275" s="195">
        <f t="shared" si="73"/>
        <v>35529.565909090903</v>
      </c>
      <c r="G275" s="195">
        <f t="shared" si="73"/>
        <v>23359.097878787874</v>
      </c>
      <c r="H275" s="195">
        <f t="shared" si="73"/>
        <v>26427.844924242421</v>
      </c>
      <c r="I275" s="195">
        <f t="shared" si="73"/>
        <v>188640.07499999995</v>
      </c>
      <c r="J275" s="195">
        <f t="shared" si="73"/>
        <v>19170.588181818177</v>
      </c>
      <c r="K275" s="195">
        <f t="shared" si="73"/>
        <v>78880.255909090905</v>
      </c>
      <c r="L275" s="195">
        <f t="shared" si="73"/>
        <v>57317.569772727278</v>
      </c>
      <c r="M275" s="195">
        <f t="shared" si="73"/>
        <v>983.68749999999989</v>
      </c>
      <c r="N275" s="195">
        <f t="shared" si="73"/>
        <v>112.5289393939394</v>
      </c>
      <c r="O275" s="195">
        <f t="shared" si="73"/>
        <v>38319.449999999997</v>
      </c>
      <c r="P275" s="195">
        <f t="shared" si="73"/>
        <v>2087.4554545454539</v>
      </c>
      <c r="Q275" s="195">
        <f t="shared" si="73"/>
        <v>18191.499621212122</v>
      </c>
      <c r="R275" s="195">
        <f t="shared" si="73"/>
        <v>5207.4882954545465</v>
      </c>
      <c r="S275" s="195">
        <f t="shared" si="73"/>
        <v>6925.7827272727282</v>
      </c>
      <c r="T275" s="195">
        <f t="shared" si="73"/>
        <v>5879.2291666666679</v>
      </c>
      <c r="U275" s="195">
        <f t="shared" si="73"/>
        <v>5863.469696969697</v>
      </c>
      <c r="V275" s="195">
        <f t="shared" si="73"/>
        <v>11162.078030303028</v>
      </c>
      <c r="W275" s="195">
        <f t="shared" si="73"/>
        <v>27695.681818181813</v>
      </c>
      <c r="X275" s="195">
        <f t="shared" si="73"/>
        <v>26915.436060606058</v>
      </c>
      <c r="Y275" s="195">
        <f t="shared" si="73"/>
        <v>2020.3287878787876</v>
      </c>
      <c r="Z275" s="195">
        <f t="shared" si="73"/>
        <v>5469.9564015151509</v>
      </c>
      <c r="AA275" s="195">
        <f t="shared" si="73"/>
        <v>2138.4199999999996</v>
      </c>
      <c r="AB275" s="195">
        <f t="shared" si="73"/>
        <v>26757.914999999997</v>
      </c>
      <c r="AC275" s="195">
        <f t="shared" si="73"/>
        <v>2087.4554545454539</v>
      </c>
      <c r="AD275" s="195">
        <f t="shared" si="73"/>
        <v>13107.079015151516</v>
      </c>
      <c r="AE275" s="195">
        <f t="shared" si="73"/>
        <v>35529.565909090903</v>
      </c>
      <c r="AF275" s="195">
        <f t="shared" si="73"/>
        <v>132391.32401515148</v>
      </c>
      <c r="AG275" s="195">
        <f t="shared" si="73"/>
        <v>12908.763863636363</v>
      </c>
      <c r="AH275" s="195">
        <f t="shared" si="73"/>
        <v>15480.17715909091</v>
      </c>
      <c r="AI275" s="195">
        <f t="shared" si="73"/>
        <v>8151.0204545454535</v>
      </c>
      <c r="AJ275" s="195">
        <f t="shared" si="73"/>
        <v>2667.5772727272729</v>
      </c>
      <c r="AK275" s="195">
        <f t="shared" si="73"/>
        <v>29407.276136363624</v>
      </c>
      <c r="AL275" s="195">
        <f t="shared" si="73"/>
        <v>54120.574166666665</v>
      </c>
      <c r="AM275" s="195">
        <f t="shared" si="73"/>
        <v>983.68749999999989</v>
      </c>
      <c r="AN275" s="195">
        <f t="shared" si="73"/>
        <v>6158.699999999998</v>
      </c>
      <c r="AO275" s="195">
        <f t="shared" si="73"/>
        <v>23624.625151515145</v>
      </c>
      <c r="AP275" s="195">
        <f t="shared" si="73"/>
        <v>3578.732121212121</v>
      </c>
      <c r="AQ275" s="195">
        <f t="shared" si="73"/>
        <v>112.5289393939394</v>
      </c>
      <c r="AR275" s="195">
        <f t="shared" si="73"/>
        <v>9245.1570075757554</v>
      </c>
      <c r="AS275" s="195">
        <f t="shared" si="73"/>
        <v>35258.194545454549</v>
      </c>
      <c r="AT275" s="195">
        <f t="shared" si="73"/>
        <v>5023.6848484848506</v>
      </c>
      <c r="AU275" s="195">
        <f t="shared" si="73"/>
        <v>20334.32515151515</v>
      </c>
      <c r="AV275" s="195">
        <f t="shared" si="73"/>
        <v>18547.287878787876</v>
      </c>
      <c r="AW275">
        <v>274</v>
      </c>
    </row>
    <row r="276" spans="1:49" x14ac:dyDescent="0.2">
      <c r="A276" s="218"/>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v>275</v>
      </c>
    </row>
    <row r="277" spans="1:49" x14ac:dyDescent="0.2">
      <c r="A277" s="291" t="s">
        <v>268</v>
      </c>
      <c r="B277" s="292"/>
      <c r="C277" s="292"/>
      <c r="D277" s="292"/>
      <c r="E277" s="292"/>
      <c r="F277" s="293"/>
      <c r="G277" s="293"/>
      <c r="AW277">
        <v>276</v>
      </c>
    </row>
    <row r="278" spans="1:49" x14ac:dyDescent="0.2">
      <c r="A278" s="217" t="s">
        <v>223</v>
      </c>
      <c r="B278" s="195">
        <f>0.74*B273</f>
        <v>734394.18919999967</v>
      </c>
      <c r="C278" s="195">
        <f t="shared" ref="C278:AV278" si="74">0.74*C273</f>
        <v>68357.330304545423</v>
      </c>
      <c r="D278" s="195">
        <f t="shared" si="74"/>
        <v>10219.894790909091</v>
      </c>
      <c r="E278" s="195">
        <f t="shared" si="74"/>
        <v>21357.14423257576</v>
      </c>
      <c r="F278" s="195">
        <f t="shared" si="74"/>
        <v>48488.00049999998</v>
      </c>
      <c r="G278" s="195">
        <f t="shared" si="74"/>
        <v>32409.515618181806</v>
      </c>
      <c r="H278" s="195">
        <f t="shared" si="74"/>
        <v>67039.570483333315</v>
      </c>
      <c r="I278" s="195">
        <f t="shared" si="74"/>
        <v>201114.04297499993</v>
      </c>
      <c r="J278" s="195">
        <f t="shared" si="74"/>
        <v>38236.944645454525</v>
      </c>
      <c r="K278" s="195">
        <f t="shared" si="74"/>
        <v>89129.301345454529</v>
      </c>
      <c r="L278" s="195">
        <f t="shared" si="74"/>
        <v>92575.040961363629</v>
      </c>
      <c r="M278" s="195">
        <f t="shared" si="74"/>
        <v>2649.5405681818183</v>
      </c>
      <c r="N278" s="195">
        <f t="shared" si="74"/>
        <v>2139.20865</v>
      </c>
      <c r="O278" s="195">
        <f t="shared" si="74"/>
        <v>58232.461100000008</v>
      </c>
      <c r="P278" s="195">
        <f t="shared" si="74"/>
        <v>3779.2970825757561</v>
      </c>
      <c r="Q278" s="195">
        <f t="shared" si="74"/>
        <v>28198.328943939399</v>
      </c>
      <c r="R278" s="195">
        <f t="shared" si="74"/>
        <v>27515.490804545447</v>
      </c>
      <c r="S278" s="195">
        <f t="shared" si="74"/>
        <v>15059.757827272735</v>
      </c>
      <c r="T278" s="195">
        <f t="shared" si="74"/>
        <v>12238.291265151522</v>
      </c>
      <c r="U278" s="195">
        <f t="shared" si="74"/>
        <v>7317.6886787878784</v>
      </c>
      <c r="V278" s="195">
        <f t="shared" si="74"/>
        <v>21357.14423257576</v>
      </c>
      <c r="W278" s="195">
        <f t="shared" si="74"/>
        <v>28326.888527272728</v>
      </c>
      <c r="X278" s="195">
        <f t="shared" si="74"/>
        <v>27182.602028787875</v>
      </c>
      <c r="Y278" s="195">
        <f t="shared" si="74"/>
        <v>4121.9040484848492</v>
      </c>
      <c r="Z278" s="195">
        <f t="shared" si="74"/>
        <v>11427.482403030304</v>
      </c>
      <c r="AA278" s="195">
        <f t="shared" si="74"/>
        <v>4777.3502749999998</v>
      </c>
      <c r="AB278" s="195">
        <f t="shared" si="74"/>
        <v>45996.322786363635</v>
      </c>
      <c r="AC278" s="195">
        <f t="shared" si="74"/>
        <v>3779.2970825757561</v>
      </c>
      <c r="AD278" s="195">
        <f t="shared" si="74"/>
        <v>17317.691853030308</v>
      </c>
      <c r="AE278" s="195">
        <f t="shared" si="74"/>
        <v>48488.00049999998</v>
      </c>
      <c r="AF278" s="195">
        <f t="shared" si="74"/>
        <v>125659.22298863636</v>
      </c>
      <c r="AG278" s="195">
        <f t="shared" si="74"/>
        <v>25290.412722727266</v>
      </c>
      <c r="AH278" s="195">
        <f t="shared" si="74"/>
        <v>15900.850404545465</v>
      </c>
      <c r="AI278" s="195">
        <f t="shared" si="74"/>
        <v>13021.25168484847</v>
      </c>
      <c r="AJ278" s="195">
        <f t="shared" si="74"/>
        <v>11060.65377954545</v>
      </c>
      <c r="AK278" s="195">
        <f t="shared" si="74"/>
        <v>30502.368669696971</v>
      </c>
      <c r="AL278" s="195">
        <f t="shared" si="74"/>
        <v>55446.021008333337</v>
      </c>
      <c r="AM278" s="195">
        <f t="shared" si="74"/>
        <v>2649.5405681818183</v>
      </c>
      <c r="AN278" s="195">
        <f t="shared" si="74"/>
        <v>15971.742488636351</v>
      </c>
      <c r="AO278" s="195">
        <f t="shared" si="74"/>
        <v>29371.164418181823</v>
      </c>
      <c r="AP278" s="195">
        <f t="shared" si="74"/>
        <v>10219.894790909091</v>
      </c>
      <c r="AQ278" s="195">
        <f t="shared" si="74"/>
        <v>2139.20865</v>
      </c>
      <c r="AR278" s="195">
        <f t="shared" si="74"/>
        <v>11659.259793181809</v>
      </c>
      <c r="AS278" s="195">
        <f t="shared" si="74"/>
        <v>46569.817236363655</v>
      </c>
      <c r="AT278" s="195">
        <f t="shared" si="74"/>
        <v>8420.6864848484802</v>
      </c>
      <c r="AU278" s="195">
        <f t="shared" si="74"/>
        <v>20298.359884848487</v>
      </c>
      <c r="AV278" s="195">
        <f t="shared" si="74"/>
        <v>24005.872959090906</v>
      </c>
      <c r="AW278">
        <v>277</v>
      </c>
    </row>
    <row r="279" spans="1:49" x14ac:dyDescent="0.2">
      <c r="A279" s="218" t="s">
        <v>224</v>
      </c>
      <c r="B279" s="195">
        <f>0.74*B274</f>
        <v>220841.9074</v>
      </c>
      <c r="C279" s="195">
        <f t="shared" ref="C279:AV279" si="75">0.74*C274</f>
        <v>26631.928169696974</v>
      </c>
      <c r="D279" s="195">
        <f t="shared" si="75"/>
        <v>830.29592121212102</v>
      </c>
      <c r="E279" s="195">
        <f t="shared" si="75"/>
        <v>2585.5436303030297</v>
      </c>
      <c r="F279" s="195">
        <f t="shared" si="75"/>
        <v>13766.646845454541</v>
      </c>
      <c r="G279" s="195">
        <f t="shared" si="75"/>
        <v>7334.0261969696967</v>
      </c>
      <c r="H279" s="195">
        <f t="shared" si="75"/>
        <v>7655.5793499999991</v>
      </c>
      <c r="I279" s="195">
        <f t="shared" si="75"/>
        <v>99831.737774999987</v>
      </c>
      <c r="J279" s="195">
        <f t="shared" si="75"/>
        <v>5055.8412863636368</v>
      </c>
      <c r="K279" s="195">
        <f t="shared" si="75"/>
        <v>30361.440490909099</v>
      </c>
      <c r="L279" s="195">
        <f t="shared" si="75"/>
        <v>17879.422125000001</v>
      </c>
      <c r="M279" s="195">
        <f t="shared" si="75"/>
        <v>0</v>
      </c>
      <c r="N279" s="195">
        <f t="shared" si="75"/>
        <v>0</v>
      </c>
      <c r="O279" s="195">
        <f t="shared" si="75"/>
        <v>16089.963403030299</v>
      </c>
      <c r="P279" s="195">
        <f t="shared" si="75"/>
        <v>0</v>
      </c>
      <c r="Q279" s="195">
        <f t="shared" si="75"/>
        <v>6226.2005916666667</v>
      </c>
      <c r="R279" s="195">
        <f t="shared" si="75"/>
        <v>1069.8442363636364</v>
      </c>
      <c r="S279" s="195">
        <f t="shared" si="75"/>
        <v>1742.8071318181817</v>
      </c>
      <c r="T279" s="195">
        <f t="shared" si="75"/>
        <v>1630.9933560606062</v>
      </c>
      <c r="U279" s="195">
        <f t="shared" si="75"/>
        <v>2760.9915757575754</v>
      </c>
      <c r="V279" s="195">
        <f t="shared" si="75"/>
        <v>2585.5436303030297</v>
      </c>
      <c r="W279" s="195">
        <f t="shared" si="75"/>
        <v>14109.026345454546</v>
      </c>
      <c r="X279" s="195">
        <f t="shared" si="75"/>
        <v>11040.956577272731</v>
      </c>
      <c r="Y279" s="195">
        <f t="shared" si="75"/>
        <v>320.2161636363636</v>
      </c>
      <c r="Z279" s="195">
        <f t="shared" si="75"/>
        <v>816.3035022727272</v>
      </c>
      <c r="AA279" s="195">
        <f t="shared" si="75"/>
        <v>814.53649999999993</v>
      </c>
      <c r="AB279" s="195">
        <f t="shared" si="75"/>
        <v>10146.941386363638</v>
      </c>
      <c r="AC279" s="195">
        <f t="shared" si="75"/>
        <v>0</v>
      </c>
      <c r="AD279" s="195">
        <f t="shared" si="75"/>
        <v>3563.6231575757574</v>
      </c>
      <c r="AE279" s="195">
        <f t="shared" si="75"/>
        <v>13766.646845454541</v>
      </c>
      <c r="AF279" s="195">
        <f t="shared" si="75"/>
        <v>74162.024653787856</v>
      </c>
      <c r="AG279" s="195">
        <f t="shared" si="75"/>
        <v>3334.3506954545446</v>
      </c>
      <c r="AH279" s="195">
        <f t="shared" si="75"/>
        <v>9043.2532500000016</v>
      </c>
      <c r="AI279" s="195">
        <f t="shared" si="75"/>
        <v>1472.1278575757574</v>
      </c>
      <c r="AJ279" s="195">
        <f t="shared" si="75"/>
        <v>241.3536909090908</v>
      </c>
      <c r="AK279" s="195">
        <f t="shared" si="75"/>
        <v>14409.134578787874</v>
      </c>
      <c r="AL279" s="195">
        <f t="shared" si="75"/>
        <v>22872.65691666667</v>
      </c>
      <c r="AM279" s="195">
        <f t="shared" si="75"/>
        <v>0</v>
      </c>
      <c r="AN279" s="195">
        <f t="shared" si="75"/>
        <v>1717.2547075757575</v>
      </c>
      <c r="AO279" s="195">
        <f t="shared" si="75"/>
        <v>12156.871728030301</v>
      </c>
      <c r="AP279" s="195">
        <f t="shared" si="75"/>
        <v>830.29592121212102</v>
      </c>
      <c r="AQ279" s="195">
        <f t="shared" si="75"/>
        <v>0</v>
      </c>
      <c r="AR279" s="195">
        <f t="shared" si="75"/>
        <v>2931.4911916666665</v>
      </c>
      <c r="AS279" s="195">
        <f t="shared" si="75"/>
        <v>13004.369818181816</v>
      </c>
      <c r="AT279" s="195">
        <f t="shared" si="75"/>
        <v>1361.7995757575761</v>
      </c>
      <c r="AU279" s="195">
        <f t="shared" si="75"/>
        <v>8782.1224424242428</v>
      </c>
      <c r="AV279" s="195">
        <f t="shared" si="75"/>
        <v>5359.6532196969702</v>
      </c>
      <c r="AW279">
        <v>278</v>
      </c>
    </row>
    <row r="280" spans="1:49" x14ac:dyDescent="0.2">
      <c r="A280" s="218" t="s">
        <v>225</v>
      </c>
      <c r="B280" s="195">
        <f>0.74*B275</f>
        <v>399216.48019999982</v>
      </c>
      <c r="C280" s="195">
        <f t="shared" ref="C280:AV280" si="76">0.74*C275</f>
        <v>46854.918213636367</v>
      </c>
      <c r="D280" s="195">
        <f t="shared" si="76"/>
        <v>2648.2617696969696</v>
      </c>
      <c r="E280" s="195">
        <f t="shared" si="76"/>
        <v>8259.9377424242412</v>
      </c>
      <c r="F280" s="195">
        <f t="shared" si="76"/>
        <v>26291.878772727268</v>
      </c>
      <c r="G280" s="195">
        <f t="shared" si="76"/>
        <v>17285.732430303025</v>
      </c>
      <c r="H280" s="195">
        <f t="shared" si="76"/>
        <v>19556.60524393939</v>
      </c>
      <c r="I280" s="195">
        <f t="shared" si="76"/>
        <v>139593.65549999996</v>
      </c>
      <c r="J280" s="195">
        <f t="shared" si="76"/>
        <v>14186.235254545451</v>
      </c>
      <c r="K280" s="195">
        <f t="shared" si="76"/>
        <v>58371.389372727266</v>
      </c>
      <c r="L280" s="195">
        <f t="shared" si="76"/>
        <v>42415.001631818188</v>
      </c>
      <c r="M280" s="195">
        <f t="shared" si="76"/>
        <v>727.92874999999992</v>
      </c>
      <c r="N280" s="195">
        <f t="shared" si="76"/>
        <v>83.271415151515157</v>
      </c>
      <c r="O280" s="195">
        <f t="shared" si="76"/>
        <v>28356.392999999996</v>
      </c>
      <c r="P280" s="195">
        <f t="shared" si="76"/>
        <v>1544.7170363636358</v>
      </c>
      <c r="Q280" s="195">
        <f t="shared" si="76"/>
        <v>13461.70971969697</v>
      </c>
      <c r="R280" s="195">
        <f t="shared" si="76"/>
        <v>3853.5413386363643</v>
      </c>
      <c r="S280" s="195">
        <f t="shared" si="76"/>
        <v>5125.0792181818188</v>
      </c>
      <c r="T280" s="195">
        <f t="shared" si="76"/>
        <v>4350.6295833333343</v>
      </c>
      <c r="U280" s="195">
        <f t="shared" si="76"/>
        <v>4338.967575757576</v>
      </c>
      <c r="V280" s="195">
        <f t="shared" si="76"/>
        <v>8259.9377424242412</v>
      </c>
      <c r="W280" s="195">
        <f t="shared" si="76"/>
        <v>20494.804545454543</v>
      </c>
      <c r="X280" s="195">
        <f t="shared" si="76"/>
        <v>19917.422684848483</v>
      </c>
      <c r="Y280" s="195">
        <f t="shared" si="76"/>
        <v>1495.0433030303027</v>
      </c>
      <c r="Z280" s="195">
        <f t="shared" si="76"/>
        <v>4047.7677371212117</v>
      </c>
      <c r="AA280" s="195">
        <f t="shared" si="76"/>
        <v>1582.4307999999996</v>
      </c>
      <c r="AB280" s="195">
        <f t="shared" si="76"/>
        <v>19800.857099999997</v>
      </c>
      <c r="AC280" s="195">
        <f t="shared" si="76"/>
        <v>1544.7170363636358</v>
      </c>
      <c r="AD280" s="195">
        <f t="shared" si="76"/>
        <v>9699.238471212122</v>
      </c>
      <c r="AE280" s="195">
        <f t="shared" si="76"/>
        <v>26291.878772727268</v>
      </c>
      <c r="AF280" s="195">
        <f t="shared" si="76"/>
        <v>97969.579771212098</v>
      </c>
      <c r="AG280" s="195">
        <f t="shared" si="76"/>
        <v>9552.4852590909086</v>
      </c>
      <c r="AH280" s="195">
        <f t="shared" si="76"/>
        <v>11455.331097727274</v>
      </c>
      <c r="AI280" s="195">
        <f t="shared" si="76"/>
        <v>6031.7551363636358</v>
      </c>
      <c r="AJ280" s="195">
        <f t="shared" si="76"/>
        <v>1974.0071818181818</v>
      </c>
      <c r="AK280" s="195">
        <f t="shared" si="76"/>
        <v>21761.38434090908</v>
      </c>
      <c r="AL280" s="195">
        <f t="shared" si="76"/>
        <v>40049.224883333329</v>
      </c>
      <c r="AM280" s="195">
        <f t="shared" si="76"/>
        <v>727.92874999999992</v>
      </c>
      <c r="AN280" s="195">
        <f t="shared" si="76"/>
        <v>4557.4379999999983</v>
      </c>
      <c r="AO280" s="195">
        <f t="shared" si="76"/>
        <v>17482.222612121208</v>
      </c>
      <c r="AP280" s="195">
        <f t="shared" si="76"/>
        <v>2648.2617696969696</v>
      </c>
      <c r="AQ280" s="195">
        <f t="shared" si="76"/>
        <v>83.271415151515157</v>
      </c>
      <c r="AR280" s="195">
        <f t="shared" si="76"/>
        <v>6841.4161856060591</v>
      </c>
      <c r="AS280" s="195">
        <f t="shared" si="76"/>
        <v>26091.063963636367</v>
      </c>
      <c r="AT280" s="195">
        <f t="shared" si="76"/>
        <v>3717.5267878787895</v>
      </c>
      <c r="AU280" s="195">
        <f t="shared" si="76"/>
        <v>15047.400612121211</v>
      </c>
      <c r="AV280" s="195">
        <f t="shared" si="76"/>
        <v>13724.993030303029</v>
      </c>
      <c r="AW280">
        <v>279</v>
      </c>
    </row>
    <row r="281" spans="1:49" x14ac:dyDescent="0.2">
      <c r="AW281">
        <v>280</v>
      </c>
    </row>
    <row r="282" spans="1:49" x14ac:dyDescent="0.2">
      <c r="A282" s="294" t="s">
        <v>253</v>
      </c>
      <c r="B282" s="295"/>
      <c r="C282" s="295"/>
      <c r="D282" s="295"/>
      <c r="E282" s="295"/>
      <c r="F282" s="295"/>
      <c r="G282" s="296"/>
      <c r="H282" s="293"/>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195"/>
      <c r="AV282" s="195"/>
      <c r="AW282">
        <v>281</v>
      </c>
    </row>
    <row r="283" spans="1:49" ht="15" x14ac:dyDescent="0.25">
      <c r="A283" s="216" t="s">
        <v>176</v>
      </c>
      <c r="B283" s="195">
        <v>87400</v>
      </c>
      <c r="C283" s="252">
        <v>5264</v>
      </c>
      <c r="D283" s="252">
        <v>1752</v>
      </c>
      <c r="E283" s="252">
        <v>2406</v>
      </c>
      <c r="F283" s="252">
        <v>4660</v>
      </c>
      <c r="G283" s="252">
        <v>3524</v>
      </c>
      <c r="H283" s="252">
        <v>7829</v>
      </c>
      <c r="I283" s="252">
        <v>25539</v>
      </c>
      <c r="J283" s="252">
        <v>4134</v>
      </c>
      <c r="K283" s="252">
        <v>15757</v>
      </c>
      <c r="L283" s="252">
        <v>9690</v>
      </c>
      <c r="M283" s="251">
        <v>77</v>
      </c>
      <c r="N283" s="251">
        <v>192</v>
      </c>
      <c r="O283" s="252">
        <v>6291</v>
      </c>
      <c r="P283" s="251">
        <v>285</v>
      </c>
      <c r="Q283" s="252">
        <v>3331</v>
      </c>
      <c r="R283" s="252">
        <v>3445</v>
      </c>
      <c r="S283" s="252">
        <v>1855</v>
      </c>
      <c r="T283" s="252">
        <v>1196</v>
      </c>
      <c r="U283" s="251">
        <v>750</v>
      </c>
      <c r="V283" s="252">
        <v>2406</v>
      </c>
      <c r="W283" s="252">
        <v>2486</v>
      </c>
      <c r="X283" s="252">
        <v>1863</v>
      </c>
      <c r="Y283" s="252">
        <v>1519</v>
      </c>
      <c r="Z283" s="252">
        <v>1036</v>
      </c>
      <c r="AA283" s="252">
        <v>1024</v>
      </c>
      <c r="AB283" s="252">
        <v>4836</v>
      </c>
      <c r="AC283" s="251">
        <v>285</v>
      </c>
      <c r="AD283" s="252">
        <v>1755</v>
      </c>
      <c r="AE283" s="252">
        <v>4660</v>
      </c>
      <c r="AF283" s="252">
        <v>15631</v>
      </c>
      <c r="AG283" s="252">
        <v>2939</v>
      </c>
      <c r="AH283" s="252">
        <v>1697</v>
      </c>
      <c r="AI283" s="252">
        <v>1283</v>
      </c>
      <c r="AJ283" s="252">
        <v>1053</v>
      </c>
      <c r="AK283" s="252">
        <v>2268</v>
      </c>
      <c r="AL283" s="252">
        <v>8972</v>
      </c>
      <c r="AM283" s="251">
        <v>77</v>
      </c>
      <c r="AN283" s="252">
        <v>1950</v>
      </c>
      <c r="AO283" s="252">
        <v>3483</v>
      </c>
      <c r="AP283" s="252">
        <v>1752</v>
      </c>
      <c r="AQ283" s="251">
        <v>192</v>
      </c>
      <c r="AR283" s="252">
        <v>1133</v>
      </c>
      <c r="AS283" s="252">
        <v>6785</v>
      </c>
      <c r="AT283" s="252">
        <v>1019</v>
      </c>
      <c r="AU283" s="252">
        <v>2184</v>
      </c>
      <c r="AV283" s="252">
        <v>2535</v>
      </c>
      <c r="AW283">
        <v>282</v>
      </c>
    </row>
    <row r="284" spans="1:49" ht="15" x14ac:dyDescent="0.25">
      <c r="A284" s="216" t="s">
        <v>232</v>
      </c>
      <c r="B284" s="195">
        <v>32503</v>
      </c>
      <c r="C284" s="252">
        <v>2273</v>
      </c>
      <c r="D284" s="251">
        <v>230</v>
      </c>
      <c r="E284" s="251">
        <v>328</v>
      </c>
      <c r="F284" s="252">
        <v>1498</v>
      </c>
      <c r="G284" s="251">
        <v>993</v>
      </c>
      <c r="H284" s="252">
        <v>1143</v>
      </c>
      <c r="I284" s="252">
        <v>14746</v>
      </c>
      <c r="J284" s="251">
        <v>695</v>
      </c>
      <c r="K284" s="252">
        <v>6243</v>
      </c>
      <c r="L284" s="252">
        <v>2341</v>
      </c>
      <c r="M284" s="251">
        <v>0</v>
      </c>
      <c r="N284" s="251">
        <v>0</v>
      </c>
      <c r="O284" s="252">
        <v>2014</v>
      </c>
      <c r="P284" s="251">
        <v>0</v>
      </c>
      <c r="Q284" s="251">
        <v>929</v>
      </c>
      <c r="R284" s="251">
        <v>193</v>
      </c>
      <c r="S284" s="251">
        <v>328</v>
      </c>
      <c r="T284" s="251">
        <v>218</v>
      </c>
      <c r="U284" s="251">
        <v>316</v>
      </c>
      <c r="V284" s="251">
        <v>328</v>
      </c>
      <c r="W284" s="252">
        <v>1399</v>
      </c>
      <c r="X284" s="251">
        <v>818</v>
      </c>
      <c r="Y284" s="251">
        <v>199</v>
      </c>
      <c r="Z284" s="251">
        <v>128</v>
      </c>
      <c r="AA284" s="251">
        <v>196</v>
      </c>
      <c r="AB284" s="252">
        <v>1409</v>
      </c>
      <c r="AC284" s="251">
        <v>0</v>
      </c>
      <c r="AD284" s="251">
        <v>412</v>
      </c>
      <c r="AE284" s="252">
        <v>1498</v>
      </c>
      <c r="AF284" s="252">
        <v>10533</v>
      </c>
      <c r="AG284" s="251">
        <v>477</v>
      </c>
      <c r="AH284" s="252">
        <v>1071</v>
      </c>
      <c r="AI284" s="251">
        <v>211</v>
      </c>
      <c r="AJ284" s="251">
        <v>20</v>
      </c>
      <c r="AK284" s="252">
        <v>1136</v>
      </c>
      <c r="AL284" s="252">
        <v>4152</v>
      </c>
      <c r="AM284" s="251">
        <v>0</v>
      </c>
      <c r="AN284" s="251">
        <v>287</v>
      </c>
      <c r="AO284" s="252">
        <v>1646</v>
      </c>
      <c r="AP284" s="251">
        <v>230</v>
      </c>
      <c r="AQ284" s="251">
        <v>0</v>
      </c>
      <c r="AR284" s="251">
        <v>320</v>
      </c>
      <c r="AS284" s="252">
        <v>2091</v>
      </c>
      <c r="AT284" s="251">
        <v>266</v>
      </c>
      <c r="AU284" s="252">
        <v>1100</v>
      </c>
      <c r="AV284" s="251">
        <v>593</v>
      </c>
      <c r="AW284">
        <v>283</v>
      </c>
    </row>
    <row r="285" spans="1:49" ht="15" x14ac:dyDescent="0.25">
      <c r="A285" s="216" t="s">
        <v>233</v>
      </c>
      <c r="B285" s="195">
        <v>54269</v>
      </c>
      <c r="C285" s="252">
        <v>3927</v>
      </c>
      <c r="D285" s="251">
        <v>635</v>
      </c>
      <c r="E285" s="252">
        <v>1086</v>
      </c>
      <c r="F285" s="252">
        <v>2783</v>
      </c>
      <c r="G285" s="252">
        <v>2160</v>
      </c>
      <c r="H285" s="252">
        <v>2782</v>
      </c>
      <c r="I285" s="252">
        <v>19458</v>
      </c>
      <c r="J285" s="252">
        <v>1761</v>
      </c>
      <c r="K285" s="252">
        <v>10864</v>
      </c>
      <c r="L285" s="252">
        <v>5211</v>
      </c>
      <c r="M285" s="251">
        <v>20</v>
      </c>
      <c r="N285" s="251">
        <v>22</v>
      </c>
      <c r="O285" s="252">
        <v>3440</v>
      </c>
      <c r="P285" s="251">
        <v>120</v>
      </c>
      <c r="Q285" s="251">
        <v>1826</v>
      </c>
      <c r="R285" s="251">
        <v>741</v>
      </c>
      <c r="S285" s="251">
        <v>759</v>
      </c>
      <c r="T285" s="251">
        <v>514</v>
      </c>
      <c r="U285" s="251">
        <v>480</v>
      </c>
      <c r="V285" s="251">
        <v>1086</v>
      </c>
      <c r="W285" s="251">
        <v>1949</v>
      </c>
      <c r="X285" s="251">
        <v>1457</v>
      </c>
      <c r="Y285" s="251">
        <v>711</v>
      </c>
      <c r="Z285" s="251">
        <v>460</v>
      </c>
      <c r="AA285" s="251">
        <v>373</v>
      </c>
      <c r="AB285" s="251">
        <v>2462</v>
      </c>
      <c r="AC285" s="251">
        <v>120</v>
      </c>
      <c r="AD285" s="251">
        <v>1033</v>
      </c>
      <c r="AE285" s="251">
        <v>2783</v>
      </c>
      <c r="AF285" s="251">
        <v>13039</v>
      </c>
      <c r="AG285" s="251">
        <v>1247</v>
      </c>
      <c r="AH285" s="251">
        <v>1345</v>
      </c>
      <c r="AI285" s="251">
        <v>728</v>
      </c>
      <c r="AJ285" s="251">
        <v>215</v>
      </c>
      <c r="AK285" s="251">
        <v>1722</v>
      </c>
      <c r="AL285" s="251">
        <v>6834</v>
      </c>
      <c r="AM285" s="251">
        <v>20</v>
      </c>
      <c r="AN285" s="251">
        <v>732</v>
      </c>
      <c r="AO285" s="251">
        <v>2280</v>
      </c>
      <c r="AP285" s="251">
        <v>635</v>
      </c>
      <c r="AQ285" s="251">
        <v>22</v>
      </c>
      <c r="AR285" s="251">
        <v>749</v>
      </c>
      <c r="AS285" s="251">
        <v>4030</v>
      </c>
      <c r="AT285" s="251">
        <v>647</v>
      </c>
      <c r="AU285" s="251">
        <v>1710</v>
      </c>
      <c r="AV285" s="251">
        <v>1561</v>
      </c>
      <c r="AW285">
        <v>284</v>
      </c>
    </row>
    <row r="286" spans="1:49" x14ac:dyDescent="0.2">
      <c r="AW286">
        <v>285</v>
      </c>
    </row>
    <row r="287" spans="1:49" x14ac:dyDescent="0.2">
      <c r="A287" s="294" t="s">
        <v>287</v>
      </c>
      <c r="B287" s="292"/>
      <c r="C287" s="292"/>
      <c r="D287" s="292"/>
      <c r="E287" s="293"/>
      <c r="AW287">
        <v>286</v>
      </c>
    </row>
    <row r="288" spans="1:49" x14ac:dyDescent="0.2">
      <c r="B288" t="s">
        <v>79</v>
      </c>
      <c r="C288" t="s">
        <v>80</v>
      </c>
      <c r="D288" t="s">
        <v>81</v>
      </c>
      <c r="E288" t="s">
        <v>82</v>
      </c>
      <c r="F288" t="s">
        <v>83</v>
      </c>
      <c r="G288" t="s">
        <v>84</v>
      </c>
      <c r="H288" t="s">
        <v>85</v>
      </c>
      <c r="I288" t="s">
        <v>86</v>
      </c>
      <c r="J288" t="s">
        <v>87</v>
      </c>
      <c r="K288" t="s">
        <v>88</v>
      </c>
      <c r="L288" t="s">
        <v>89</v>
      </c>
      <c r="M288" t="s">
        <v>90</v>
      </c>
      <c r="N288" t="s">
        <v>91</v>
      </c>
      <c r="O288" t="s">
        <v>92</v>
      </c>
      <c r="P288" t="s">
        <v>93</v>
      </c>
      <c r="Q288" t="s">
        <v>94</v>
      </c>
      <c r="R288" t="s">
        <v>95</v>
      </c>
      <c r="S288" t="s">
        <v>96</v>
      </c>
      <c r="T288" t="s">
        <v>97</v>
      </c>
      <c r="U288" t="s">
        <v>98</v>
      </c>
      <c r="V288" t="s">
        <v>99</v>
      </c>
      <c r="W288" t="s">
        <v>100</v>
      </c>
      <c r="X288" t="s">
        <v>101</v>
      </c>
      <c r="Y288" t="s">
        <v>102</v>
      </c>
      <c r="Z288" t="s">
        <v>103</v>
      </c>
      <c r="AA288" t="s">
        <v>104</v>
      </c>
      <c r="AB288" t="s">
        <v>105</v>
      </c>
      <c r="AC288" t="s">
        <v>106</v>
      </c>
      <c r="AD288" t="s">
        <v>107</v>
      </c>
      <c r="AE288" t="s">
        <v>108</v>
      </c>
      <c r="AF288" t="s">
        <v>109</v>
      </c>
      <c r="AG288" t="s">
        <v>110</v>
      </c>
      <c r="AH288" t="s">
        <v>111</v>
      </c>
      <c r="AI288" t="s">
        <v>112</v>
      </c>
      <c r="AJ288" t="s">
        <v>113</v>
      </c>
      <c r="AK288" t="s">
        <v>114</v>
      </c>
      <c r="AL288" t="s">
        <v>115</v>
      </c>
      <c r="AM288" t="s">
        <v>116</v>
      </c>
      <c r="AN288" t="s">
        <v>117</v>
      </c>
      <c r="AO288" t="s">
        <v>118</v>
      </c>
      <c r="AP288" t="s">
        <v>119</v>
      </c>
      <c r="AQ288" t="s">
        <v>120</v>
      </c>
      <c r="AR288" t="s">
        <v>121</v>
      </c>
      <c r="AS288" t="s">
        <v>122</v>
      </c>
      <c r="AT288" t="s">
        <v>123</v>
      </c>
      <c r="AU288" t="s">
        <v>124</v>
      </c>
      <c r="AV288" t="s">
        <v>125</v>
      </c>
      <c r="AW288">
        <v>287</v>
      </c>
    </row>
    <row r="289" spans="1:49" x14ac:dyDescent="0.2">
      <c r="A289" t="s">
        <v>226</v>
      </c>
      <c r="B289">
        <v>1082362</v>
      </c>
      <c r="C289">
        <v>90012</v>
      </c>
      <c r="D289">
        <v>23633</v>
      </c>
      <c r="E289">
        <v>31154</v>
      </c>
      <c r="F289">
        <v>69880</v>
      </c>
      <c r="G289">
        <v>44196</v>
      </c>
      <c r="H289">
        <v>101238</v>
      </c>
      <c r="I289">
        <v>281330</v>
      </c>
      <c r="J289">
        <v>65346</v>
      </c>
      <c r="K289">
        <v>151023</v>
      </c>
      <c r="L289">
        <v>142288</v>
      </c>
      <c r="M289">
        <v>5624</v>
      </c>
      <c r="N289">
        <v>5299</v>
      </c>
      <c r="O289">
        <v>64729</v>
      </c>
      <c r="P289">
        <v>6610</v>
      </c>
      <c r="Q289">
        <v>41792</v>
      </c>
      <c r="R289">
        <v>43265</v>
      </c>
      <c r="S289">
        <v>17805</v>
      </c>
      <c r="T289">
        <v>22071</v>
      </c>
      <c r="U289">
        <v>7432</v>
      </c>
      <c r="V289">
        <v>31154</v>
      </c>
      <c r="W289">
        <v>23622</v>
      </c>
      <c r="X289">
        <v>28645</v>
      </c>
      <c r="Y289">
        <v>25904</v>
      </c>
      <c r="Z289">
        <v>18302</v>
      </c>
      <c r="AA289">
        <v>20168</v>
      </c>
      <c r="AB289">
        <v>76998</v>
      </c>
      <c r="AC289">
        <v>6610</v>
      </c>
      <c r="AD289">
        <v>23618</v>
      </c>
      <c r="AE289">
        <v>69880</v>
      </c>
      <c r="AF289">
        <v>145385</v>
      </c>
      <c r="AG289">
        <v>43275</v>
      </c>
      <c r="AH289">
        <v>21331</v>
      </c>
      <c r="AI289">
        <v>15874</v>
      </c>
      <c r="AJ289">
        <v>16181</v>
      </c>
      <c r="AK289">
        <v>32185</v>
      </c>
      <c r="AL289">
        <v>81167</v>
      </c>
      <c r="AM289">
        <v>5624</v>
      </c>
      <c r="AN289">
        <v>23302</v>
      </c>
      <c r="AO289">
        <v>43731</v>
      </c>
      <c r="AP289">
        <v>23633</v>
      </c>
      <c r="AQ289">
        <v>5299</v>
      </c>
      <c r="AR289">
        <v>29182</v>
      </c>
      <c r="AS289">
        <v>69856</v>
      </c>
      <c r="AT289">
        <v>13146</v>
      </c>
      <c r="AU289">
        <v>24811</v>
      </c>
      <c r="AV289">
        <v>31114</v>
      </c>
      <c r="AW289">
        <v>288</v>
      </c>
    </row>
    <row r="290" spans="1:49" x14ac:dyDescent="0.2">
      <c r="A290" t="s">
        <v>229</v>
      </c>
      <c r="B290">
        <v>270251</v>
      </c>
      <c r="C290">
        <v>27446</v>
      </c>
      <c r="D290">
        <v>1503</v>
      </c>
      <c r="E290">
        <v>2539</v>
      </c>
      <c r="F290">
        <v>14834</v>
      </c>
      <c r="G290">
        <v>8020</v>
      </c>
      <c r="H290">
        <v>7868</v>
      </c>
      <c r="I290">
        <v>121151</v>
      </c>
      <c r="J290">
        <v>6236</v>
      </c>
      <c r="K290">
        <v>45333</v>
      </c>
      <c r="L290">
        <v>22100</v>
      </c>
      <c r="M290">
        <v>0</v>
      </c>
      <c r="N290">
        <v>0</v>
      </c>
      <c r="O290">
        <v>13221</v>
      </c>
      <c r="P290">
        <v>0</v>
      </c>
      <c r="Q290">
        <v>6829</v>
      </c>
      <c r="R290">
        <v>799</v>
      </c>
      <c r="S290">
        <v>1696</v>
      </c>
      <c r="T290">
        <v>2074</v>
      </c>
      <c r="U290">
        <v>2093</v>
      </c>
      <c r="V290">
        <v>2539</v>
      </c>
      <c r="W290">
        <v>9962</v>
      </c>
      <c r="X290">
        <v>9639</v>
      </c>
      <c r="Y290">
        <v>1051</v>
      </c>
      <c r="Z290">
        <v>1022</v>
      </c>
      <c r="AA290">
        <v>1724</v>
      </c>
      <c r="AB290">
        <v>13558</v>
      </c>
      <c r="AC290">
        <v>0</v>
      </c>
      <c r="AD290">
        <v>4297</v>
      </c>
      <c r="AE290">
        <v>14834</v>
      </c>
      <c r="AF290">
        <v>83526</v>
      </c>
      <c r="AG290">
        <v>4162</v>
      </c>
      <c r="AH290">
        <v>10466</v>
      </c>
      <c r="AI290">
        <v>1787</v>
      </c>
      <c r="AJ290">
        <v>240</v>
      </c>
      <c r="AK290">
        <v>12775</v>
      </c>
      <c r="AL290">
        <v>29450</v>
      </c>
      <c r="AM290">
        <v>0</v>
      </c>
      <c r="AN290">
        <v>1563</v>
      </c>
      <c r="AO290">
        <v>14486</v>
      </c>
      <c r="AP290">
        <v>1503</v>
      </c>
      <c r="AQ290">
        <v>0</v>
      </c>
      <c r="AR290">
        <v>5032</v>
      </c>
      <c r="AS290">
        <v>15883</v>
      </c>
      <c r="AT290">
        <v>1630</v>
      </c>
      <c r="AU290">
        <v>9898</v>
      </c>
      <c r="AV290">
        <v>5733</v>
      </c>
      <c r="AW290">
        <v>289</v>
      </c>
    </row>
    <row r="291" spans="1:49" x14ac:dyDescent="0.2">
      <c r="A291" t="s">
        <v>230</v>
      </c>
      <c r="B291">
        <v>508745</v>
      </c>
      <c r="C291">
        <v>53741</v>
      </c>
      <c r="D291">
        <v>5394</v>
      </c>
      <c r="E291">
        <v>10308</v>
      </c>
      <c r="F291">
        <v>32787</v>
      </c>
      <c r="G291">
        <v>19944</v>
      </c>
      <c r="H291">
        <v>23906</v>
      </c>
      <c r="I291">
        <v>171295</v>
      </c>
      <c r="J291">
        <v>19854</v>
      </c>
      <c r="K291">
        <v>87289</v>
      </c>
      <c r="L291">
        <v>55025</v>
      </c>
      <c r="M291">
        <v>1342</v>
      </c>
      <c r="N291">
        <v>406</v>
      </c>
      <c r="O291">
        <v>24607</v>
      </c>
      <c r="P291">
        <v>2847</v>
      </c>
      <c r="Q291">
        <v>16161</v>
      </c>
      <c r="R291">
        <v>5118</v>
      </c>
      <c r="S291">
        <v>5056</v>
      </c>
      <c r="T291">
        <v>5972</v>
      </c>
      <c r="U291">
        <v>3565</v>
      </c>
      <c r="V291">
        <v>10308</v>
      </c>
      <c r="W291">
        <v>14843</v>
      </c>
      <c r="X291">
        <v>19247</v>
      </c>
      <c r="Y291">
        <v>6003</v>
      </c>
      <c r="Z291">
        <v>5526</v>
      </c>
      <c r="AA291">
        <v>3768</v>
      </c>
      <c r="AB291">
        <v>26370</v>
      </c>
      <c r="AC291">
        <v>2847</v>
      </c>
      <c r="AD291">
        <v>11737</v>
      </c>
      <c r="AE291">
        <v>32787</v>
      </c>
      <c r="AF291">
        <v>108741</v>
      </c>
      <c r="AG291">
        <v>13882</v>
      </c>
      <c r="AH291">
        <v>13640</v>
      </c>
      <c r="AI291">
        <v>7612</v>
      </c>
      <c r="AJ291">
        <v>2627</v>
      </c>
      <c r="AK291">
        <v>19886</v>
      </c>
      <c r="AL291">
        <v>53527</v>
      </c>
      <c r="AM291">
        <v>1342</v>
      </c>
      <c r="AN291">
        <v>4708</v>
      </c>
      <c r="AO291">
        <v>21948</v>
      </c>
      <c r="AP291">
        <v>5394</v>
      </c>
      <c r="AQ291">
        <v>406</v>
      </c>
      <c r="AR291">
        <v>14608</v>
      </c>
      <c r="AS291">
        <v>33762</v>
      </c>
      <c r="AT291">
        <v>4642</v>
      </c>
      <c r="AU291">
        <v>17195</v>
      </c>
      <c r="AV291">
        <v>15517</v>
      </c>
      <c r="AW291">
        <v>290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308"/>
  <sheetViews>
    <sheetView workbookViewId="0">
      <selection activeCell="K84" sqref="K84"/>
    </sheetView>
  </sheetViews>
  <sheetFormatPr defaultRowHeight="12.75" x14ac:dyDescent="0.2"/>
  <cols>
    <col min="1" max="1" width="13" customWidth="1"/>
    <col min="2" max="2" width="10.7109375" style="128" bestFit="1" customWidth="1"/>
    <col min="3" max="3" width="9.85546875" bestFit="1" customWidth="1"/>
    <col min="4" max="4" width="9.7109375" bestFit="1" customWidth="1"/>
    <col min="5" max="5" width="9.42578125" bestFit="1" customWidth="1"/>
    <col min="6" max="6" width="9.7109375" bestFit="1" customWidth="1"/>
    <col min="7" max="7" width="9.42578125" bestFit="1" customWidth="1"/>
    <col min="8" max="9" width="9.7109375" bestFit="1" customWidth="1"/>
    <col min="10" max="10" width="9.42578125" style="167" bestFit="1" customWidth="1"/>
    <col min="11" max="12" width="9.7109375" bestFit="1" customWidth="1"/>
    <col min="13" max="14" width="9.28515625" bestFit="1" customWidth="1"/>
    <col min="15" max="15" width="9.7109375" bestFit="1" customWidth="1"/>
    <col min="16" max="32" width="9.28515625" bestFit="1" customWidth="1"/>
    <col min="33" max="33" width="9.5703125" bestFit="1" customWidth="1"/>
    <col min="34" max="48" width="9.28515625" bestFit="1" customWidth="1"/>
  </cols>
  <sheetData>
    <row r="1" spans="1:49" ht="13.5" thickBot="1" x14ac:dyDescent="0.25">
      <c r="A1" s="286" t="s">
        <v>249</v>
      </c>
    </row>
    <row r="2" spans="1:49" ht="64.5" thickBot="1" x14ac:dyDescent="0.25">
      <c r="A2" s="61" t="s">
        <v>8</v>
      </c>
      <c r="B2" s="139" t="s">
        <v>79</v>
      </c>
      <c r="C2" s="51" t="s">
        <v>80</v>
      </c>
      <c r="D2" s="51" t="s">
        <v>81</v>
      </c>
      <c r="E2" s="51" t="s">
        <v>82</v>
      </c>
      <c r="F2" s="51" t="s">
        <v>83</v>
      </c>
      <c r="G2" s="51" t="s">
        <v>84</v>
      </c>
      <c r="H2" s="51" t="s">
        <v>85</v>
      </c>
      <c r="I2" s="51" t="s">
        <v>86</v>
      </c>
      <c r="J2" s="51" t="s">
        <v>87</v>
      </c>
      <c r="K2" s="51" t="s">
        <v>88</v>
      </c>
      <c r="L2" s="51" t="s">
        <v>89</v>
      </c>
      <c r="M2" s="51" t="s">
        <v>90</v>
      </c>
      <c r="N2" s="51" t="s">
        <v>91</v>
      </c>
      <c r="O2" s="51" t="s">
        <v>92</v>
      </c>
      <c r="P2" s="51" t="s">
        <v>93</v>
      </c>
      <c r="Q2" s="52" t="s">
        <v>94</v>
      </c>
      <c r="R2" s="53" t="s">
        <v>95</v>
      </c>
      <c r="S2" s="53" t="s">
        <v>96</v>
      </c>
      <c r="T2" s="53" t="s">
        <v>97</v>
      </c>
      <c r="U2" s="53" t="s">
        <v>98</v>
      </c>
      <c r="V2" s="53" t="s">
        <v>99</v>
      </c>
      <c r="W2" s="53" t="s">
        <v>100</v>
      </c>
      <c r="X2" s="53" t="s">
        <v>101</v>
      </c>
      <c r="Y2" s="53" t="s">
        <v>102</v>
      </c>
      <c r="Z2" s="53" t="s">
        <v>103</v>
      </c>
      <c r="AA2" s="53" t="s">
        <v>104</v>
      </c>
      <c r="AB2" s="53" t="s">
        <v>105</v>
      </c>
      <c r="AC2" s="53" t="s">
        <v>106</v>
      </c>
      <c r="AD2" s="53" t="s">
        <v>107</v>
      </c>
      <c r="AE2" s="53" t="s">
        <v>108</v>
      </c>
      <c r="AF2" s="53" t="s">
        <v>109</v>
      </c>
      <c r="AG2" s="53" t="s">
        <v>110</v>
      </c>
      <c r="AH2" s="53" t="s">
        <v>111</v>
      </c>
      <c r="AI2" s="53" t="s">
        <v>112</v>
      </c>
      <c r="AJ2" s="53" t="s">
        <v>113</v>
      </c>
      <c r="AK2" s="53" t="s">
        <v>114</v>
      </c>
      <c r="AL2" s="53" t="s">
        <v>115</v>
      </c>
      <c r="AM2" s="53" t="s">
        <v>116</v>
      </c>
      <c r="AN2" s="53" t="s">
        <v>117</v>
      </c>
      <c r="AO2" s="53" t="s">
        <v>118</v>
      </c>
      <c r="AP2" s="53" t="s">
        <v>119</v>
      </c>
      <c r="AQ2" s="53" t="s">
        <v>120</v>
      </c>
      <c r="AR2" s="53" t="s">
        <v>121</v>
      </c>
      <c r="AS2" s="53" t="s">
        <v>122</v>
      </c>
      <c r="AT2" s="53" t="s">
        <v>123</v>
      </c>
      <c r="AU2" s="53" t="s">
        <v>124</v>
      </c>
      <c r="AV2" s="54" t="s">
        <v>125</v>
      </c>
    </row>
    <row r="3" spans="1:49" ht="13.5" hidden="1" thickBot="1" x14ac:dyDescent="0.25">
      <c r="A3" s="71" t="s">
        <v>9</v>
      </c>
      <c r="B3" s="140"/>
      <c r="AW3" s="77">
        <v>3</v>
      </c>
    </row>
    <row r="4" spans="1:49" ht="13.5" hidden="1" thickBot="1" x14ac:dyDescent="0.25">
      <c r="A4" s="78" t="s">
        <v>10</v>
      </c>
      <c r="B4" s="189">
        <v>0.34142857142857141</v>
      </c>
      <c r="AW4" s="77">
        <v>4</v>
      </c>
    </row>
    <row r="5" spans="1:49" ht="13.5" hidden="1" thickBot="1" x14ac:dyDescent="0.25">
      <c r="A5" s="78" t="s">
        <v>11</v>
      </c>
      <c r="B5" s="189">
        <v>0.27916666666666667</v>
      </c>
      <c r="AW5" s="77">
        <v>5</v>
      </c>
    </row>
    <row r="6" spans="1:49" ht="13.5" hidden="1" thickBot="1" x14ac:dyDescent="0.25">
      <c r="A6" s="78" t="s">
        <v>12</v>
      </c>
      <c r="B6" s="189">
        <v>0.20714285714285713</v>
      </c>
      <c r="AW6" s="77">
        <v>6</v>
      </c>
    </row>
    <row r="7" spans="1:49" ht="13.5" hidden="1" thickBot="1" x14ac:dyDescent="0.25">
      <c r="A7" s="78" t="s">
        <v>13</v>
      </c>
      <c r="B7" s="189">
        <v>0.17071428571428571</v>
      </c>
      <c r="AW7" s="77">
        <v>7</v>
      </c>
    </row>
    <row r="8" spans="1:49" ht="13.5" hidden="1" thickBot="1" x14ac:dyDescent="0.25">
      <c r="A8" s="85" t="s">
        <v>14</v>
      </c>
      <c r="B8" s="190">
        <v>9.7142857142857142E-2</v>
      </c>
      <c r="AW8" s="77">
        <v>8</v>
      </c>
    </row>
    <row r="9" spans="1:49" ht="13.5" hidden="1" thickBot="1" x14ac:dyDescent="0.25">
      <c r="A9" s="92" t="s">
        <v>15</v>
      </c>
      <c r="B9" s="141"/>
      <c r="AW9" s="77">
        <v>9</v>
      </c>
    </row>
    <row r="10" spans="1:49" ht="13.5" hidden="1" thickBot="1" x14ac:dyDescent="0.25">
      <c r="A10" s="78" t="s">
        <v>16</v>
      </c>
      <c r="B10" s="140"/>
      <c r="AW10" s="77">
        <v>10</v>
      </c>
    </row>
    <row r="11" spans="1:49" ht="13.5" hidden="1" thickBot="1" x14ac:dyDescent="0.25">
      <c r="A11" s="78" t="s">
        <v>10</v>
      </c>
      <c r="B11" s="189">
        <v>0.37285714285714283</v>
      </c>
      <c r="AW11" s="77">
        <v>11</v>
      </c>
    </row>
    <row r="12" spans="1:49" ht="13.5" hidden="1" thickBot="1" x14ac:dyDescent="0.25">
      <c r="A12" s="78" t="s">
        <v>11</v>
      </c>
      <c r="B12" s="189">
        <v>0.26</v>
      </c>
      <c r="AW12" s="77">
        <v>12</v>
      </c>
    </row>
    <row r="13" spans="1:49" ht="13.5" hidden="1" thickBot="1" x14ac:dyDescent="0.25">
      <c r="A13" s="78" t="s">
        <v>12</v>
      </c>
      <c r="B13" s="189">
        <v>0.21285714285714286</v>
      </c>
      <c r="AW13" s="77">
        <v>13</v>
      </c>
    </row>
    <row r="14" spans="1:49" ht="13.5" hidden="1" thickBot="1" x14ac:dyDescent="0.25">
      <c r="A14" s="78" t="s">
        <v>13</v>
      </c>
      <c r="B14" s="189">
        <v>0.20142857142857143</v>
      </c>
      <c r="AW14" s="77">
        <v>14</v>
      </c>
    </row>
    <row r="15" spans="1:49" ht="13.5" hidden="1" thickBot="1" x14ac:dyDescent="0.25">
      <c r="A15" s="85" t="s">
        <v>14</v>
      </c>
      <c r="B15" s="189">
        <v>9.285714285714286E-2</v>
      </c>
      <c r="AW15" s="77">
        <v>15</v>
      </c>
    </row>
    <row r="16" spans="1:49" ht="13.5" hidden="1" thickBot="1" x14ac:dyDescent="0.25">
      <c r="A16" s="92" t="s">
        <v>17</v>
      </c>
      <c r="B16" s="142"/>
      <c r="AW16" s="77">
        <v>16</v>
      </c>
    </row>
    <row r="17" spans="1:49" ht="13.5" hidden="1" thickBot="1" x14ac:dyDescent="0.25">
      <c r="A17" s="78" t="s">
        <v>18</v>
      </c>
      <c r="B17" s="140"/>
      <c r="AW17" s="77">
        <v>17</v>
      </c>
    </row>
    <row r="18" spans="1:49" ht="13.5" hidden="1" thickBot="1" x14ac:dyDescent="0.25">
      <c r="A18" s="78" t="s">
        <v>10</v>
      </c>
      <c r="B18" s="189">
        <v>0.31</v>
      </c>
      <c r="AW18" s="77">
        <v>18</v>
      </c>
    </row>
    <row r="19" spans="1:49" ht="13.5" hidden="1" thickBot="1" x14ac:dyDescent="0.25">
      <c r="A19" s="78" t="s">
        <v>11</v>
      </c>
      <c r="B19" s="189">
        <v>0.29833333333333334</v>
      </c>
      <c r="AW19" s="77">
        <v>19</v>
      </c>
    </row>
    <row r="20" spans="1:49" ht="13.5" hidden="1" thickBot="1" x14ac:dyDescent="0.25">
      <c r="A20" s="78" t="s">
        <v>12</v>
      </c>
      <c r="B20" s="189">
        <v>0.20142857142857143</v>
      </c>
      <c r="AW20" s="77">
        <v>20</v>
      </c>
    </row>
    <row r="21" spans="1:49" ht="13.5" hidden="1" thickBot="1" x14ac:dyDescent="0.25">
      <c r="A21" s="78" t="s">
        <v>13</v>
      </c>
      <c r="B21" s="189">
        <v>0.14000000000000001</v>
      </c>
      <c r="AW21" s="77">
        <v>21</v>
      </c>
    </row>
    <row r="22" spans="1:49" ht="13.5" hidden="1" thickBot="1" x14ac:dyDescent="0.25">
      <c r="A22" s="85" t="s">
        <v>14</v>
      </c>
      <c r="B22" s="190">
        <v>0.10142857142857142</v>
      </c>
      <c r="AW22" s="77">
        <v>22</v>
      </c>
    </row>
    <row r="23" spans="1:49" ht="13.5" hidden="1" thickBot="1" x14ac:dyDescent="0.25">
      <c r="A23" s="104" t="s">
        <v>19</v>
      </c>
      <c r="B23" s="143"/>
      <c r="AW23" s="77">
        <v>23</v>
      </c>
    </row>
    <row r="24" spans="1:49" ht="13.5" hidden="1" thickBot="1" x14ac:dyDescent="0.25">
      <c r="A24" s="114" t="s">
        <v>20</v>
      </c>
      <c r="B24" s="146"/>
      <c r="AW24" s="77">
        <v>24</v>
      </c>
    </row>
    <row r="25" spans="1:49" ht="13.5" hidden="1" thickBot="1" x14ac:dyDescent="0.25">
      <c r="A25" s="114" t="s">
        <v>21</v>
      </c>
      <c r="B25" s="147"/>
      <c r="AW25" s="77">
        <v>25</v>
      </c>
    </row>
    <row r="26" spans="1:49" ht="13.5" hidden="1" thickBot="1" x14ac:dyDescent="0.25">
      <c r="A26" s="114" t="s">
        <v>22</v>
      </c>
      <c r="B26" s="147"/>
      <c r="AW26" s="77">
        <v>26</v>
      </c>
    </row>
    <row r="27" spans="1:49" ht="13.5" hidden="1" thickBot="1" x14ac:dyDescent="0.25">
      <c r="A27" s="114" t="s">
        <v>23</v>
      </c>
      <c r="B27" s="147"/>
      <c r="AW27" s="77">
        <v>27</v>
      </c>
    </row>
    <row r="28" spans="1:49" ht="13.5" hidden="1" thickBot="1" x14ac:dyDescent="0.25">
      <c r="A28" s="114" t="s">
        <v>221</v>
      </c>
      <c r="B28" s="188"/>
      <c r="C28" s="158">
        <f>C$269*$B28</f>
        <v>0</v>
      </c>
      <c r="D28" s="158">
        <f t="shared" ref="D28:L37" si="0">D$269*$B28</f>
        <v>0</v>
      </c>
      <c r="E28" s="158">
        <f t="shared" si="0"/>
        <v>0</v>
      </c>
      <c r="F28" s="158">
        <f t="shared" si="0"/>
        <v>0</v>
      </c>
      <c r="G28" s="158">
        <f t="shared" si="0"/>
        <v>0</v>
      </c>
      <c r="H28" s="158">
        <f t="shared" si="0"/>
        <v>0</v>
      </c>
      <c r="I28" s="158">
        <f t="shared" ref="I28:I38" si="1">I$269*$B28</f>
        <v>0</v>
      </c>
      <c r="J28" s="179">
        <f t="shared" si="0"/>
        <v>0</v>
      </c>
      <c r="K28" s="158">
        <f t="shared" si="0"/>
        <v>0</v>
      </c>
      <c r="L28" s="158">
        <f t="shared" si="0"/>
        <v>0</v>
      </c>
      <c r="M28" s="158">
        <f t="shared" ref="M28:V37" si="2">M$269*$B28</f>
        <v>0</v>
      </c>
      <c r="N28" s="158">
        <f t="shared" si="2"/>
        <v>0</v>
      </c>
      <c r="O28" s="158">
        <f t="shared" si="2"/>
        <v>0</v>
      </c>
      <c r="P28" s="158">
        <f t="shared" si="2"/>
        <v>0</v>
      </c>
      <c r="Q28" s="158">
        <f t="shared" si="2"/>
        <v>0</v>
      </c>
      <c r="R28" s="158">
        <f t="shared" si="2"/>
        <v>0</v>
      </c>
      <c r="S28" s="158">
        <f t="shared" si="2"/>
        <v>0</v>
      </c>
      <c r="T28" s="158">
        <f t="shared" si="2"/>
        <v>0</v>
      </c>
      <c r="U28" s="158">
        <f t="shared" si="2"/>
        <v>0</v>
      </c>
      <c r="V28" s="158">
        <f t="shared" si="2"/>
        <v>0</v>
      </c>
      <c r="W28" s="158">
        <f t="shared" ref="W28:AF37" si="3">W$269*$B28</f>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ref="AG28:AP37" si="4">AG$269*$B28</f>
        <v>0</v>
      </c>
      <c r="AH28" s="158">
        <f t="shared" si="4"/>
        <v>0</v>
      </c>
      <c r="AI28" s="158">
        <f t="shared" si="4"/>
        <v>0</v>
      </c>
      <c r="AJ28" s="158">
        <f t="shared" si="4"/>
        <v>0</v>
      </c>
      <c r="AK28" s="158">
        <f t="shared" si="4"/>
        <v>0</v>
      </c>
      <c r="AL28" s="158">
        <f t="shared" si="4"/>
        <v>0</v>
      </c>
      <c r="AM28" s="158">
        <f t="shared" si="4"/>
        <v>0</v>
      </c>
      <c r="AN28" s="158">
        <f t="shared" si="4"/>
        <v>0</v>
      </c>
      <c r="AO28" s="158">
        <f t="shared" si="4"/>
        <v>0</v>
      </c>
      <c r="AP28" s="158">
        <f t="shared" si="4"/>
        <v>0</v>
      </c>
      <c r="AQ28" s="158">
        <f t="shared" ref="AQ28:AV37" si="5">AQ$269*$B28</f>
        <v>0</v>
      </c>
      <c r="AR28" s="158">
        <f t="shared" si="5"/>
        <v>0</v>
      </c>
      <c r="AS28" s="158">
        <f t="shared" si="5"/>
        <v>0</v>
      </c>
      <c r="AT28" s="158">
        <f t="shared" si="5"/>
        <v>0</v>
      </c>
      <c r="AU28" s="158">
        <f t="shared" si="5"/>
        <v>0</v>
      </c>
      <c r="AV28" s="158">
        <f t="shared" si="5"/>
        <v>0</v>
      </c>
      <c r="AW28" s="77">
        <v>28</v>
      </c>
    </row>
    <row r="29" spans="1:49" ht="13.5" hidden="1" thickBot="1" x14ac:dyDescent="0.25">
      <c r="A29" s="114" t="s">
        <v>25</v>
      </c>
      <c r="B29" s="188"/>
      <c r="C29" s="158">
        <f t="shared" ref="C29:C38" si="6">C$269*$B29</f>
        <v>0</v>
      </c>
      <c r="D29" s="158">
        <f t="shared" si="0"/>
        <v>0</v>
      </c>
      <c r="E29" s="158">
        <f t="shared" si="0"/>
        <v>0</v>
      </c>
      <c r="F29" s="158">
        <f t="shared" si="0"/>
        <v>0</v>
      </c>
      <c r="G29" s="158">
        <f t="shared" si="0"/>
        <v>0</v>
      </c>
      <c r="H29" s="158">
        <f t="shared" si="0"/>
        <v>0</v>
      </c>
      <c r="I29" s="158">
        <f t="shared" si="1"/>
        <v>0</v>
      </c>
      <c r="J29" s="179">
        <f t="shared" si="0"/>
        <v>0</v>
      </c>
      <c r="K29" s="158">
        <f t="shared" si="0"/>
        <v>0</v>
      </c>
      <c r="L29" s="158">
        <f t="shared" si="0"/>
        <v>0</v>
      </c>
      <c r="M29" s="158">
        <f t="shared" si="2"/>
        <v>0</v>
      </c>
      <c r="N29" s="158">
        <f t="shared" si="2"/>
        <v>0</v>
      </c>
      <c r="O29" s="158">
        <f t="shared" si="2"/>
        <v>0</v>
      </c>
      <c r="P29" s="158">
        <f t="shared" si="2"/>
        <v>0</v>
      </c>
      <c r="Q29" s="158">
        <f t="shared" si="2"/>
        <v>0</v>
      </c>
      <c r="R29" s="158">
        <f t="shared" si="2"/>
        <v>0</v>
      </c>
      <c r="S29" s="158">
        <f t="shared" si="2"/>
        <v>0</v>
      </c>
      <c r="T29" s="158">
        <f t="shared" si="2"/>
        <v>0</v>
      </c>
      <c r="U29" s="158">
        <f t="shared" si="2"/>
        <v>0</v>
      </c>
      <c r="V29" s="158">
        <f t="shared" si="2"/>
        <v>0</v>
      </c>
      <c r="W29" s="158">
        <f t="shared" si="3"/>
        <v>0</v>
      </c>
      <c r="X29" s="158">
        <f t="shared" si="3"/>
        <v>0</v>
      </c>
      <c r="Y29" s="158">
        <f t="shared" si="3"/>
        <v>0</v>
      </c>
      <c r="Z29" s="158">
        <f t="shared" si="3"/>
        <v>0</v>
      </c>
      <c r="AA29" s="158">
        <f t="shared" si="3"/>
        <v>0</v>
      </c>
      <c r="AB29" s="158">
        <f t="shared" si="3"/>
        <v>0</v>
      </c>
      <c r="AC29" s="158">
        <f t="shared" si="3"/>
        <v>0</v>
      </c>
      <c r="AD29" s="158">
        <f t="shared" si="3"/>
        <v>0</v>
      </c>
      <c r="AE29" s="158">
        <f t="shared" si="3"/>
        <v>0</v>
      </c>
      <c r="AF29" s="158">
        <f t="shared" si="3"/>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5"/>
        <v>0</v>
      </c>
      <c r="AR29" s="158">
        <f t="shared" si="5"/>
        <v>0</v>
      </c>
      <c r="AS29" s="158">
        <f t="shared" si="5"/>
        <v>0</v>
      </c>
      <c r="AT29" s="158">
        <f t="shared" si="5"/>
        <v>0</v>
      </c>
      <c r="AU29" s="158">
        <f t="shared" si="5"/>
        <v>0</v>
      </c>
      <c r="AV29" s="158">
        <f t="shared" si="5"/>
        <v>0</v>
      </c>
      <c r="AW29" s="77">
        <v>29</v>
      </c>
    </row>
    <row r="30" spans="1:49" ht="13.5" hidden="1" thickBot="1" x14ac:dyDescent="0.25">
      <c r="A30" s="114" t="s">
        <v>26</v>
      </c>
      <c r="B30" s="188"/>
      <c r="C30" s="158">
        <f t="shared" si="6"/>
        <v>0</v>
      </c>
      <c r="D30" s="158">
        <f t="shared" si="0"/>
        <v>0</v>
      </c>
      <c r="E30" s="158">
        <f t="shared" si="0"/>
        <v>0</v>
      </c>
      <c r="F30" s="158">
        <f t="shared" si="0"/>
        <v>0</v>
      </c>
      <c r="G30" s="158">
        <f t="shared" si="0"/>
        <v>0</v>
      </c>
      <c r="H30" s="158">
        <f t="shared" si="0"/>
        <v>0</v>
      </c>
      <c r="I30" s="158">
        <f t="shared" si="1"/>
        <v>0</v>
      </c>
      <c r="J30" s="179">
        <f t="shared" si="0"/>
        <v>0</v>
      </c>
      <c r="K30" s="158">
        <f t="shared" si="0"/>
        <v>0</v>
      </c>
      <c r="L30" s="158">
        <f t="shared" si="0"/>
        <v>0</v>
      </c>
      <c r="M30" s="158">
        <f t="shared" si="2"/>
        <v>0</v>
      </c>
      <c r="N30" s="158">
        <f t="shared" si="2"/>
        <v>0</v>
      </c>
      <c r="O30" s="158">
        <f t="shared" si="2"/>
        <v>0</v>
      </c>
      <c r="P30" s="158">
        <f t="shared" si="2"/>
        <v>0</v>
      </c>
      <c r="Q30" s="158">
        <f t="shared" si="2"/>
        <v>0</v>
      </c>
      <c r="R30" s="158">
        <f t="shared" si="2"/>
        <v>0</v>
      </c>
      <c r="S30" s="158">
        <f t="shared" si="2"/>
        <v>0</v>
      </c>
      <c r="T30" s="158">
        <f t="shared" si="2"/>
        <v>0</v>
      </c>
      <c r="U30" s="158">
        <f t="shared" si="2"/>
        <v>0</v>
      </c>
      <c r="V30" s="158">
        <f t="shared" si="2"/>
        <v>0</v>
      </c>
      <c r="W30" s="158">
        <f t="shared" si="3"/>
        <v>0</v>
      </c>
      <c r="X30" s="158">
        <f t="shared" si="3"/>
        <v>0</v>
      </c>
      <c r="Y30" s="158">
        <f t="shared" si="3"/>
        <v>0</v>
      </c>
      <c r="Z30" s="158">
        <f t="shared" si="3"/>
        <v>0</v>
      </c>
      <c r="AA30" s="158">
        <f t="shared" si="3"/>
        <v>0</v>
      </c>
      <c r="AB30" s="158">
        <f t="shared" si="3"/>
        <v>0</v>
      </c>
      <c r="AC30" s="158">
        <f t="shared" si="3"/>
        <v>0</v>
      </c>
      <c r="AD30" s="158">
        <f t="shared" si="3"/>
        <v>0</v>
      </c>
      <c r="AE30" s="158">
        <f t="shared" si="3"/>
        <v>0</v>
      </c>
      <c r="AF30" s="158">
        <f t="shared" si="3"/>
        <v>0</v>
      </c>
      <c r="AG30" s="158">
        <f t="shared" si="4"/>
        <v>0</v>
      </c>
      <c r="AH30" s="158">
        <f t="shared" si="4"/>
        <v>0</v>
      </c>
      <c r="AI30" s="158">
        <f t="shared" si="4"/>
        <v>0</v>
      </c>
      <c r="AJ30" s="158">
        <f t="shared" si="4"/>
        <v>0</v>
      </c>
      <c r="AK30" s="158">
        <f t="shared" si="4"/>
        <v>0</v>
      </c>
      <c r="AL30" s="158">
        <f t="shared" si="4"/>
        <v>0</v>
      </c>
      <c r="AM30" s="158">
        <f t="shared" si="4"/>
        <v>0</v>
      </c>
      <c r="AN30" s="158">
        <f t="shared" si="4"/>
        <v>0</v>
      </c>
      <c r="AO30" s="158">
        <f t="shared" si="4"/>
        <v>0</v>
      </c>
      <c r="AP30" s="158">
        <f t="shared" si="4"/>
        <v>0</v>
      </c>
      <c r="AQ30" s="158">
        <f t="shared" si="5"/>
        <v>0</v>
      </c>
      <c r="AR30" s="158">
        <f t="shared" si="5"/>
        <v>0</v>
      </c>
      <c r="AS30" s="158">
        <f t="shared" si="5"/>
        <v>0</v>
      </c>
      <c r="AT30" s="158">
        <f t="shared" si="5"/>
        <v>0</v>
      </c>
      <c r="AU30" s="158">
        <f t="shared" si="5"/>
        <v>0</v>
      </c>
      <c r="AV30" s="158">
        <f t="shared" si="5"/>
        <v>0</v>
      </c>
      <c r="AW30" s="77">
        <v>30</v>
      </c>
    </row>
    <row r="31" spans="1:49" ht="13.5" hidden="1" thickBot="1" x14ac:dyDescent="0.25">
      <c r="A31" s="114" t="s">
        <v>27</v>
      </c>
      <c r="B31" s="188"/>
      <c r="C31" s="158">
        <f t="shared" si="6"/>
        <v>0</v>
      </c>
      <c r="D31" s="158">
        <f t="shared" si="0"/>
        <v>0</v>
      </c>
      <c r="E31" s="158">
        <f t="shared" si="0"/>
        <v>0</v>
      </c>
      <c r="F31" s="158">
        <f t="shared" si="0"/>
        <v>0</v>
      </c>
      <c r="G31" s="158">
        <f t="shared" si="0"/>
        <v>0</v>
      </c>
      <c r="H31" s="158">
        <f t="shared" si="0"/>
        <v>0</v>
      </c>
      <c r="I31" s="158">
        <f t="shared" si="1"/>
        <v>0</v>
      </c>
      <c r="J31" s="179">
        <f t="shared" si="0"/>
        <v>0</v>
      </c>
      <c r="K31" s="158">
        <f t="shared" si="0"/>
        <v>0</v>
      </c>
      <c r="L31" s="158">
        <f t="shared" si="0"/>
        <v>0</v>
      </c>
      <c r="M31" s="158">
        <f t="shared" si="2"/>
        <v>0</v>
      </c>
      <c r="N31" s="158">
        <f t="shared" si="2"/>
        <v>0</v>
      </c>
      <c r="O31" s="158">
        <f t="shared" si="2"/>
        <v>0</v>
      </c>
      <c r="P31" s="158">
        <f t="shared" si="2"/>
        <v>0</v>
      </c>
      <c r="Q31" s="158">
        <f t="shared" si="2"/>
        <v>0</v>
      </c>
      <c r="R31" s="158">
        <f t="shared" si="2"/>
        <v>0</v>
      </c>
      <c r="S31" s="158">
        <f t="shared" si="2"/>
        <v>0</v>
      </c>
      <c r="T31" s="158">
        <f t="shared" si="2"/>
        <v>0</v>
      </c>
      <c r="U31" s="158">
        <f t="shared" si="2"/>
        <v>0</v>
      </c>
      <c r="V31" s="158">
        <f t="shared" si="2"/>
        <v>0</v>
      </c>
      <c r="W31" s="158">
        <f t="shared" si="3"/>
        <v>0</v>
      </c>
      <c r="X31" s="158">
        <f t="shared" si="3"/>
        <v>0</v>
      </c>
      <c r="Y31" s="158">
        <f t="shared" si="3"/>
        <v>0</v>
      </c>
      <c r="Z31" s="158">
        <f t="shared" si="3"/>
        <v>0</v>
      </c>
      <c r="AA31" s="158">
        <f t="shared" si="3"/>
        <v>0</v>
      </c>
      <c r="AB31" s="158">
        <f t="shared" si="3"/>
        <v>0</v>
      </c>
      <c r="AC31" s="158">
        <f t="shared" si="3"/>
        <v>0</v>
      </c>
      <c r="AD31" s="158">
        <f t="shared" si="3"/>
        <v>0</v>
      </c>
      <c r="AE31" s="158">
        <f t="shared" si="3"/>
        <v>0</v>
      </c>
      <c r="AF31" s="158">
        <f t="shared" si="3"/>
        <v>0</v>
      </c>
      <c r="AG31" s="158">
        <f t="shared" si="4"/>
        <v>0</v>
      </c>
      <c r="AH31" s="158">
        <f t="shared" si="4"/>
        <v>0</v>
      </c>
      <c r="AI31" s="158">
        <f t="shared" si="4"/>
        <v>0</v>
      </c>
      <c r="AJ31" s="158">
        <f t="shared" si="4"/>
        <v>0</v>
      </c>
      <c r="AK31" s="158">
        <f t="shared" si="4"/>
        <v>0</v>
      </c>
      <c r="AL31" s="158">
        <f t="shared" si="4"/>
        <v>0</v>
      </c>
      <c r="AM31" s="158">
        <f t="shared" si="4"/>
        <v>0</v>
      </c>
      <c r="AN31" s="158">
        <f t="shared" si="4"/>
        <v>0</v>
      </c>
      <c r="AO31" s="158">
        <f t="shared" si="4"/>
        <v>0</v>
      </c>
      <c r="AP31" s="158">
        <f t="shared" si="4"/>
        <v>0</v>
      </c>
      <c r="AQ31" s="158">
        <f t="shared" si="5"/>
        <v>0</v>
      </c>
      <c r="AR31" s="158">
        <f t="shared" si="5"/>
        <v>0</v>
      </c>
      <c r="AS31" s="158">
        <f t="shared" si="5"/>
        <v>0</v>
      </c>
      <c r="AT31" s="158">
        <f t="shared" si="5"/>
        <v>0</v>
      </c>
      <c r="AU31" s="158">
        <f t="shared" si="5"/>
        <v>0</v>
      </c>
      <c r="AV31" s="158">
        <f t="shared" si="5"/>
        <v>0</v>
      </c>
      <c r="AW31" s="77">
        <v>31</v>
      </c>
    </row>
    <row r="32" spans="1:49" ht="13.5" hidden="1" thickBot="1" x14ac:dyDescent="0.25">
      <c r="A32" s="114" t="s">
        <v>28</v>
      </c>
      <c r="B32" s="188"/>
      <c r="C32" s="158">
        <f t="shared" si="6"/>
        <v>0</v>
      </c>
      <c r="D32" s="158">
        <f t="shared" si="0"/>
        <v>0</v>
      </c>
      <c r="E32" s="158">
        <f t="shared" si="0"/>
        <v>0</v>
      </c>
      <c r="F32" s="158">
        <f t="shared" si="0"/>
        <v>0</v>
      </c>
      <c r="G32" s="158">
        <f t="shared" si="0"/>
        <v>0</v>
      </c>
      <c r="H32" s="158">
        <f t="shared" si="0"/>
        <v>0</v>
      </c>
      <c r="I32" s="158">
        <f t="shared" si="1"/>
        <v>0</v>
      </c>
      <c r="J32" s="179">
        <f t="shared" si="0"/>
        <v>0</v>
      </c>
      <c r="K32" s="158">
        <f t="shared" si="0"/>
        <v>0</v>
      </c>
      <c r="L32" s="158">
        <f t="shared" si="0"/>
        <v>0</v>
      </c>
      <c r="M32" s="158">
        <f t="shared" si="2"/>
        <v>0</v>
      </c>
      <c r="N32" s="158">
        <f t="shared" si="2"/>
        <v>0</v>
      </c>
      <c r="O32" s="158">
        <f t="shared" si="2"/>
        <v>0</v>
      </c>
      <c r="P32" s="158">
        <f t="shared" si="2"/>
        <v>0</v>
      </c>
      <c r="Q32" s="158">
        <f t="shared" si="2"/>
        <v>0</v>
      </c>
      <c r="R32" s="158">
        <f t="shared" si="2"/>
        <v>0</v>
      </c>
      <c r="S32" s="158">
        <f t="shared" si="2"/>
        <v>0</v>
      </c>
      <c r="T32" s="158">
        <f t="shared" si="2"/>
        <v>0</v>
      </c>
      <c r="U32" s="158">
        <f t="shared" si="2"/>
        <v>0</v>
      </c>
      <c r="V32" s="158">
        <f t="shared" si="2"/>
        <v>0</v>
      </c>
      <c r="W32" s="158">
        <f t="shared" si="3"/>
        <v>0</v>
      </c>
      <c r="X32" s="158">
        <f t="shared" si="3"/>
        <v>0</v>
      </c>
      <c r="Y32" s="158">
        <f t="shared" si="3"/>
        <v>0</v>
      </c>
      <c r="Z32" s="158">
        <f t="shared" si="3"/>
        <v>0</v>
      </c>
      <c r="AA32" s="158">
        <f t="shared" si="3"/>
        <v>0</v>
      </c>
      <c r="AB32" s="158">
        <f t="shared" si="3"/>
        <v>0</v>
      </c>
      <c r="AC32" s="158">
        <f t="shared" si="3"/>
        <v>0</v>
      </c>
      <c r="AD32" s="158">
        <f t="shared" si="3"/>
        <v>0</v>
      </c>
      <c r="AE32" s="158">
        <f t="shared" si="3"/>
        <v>0</v>
      </c>
      <c r="AF32" s="158">
        <f t="shared" si="3"/>
        <v>0</v>
      </c>
      <c r="AG32" s="158">
        <f t="shared" si="4"/>
        <v>0</v>
      </c>
      <c r="AH32" s="158">
        <f t="shared" si="4"/>
        <v>0</v>
      </c>
      <c r="AI32" s="158">
        <f t="shared" si="4"/>
        <v>0</v>
      </c>
      <c r="AJ32" s="158">
        <f t="shared" si="4"/>
        <v>0</v>
      </c>
      <c r="AK32" s="158">
        <f t="shared" si="4"/>
        <v>0</v>
      </c>
      <c r="AL32" s="158">
        <f t="shared" si="4"/>
        <v>0</v>
      </c>
      <c r="AM32" s="158">
        <f t="shared" si="4"/>
        <v>0</v>
      </c>
      <c r="AN32" s="158">
        <f t="shared" si="4"/>
        <v>0</v>
      </c>
      <c r="AO32" s="158">
        <f t="shared" si="4"/>
        <v>0</v>
      </c>
      <c r="AP32" s="158">
        <f t="shared" si="4"/>
        <v>0</v>
      </c>
      <c r="AQ32" s="158">
        <f t="shared" si="5"/>
        <v>0</v>
      </c>
      <c r="AR32" s="158">
        <f t="shared" si="5"/>
        <v>0</v>
      </c>
      <c r="AS32" s="158">
        <f t="shared" si="5"/>
        <v>0</v>
      </c>
      <c r="AT32" s="158">
        <f t="shared" si="5"/>
        <v>0</v>
      </c>
      <c r="AU32" s="158">
        <f t="shared" si="5"/>
        <v>0</v>
      </c>
      <c r="AV32" s="158">
        <f t="shared" si="5"/>
        <v>0</v>
      </c>
      <c r="AW32" s="77">
        <v>32</v>
      </c>
    </row>
    <row r="33" spans="1:49" ht="13.5" hidden="1" thickBot="1" x14ac:dyDescent="0.25">
      <c r="A33" s="114" t="s">
        <v>29</v>
      </c>
      <c r="B33" s="188"/>
      <c r="C33" s="158">
        <f t="shared" si="6"/>
        <v>0</v>
      </c>
      <c r="D33" s="158">
        <f t="shared" si="0"/>
        <v>0</v>
      </c>
      <c r="E33" s="158">
        <f t="shared" si="0"/>
        <v>0</v>
      </c>
      <c r="F33" s="158">
        <f t="shared" si="0"/>
        <v>0</v>
      </c>
      <c r="G33" s="158">
        <f t="shared" si="0"/>
        <v>0</v>
      </c>
      <c r="H33" s="158">
        <f t="shared" si="0"/>
        <v>0</v>
      </c>
      <c r="I33" s="158">
        <f t="shared" si="1"/>
        <v>0</v>
      </c>
      <c r="J33" s="179">
        <f t="shared" si="0"/>
        <v>0</v>
      </c>
      <c r="K33" s="158">
        <f t="shared" si="0"/>
        <v>0</v>
      </c>
      <c r="L33" s="158">
        <f t="shared" si="0"/>
        <v>0</v>
      </c>
      <c r="M33" s="158">
        <f t="shared" si="2"/>
        <v>0</v>
      </c>
      <c r="N33" s="158">
        <f t="shared" si="2"/>
        <v>0</v>
      </c>
      <c r="O33" s="158">
        <f t="shared" si="2"/>
        <v>0</v>
      </c>
      <c r="P33" s="158">
        <f t="shared" si="2"/>
        <v>0</v>
      </c>
      <c r="Q33" s="158">
        <f t="shared" si="2"/>
        <v>0</v>
      </c>
      <c r="R33" s="158">
        <f t="shared" si="2"/>
        <v>0</v>
      </c>
      <c r="S33" s="158">
        <f t="shared" si="2"/>
        <v>0</v>
      </c>
      <c r="T33" s="158">
        <f t="shared" si="2"/>
        <v>0</v>
      </c>
      <c r="U33" s="158">
        <f t="shared" si="2"/>
        <v>0</v>
      </c>
      <c r="V33" s="158">
        <f t="shared" si="2"/>
        <v>0</v>
      </c>
      <c r="W33" s="158">
        <f t="shared" si="3"/>
        <v>0</v>
      </c>
      <c r="X33" s="158">
        <f t="shared" si="3"/>
        <v>0</v>
      </c>
      <c r="Y33" s="158">
        <f t="shared" si="3"/>
        <v>0</v>
      </c>
      <c r="Z33" s="158">
        <f t="shared" si="3"/>
        <v>0</v>
      </c>
      <c r="AA33" s="158">
        <f t="shared" si="3"/>
        <v>0</v>
      </c>
      <c r="AB33" s="158">
        <f t="shared" si="3"/>
        <v>0</v>
      </c>
      <c r="AC33" s="158">
        <f t="shared" si="3"/>
        <v>0</v>
      </c>
      <c r="AD33" s="158">
        <f t="shared" si="3"/>
        <v>0</v>
      </c>
      <c r="AE33" s="158">
        <f t="shared" si="3"/>
        <v>0</v>
      </c>
      <c r="AF33" s="158">
        <f t="shared" si="3"/>
        <v>0</v>
      </c>
      <c r="AG33" s="158">
        <f t="shared" si="4"/>
        <v>0</v>
      </c>
      <c r="AH33" s="158">
        <f t="shared" si="4"/>
        <v>0</v>
      </c>
      <c r="AI33" s="158">
        <f t="shared" si="4"/>
        <v>0</v>
      </c>
      <c r="AJ33" s="158">
        <f t="shared" si="4"/>
        <v>0</v>
      </c>
      <c r="AK33" s="158">
        <f t="shared" si="4"/>
        <v>0</v>
      </c>
      <c r="AL33" s="158">
        <f t="shared" si="4"/>
        <v>0</v>
      </c>
      <c r="AM33" s="158">
        <f t="shared" si="4"/>
        <v>0</v>
      </c>
      <c r="AN33" s="158">
        <f t="shared" si="4"/>
        <v>0</v>
      </c>
      <c r="AO33" s="158">
        <f t="shared" si="4"/>
        <v>0</v>
      </c>
      <c r="AP33" s="158">
        <f t="shared" si="4"/>
        <v>0</v>
      </c>
      <c r="AQ33" s="158">
        <f t="shared" si="5"/>
        <v>0</v>
      </c>
      <c r="AR33" s="158">
        <f t="shared" si="5"/>
        <v>0</v>
      </c>
      <c r="AS33" s="158">
        <f t="shared" si="5"/>
        <v>0</v>
      </c>
      <c r="AT33" s="158">
        <f t="shared" si="5"/>
        <v>0</v>
      </c>
      <c r="AU33" s="158">
        <f t="shared" si="5"/>
        <v>0</v>
      </c>
      <c r="AV33" s="158">
        <f t="shared" si="5"/>
        <v>0</v>
      </c>
      <c r="AW33" s="77">
        <v>33</v>
      </c>
    </row>
    <row r="34" spans="1:49" ht="13.5" hidden="1" thickBot="1" x14ac:dyDescent="0.25">
      <c r="A34" s="114" t="s">
        <v>30</v>
      </c>
      <c r="B34" s="188"/>
      <c r="C34" s="158">
        <f t="shared" si="6"/>
        <v>0</v>
      </c>
      <c r="D34" s="158">
        <f t="shared" si="0"/>
        <v>0</v>
      </c>
      <c r="E34" s="158">
        <f t="shared" si="0"/>
        <v>0</v>
      </c>
      <c r="F34" s="158">
        <f t="shared" si="0"/>
        <v>0</v>
      </c>
      <c r="G34" s="158">
        <f t="shared" si="0"/>
        <v>0</v>
      </c>
      <c r="H34" s="158">
        <f t="shared" si="0"/>
        <v>0</v>
      </c>
      <c r="I34" s="158">
        <f t="shared" si="1"/>
        <v>0</v>
      </c>
      <c r="J34" s="179">
        <f t="shared" si="0"/>
        <v>0</v>
      </c>
      <c r="K34" s="158">
        <f t="shared" si="0"/>
        <v>0</v>
      </c>
      <c r="L34" s="158">
        <f t="shared" si="0"/>
        <v>0</v>
      </c>
      <c r="M34" s="158">
        <f t="shared" si="2"/>
        <v>0</v>
      </c>
      <c r="N34" s="158">
        <f t="shared" si="2"/>
        <v>0</v>
      </c>
      <c r="O34" s="158">
        <f t="shared" si="2"/>
        <v>0</v>
      </c>
      <c r="P34" s="158">
        <f t="shared" si="2"/>
        <v>0</v>
      </c>
      <c r="Q34" s="158">
        <f t="shared" si="2"/>
        <v>0</v>
      </c>
      <c r="R34" s="158">
        <f t="shared" si="2"/>
        <v>0</v>
      </c>
      <c r="S34" s="158">
        <f t="shared" si="2"/>
        <v>0</v>
      </c>
      <c r="T34" s="158">
        <f t="shared" si="2"/>
        <v>0</v>
      </c>
      <c r="U34" s="158">
        <f t="shared" si="2"/>
        <v>0</v>
      </c>
      <c r="V34" s="158">
        <f t="shared" si="2"/>
        <v>0</v>
      </c>
      <c r="W34" s="158">
        <f t="shared" si="3"/>
        <v>0</v>
      </c>
      <c r="X34" s="158">
        <f t="shared" si="3"/>
        <v>0</v>
      </c>
      <c r="Y34" s="158">
        <f t="shared" si="3"/>
        <v>0</v>
      </c>
      <c r="Z34" s="158">
        <f t="shared" si="3"/>
        <v>0</v>
      </c>
      <c r="AA34" s="158">
        <f t="shared" si="3"/>
        <v>0</v>
      </c>
      <c r="AB34" s="158">
        <f t="shared" si="3"/>
        <v>0</v>
      </c>
      <c r="AC34" s="158">
        <f t="shared" si="3"/>
        <v>0</v>
      </c>
      <c r="AD34" s="158">
        <f t="shared" si="3"/>
        <v>0</v>
      </c>
      <c r="AE34" s="158">
        <f t="shared" si="3"/>
        <v>0</v>
      </c>
      <c r="AF34" s="158">
        <f t="shared" si="3"/>
        <v>0</v>
      </c>
      <c r="AG34" s="158">
        <f t="shared" si="4"/>
        <v>0</v>
      </c>
      <c r="AH34" s="158">
        <f t="shared" si="4"/>
        <v>0</v>
      </c>
      <c r="AI34" s="158">
        <f t="shared" si="4"/>
        <v>0</v>
      </c>
      <c r="AJ34" s="158">
        <f t="shared" si="4"/>
        <v>0</v>
      </c>
      <c r="AK34" s="158">
        <f t="shared" si="4"/>
        <v>0</v>
      </c>
      <c r="AL34" s="158">
        <f t="shared" si="4"/>
        <v>0</v>
      </c>
      <c r="AM34" s="158">
        <f t="shared" si="4"/>
        <v>0</v>
      </c>
      <c r="AN34" s="158">
        <f t="shared" si="4"/>
        <v>0</v>
      </c>
      <c r="AO34" s="158">
        <f t="shared" si="4"/>
        <v>0</v>
      </c>
      <c r="AP34" s="158">
        <f t="shared" si="4"/>
        <v>0</v>
      </c>
      <c r="AQ34" s="158">
        <f t="shared" si="5"/>
        <v>0</v>
      </c>
      <c r="AR34" s="158">
        <f t="shared" si="5"/>
        <v>0</v>
      </c>
      <c r="AS34" s="158">
        <f t="shared" si="5"/>
        <v>0</v>
      </c>
      <c r="AT34" s="158">
        <f t="shared" si="5"/>
        <v>0</v>
      </c>
      <c r="AU34" s="158">
        <f t="shared" si="5"/>
        <v>0</v>
      </c>
      <c r="AV34" s="158">
        <f t="shared" si="5"/>
        <v>0</v>
      </c>
      <c r="AW34" s="77">
        <v>34</v>
      </c>
    </row>
    <row r="35" spans="1:49" ht="13.5" hidden="1" thickBot="1" x14ac:dyDescent="0.25">
      <c r="A35" s="114" t="s">
        <v>31</v>
      </c>
      <c r="B35" s="188"/>
      <c r="C35" s="158">
        <f t="shared" si="6"/>
        <v>0</v>
      </c>
      <c r="D35" s="158">
        <f t="shared" si="0"/>
        <v>0</v>
      </c>
      <c r="E35" s="158">
        <f t="shared" si="0"/>
        <v>0</v>
      </c>
      <c r="F35" s="158">
        <f t="shared" si="0"/>
        <v>0</v>
      </c>
      <c r="G35" s="158">
        <f t="shared" si="0"/>
        <v>0</v>
      </c>
      <c r="H35" s="158">
        <f t="shared" si="0"/>
        <v>0</v>
      </c>
      <c r="I35" s="158">
        <f t="shared" si="1"/>
        <v>0</v>
      </c>
      <c r="J35" s="179">
        <f t="shared" si="0"/>
        <v>0</v>
      </c>
      <c r="K35" s="158">
        <f t="shared" si="0"/>
        <v>0</v>
      </c>
      <c r="L35" s="158">
        <f t="shared" si="0"/>
        <v>0</v>
      </c>
      <c r="M35" s="158">
        <f t="shared" si="2"/>
        <v>0</v>
      </c>
      <c r="N35" s="158">
        <f t="shared" si="2"/>
        <v>0</v>
      </c>
      <c r="O35" s="158">
        <f t="shared" si="2"/>
        <v>0</v>
      </c>
      <c r="P35" s="158">
        <f t="shared" si="2"/>
        <v>0</v>
      </c>
      <c r="Q35" s="158">
        <f t="shared" si="2"/>
        <v>0</v>
      </c>
      <c r="R35" s="158">
        <f t="shared" si="2"/>
        <v>0</v>
      </c>
      <c r="S35" s="158">
        <f t="shared" si="2"/>
        <v>0</v>
      </c>
      <c r="T35" s="158">
        <f t="shared" si="2"/>
        <v>0</v>
      </c>
      <c r="U35" s="158">
        <f t="shared" si="2"/>
        <v>0</v>
      </c>
      <c r="V35" s="158">
        <f t="shared" si="2"/>
        <v>0</v>
      </c>
      <c r="W35" s="158">
        <f t="shared" si="3"/>
        <v>0</v>
      </c>
      <c r="X35" s="158">
        <f t="shared" si="3"/>
        <v>0</v>
      </c>
      <c r="Y35" s="158">
        <f t="shared" si="3"/>
        <v>0</v>
      </c>
      <c r="Z35" s="158">
        <f t="shared" si="3"/>
        <v>0</v>
      </c>
      <c r="AA35" s="158">
        <f t="shared" si="3"/>
        <v>0</v>
      </c>
      <c r="AB35" s="158">
        <f t="shared" si="3"/>
        <v>0</v>
      </c>
      <c r="AC35" s="158">
        <f t="shared" si="3"/>
        <v>0</v>
      </c>
      <c r="AD35" s="158">
        <f t="shared" si="3"/>
        <v>0</v>
      </c>
      <c r="AE35" s="158">
        <f t="shared" si="3"/>
        <v>0</v>
      </c>
      <c r="AF35" s="158">
        <f t="shared" si="3"/>
        <v>0</v>
      </c>
      <c r="AG35" s="158">
        <f t="shared" si="4"/>
        <v>0</v>
      </c>
      <c r="AH35" s="158">
        <f t="shared" si="4"/>
        <v>0</v>
      </c>
      <c r="AI35" s="158">
        <f t="shared" si="4"/>
        <v>0</v>
      </c>
      <c r="AJ35" s="158">
        <f t="shared" si="4"/>
        <v>0</v>
      </c>
      <c r="AK35" s="158">
        <f t="shared" si="4"/>
        <v>0</v>
      </c>
      <c r="AL35" s="158">
        <f t="shared" si="4"/>
        <v>0</v>
      </c>
      <c r="AM35" s="158">
        <f t="shared" si="4"/>
        <v>0</v>
      </c>
      <c r="AN35" s="158">
        <f t="shared" si="4"/>
        <v>0</v>
      </c>
      <c r="AO35" s="158">
        <f t="shared" si="4"/>
        <v>0</v>
      </c>
      <c r="AP35" s="158">
        <f t="shared" si="4"/>
        <v>0</v>
      </c>
      <c r="AQ35" s="158">
        <f t="shared" si="5"/>
        <v>0</v>
      </c>
      <c r="AR35" s="158">
        <f t="shared" si="5"/>
        <v>0</v>
      </c>
      <c r="AS35" s="158">
        <f t="shared" si="5"/>
        <v>0</v>
      </c>
      <c r="AT35" s="158">
        <f t="shared" si="5"/>
        <v>0</v>
      </c>
      <c r="AU35" s="158">
        <f t="shared" si="5"/>
        <v>0</v>
      </c>
      <c r="AV35" s="158">
        <f t="shared" si="5"/>
        <v>0</v>
      </c>
      <c r="AW35" s="77">
        <v>35</v>
      </c>
    </row>
    <row r="36" spans="1:49" ht="13.5" hidden="1" thickBot="1" x14ac:dyDescent="0.25">
      <c r="A36" s="114" t="s">
        <v>32</v>
      </c>
      <c r="B36" s="188"/>
      <c r="C36" s="158">
        <f t="shared" si="6"/>
        <v>0</v>
      </c>
      <c r="D36" s="158">
        <f t="shared" si="0"/>
        <v>0</v>
      </c>
      <c r="E36" s="158">
        <f t="shared" si="0"/>
        <v>0</v>
      </c>
      <c r="F36" s="158">
        <f t="shared" si="0"/>
        <v>0</v>
      </c>
      <c r="G36" s="158">
        <f t="shared" si="0"/>
        <v>0</v>
      </c>
      <c r="H36" s="158">
        <f t="shared" si="0"/>
        <v>0</v>
      </c>
      <c r="I36" s="158">
        <f t="shared" si="1"/>
        <v>0</v>
      </c>
      <c r="J36" s="179">
        <f t="shared" si="0"/>
        <v>0</v>
      </c>
      <c r="K36" s="158">
        <f t="shared" si="0"/>
        <v>0</v>
      </c>
      <c r="L36" s="158">
        <f t="shared" si="0"/>
        <v>0</v>
      </c>
      <c r="M36" s="158">
        <f t="shared" si="2"/>
        <v>0</v>
      </c>
      <c r="N36" s="158">
        <f t="shared" si="2"/>
        <v>0</v>
      </c>
      <c r="O36" s="158">
        <f t="shared" si="2"/>
        <v>0</v>
      </c>
      <c r="P36" s="158">
        <f t="shared" si="2"/>
        <v>0</v>
      </c>
      <c r="Q36" s="158">
        <f t="shared" si="2"/>
        <v>0</v>
      </c>
      <c r="R36" s="158">
        <f t="shared" si="2"/>
        <v>0</v>
      </c>
      <c r="S36" s="158">
        <f t="shared" si="2"/>
        <v>0</v>
      </c>
      <c r="T36" s="158">
        <f t="shared" si="2"/>
        <v>0</v>
      </c>
      <c r="U36" s="158">
        <f t="shared" si="2"/>
        <v>0</v>
      </c>
      <c r="V36" s="158">
        <f t="shared" si="2"/>
        <v>0</v>
      </c>
      <c r="W36" s="158">
        <f t="shared" si="3"/>
        <v>0</v>
      </c>
      <c r="X36" s="158">
        <f t="shared" si="3"/>
        <v>0</v>
      </c>
      <c r="Y36" s="158">
        <f t="shared" si="3"/>
        <v>0</v>
      </c>
      <c r="Z36" s="158">
        <f t="shared" si="3"/>
        <v>0</v>
      </c>
      <c r="AA36" s="158">
        <f t="shared" si="3"/>
        <v>0</v>
      </c>
      <c r="AB36" s="158">
        <f t="shared" si="3"/>
        <v>0</v>
      </c>
      <c r="AC36" s="158">
        <f t="shared" si="3"/>
        <v>0</v>
      </c>
      <c r="AD36" s="158">
        <f t="shared" si="3"/>
        <v>0</v>
      </c>
      <c r="AE36" s="158">
        <f t="shared" si="3"/>
        <v>0</v>
      </c>
      <c r="AF36" s="158">
        <f t="shared" si="3"/>
        <v>0</v>
      </c>
      <c r="AG36" s="158">
        <f t="shared" si="4"/>
        <v>0</v>
      </c>
      <c r="AH36" s="158">
        <f t="shared" si="4"/>
        <v>0</v>
      </c>
      <c r="AI36" s="158">
        <f t="shared" si="4"/>
        <v>0</v>
      </c>
      <c r="AJ36" s="158">
        <f t="shared" si="4"/>
        <v>0</v>
      </c>
      <c r="AK36" s="158">
        <f t="shared" si="4"/>
        <v>0</v>
      </c>
      <c r="AL36" s="158">
        <f t="shared" si="4"/>
        <v>0</v>
      </c>
      <c r="AM36" s="158">
        <f t="shared" si="4"/>
        <v>0</v>
      </c>
      <c r="AN36" s="158">
        <f t="shared" si="4"/>
        <v>0</v>
      </c>
      <c r="AO36" s="158">
        <f t="shared" si="4"/>
        <v>0</v>
      </c>
      <c r="AP36" s="158">
        <f t="shared" si="4"/>
        <v>0</v>
      </c>
      <c r="AQ36" s="158">
        <f t="shared" si="5"/>
        <v>0</v>
      </c>
      <c r="AR36" s="158">
        <f t="shared" si="5"/>
        <v>0</v>
      </c>
      <c r="AS36" s="158">
        <f t="shared" si="5"/>
        <v>0</v>
      </c>
      <c r="AT36" s="158">
        <f t="shared" si="5"/>
        <v>0</v>
      </c>
      <c r="AU36" s="158">
        <f t="shared" si="5"/>
        <v>0</v>
      </c>
      <c r="AV36" s="158">
        <f t="shared" si="5"/>
        <v>0</v>
      </c>
      <c r="AW36" s="77">
        <v>36</v>
      </c>
    </row>
    <row r="37" spans="1:49" ht="13.5" hidden="1" thickBot="1" x14ac:dyDescent="0.25">
      <c r="A37" s="114" t="s">
        <v>33</v>
      </c>
      <c r="B37" s="188"/>
      <c r="C37" s="158">
        <f t="shared" si="6"/>
        <v>0</v>
      </c>
      <c r="D37" s="158">
        <f t="shared" si="0"/>
        <v>0</v>
      </c>
      <c r="E37" s="158">
        <f t="shared" si="0"/>
        <v>0</v>
      </c>
      <c r="F37" s="158">
        <f t="shared" si="0"/>
        <v>0</v>
      </c>
      <c r="G37" s="158">
        <f t="shared" si="0"/>
        <v>0</v>
      </c>
      <c r="H37" s="158">
        <f t="shared" si="0"/>
        <v>0</v>
      </c>
      <c r="I37" s="158">
        <f t="shared" si="1"/>
        <v>0</v>
      </c>
      <c r="J37" s="179">
        <f t="shared" si="0"/>
        <v>0</v>
      </c>
      <c r="K37" s="158">
        <f t="shared" si="0"/>
        <v>0</v>
      </c>
      <c r="L37" s="158">
        <f t="shared" si="0"/>
        <v>0</v>
      </c>
      <c r="M37" s="158">
        <f t="shared" si="2"/>
        <v>0</v>
      </c>
      <c r="N37" s="158">
        <f t="shared" si="2"/>
        <v>0</v>
      </c>
      <c r="O37" s="158">
        <f t="shared" si="2"/>
        <v>0</v>
      </c>
      <c r="P37" s="158">
        <f t="shared" si="2"/>
        <v>0</v>
      </c>
      <c r="Q37" s="158">
        <f t="shared" si="2"/>
        <v>0</v>
      </c>
      <c r="R37" s="158">
        <f t="shared" si="2"/>
        <v>0</v>
      </c>
      <c r="S37" s="158">
        <f t="shared" si="2"/>
        <v>0</v>
      </c>
      <c r="T37" s="158">
        <f t="shared" si="2"/>
        <v>0</v>
      </c>
      <c r="U37" s="158">
        <f t="shared" si="2"/>
        <v>0</v>
      </c>
      <c r="V37" s="158">
        <f t="shared" si="2"/>
        <v>0</v>
      </c>
      <c r="W37" s="158">
        <f t="shared" si="3"/>
        <v>0</v>
      </c>
      <c r="X37" s="158">
        <f t="shared" si="3"/>
        <v>0</v>
      </c>
      <c r="Y37" s="158">
        <f t="shared" si="3"/>
        <v>0</v>
      </c>
      <c r="Z37" s="158">
        <f t="shared" si="3"/>
        <v>0</v>
      </c>
      <c r="AA37" s="158">
        <f t="shared" si="3"/>
        <v>0</v>
      </c>
      <c r="AB37" s="158">
        <f t="shared" si="3"/>
        <v>0</v>
      </c>
      <c r="AC37" s="158">
        <f t="shared" si="3"/>
        <v>0</v>
      </c>
      <c r="AD37" s="158">
        <f t="shared" si="3"/>
        <v>0</v>
      </c>
      <c r="AE37" s="158">
        <f t="shared" si="3"/>
        <v>0</v>
      </c>
      <c r="AF37" s="158">
        <f t="shared" si="3"/>
        <v>0</v>
      </c>
      <c r="AG37" s="158">
        <f t="shared" si="4"/>
        <v>0</v>
      </c>
      <c r="AH37" s="158">
        <f t="shared" si="4"/>
        <v>0</v>
      </c>
      <c r="AI37" s="158">
        <f t="shared" si="4"/>
        <v>0</v>
      </c>
      <c r="AJ37" s="158">
        <f t="shared" si="4"/>
        <v>0</v>
      </c>
      <c r="AK37" s="158">
        <f t="shared" si="4"/>
        <v>0</v>
      </c>
      <c r="AL37" s="158">
        <f t="shared" si="4"/>
        <v>0</v>
      </c>
      <c r="AM37" s="158">
        <f t="shared" si="4"/>
        <v>0</v>
      </c>
      <c r="AN37" s="158">
        <f t="shared" si="4"/>
        <v>0</v>
      </c>
      <c r="AO37" s="158">
        <f t="shared" si="4"/>
        <v>0</v>
      </c>
      <c r="AP37" s="158">
        <f t="shared" si="4"/>
        <v>0</v>
      </c>
      <c r="AQ37" s="158">
        <f t="shared" si="5"/>
        <v>0</v>
      </c>
      <c r="AR37" s="158">
        <f t="shared" si="5"/>
        <v>0</v>
      </c>
      <c r="AS37" s="158">
        <f t="shared" si="5"/>
        <v>0</v>
      </c>
      <c r="AT37" s="158">
        <f t="shared" si="5"/>
        <v>0</v>
      </c>
      <c r="AU37" s="158">
        <f t="shared" si="5"/>
        <v>0</v>
      </c>
      <c r="AV37" s="158">
        <f t="shared" si="5"/>
        <v>0</v>
      </c>
      <c r="AW37" s="77">
        <v>37</v>
      </c>
    </row>
    <row r="38" spans="1:49" ht="13.5" hidden="1" thickBot="1" x14ac:dyDescent="0.25">
      <c r="A38" s="114" t="s">
        <v>34</v>
      </c>
      <c r="B38" s="188"/>
      <c r="C38" s="158">
        <f t="shared" si="6"/>
        <v>0</v>
      </c>
      <c r="D38" s="158">
        <f t="shared" ref="D38:U38" si="7">D$269*$B38</f>
        <v>0</v>
      </c>
      <c r="E38" s="158">
        <f t="shared" si="7"/>
        <v>0</v>
      </c>
      <c r="F38" s="158">
        <f t="shared" si="7"/>
        <v>0</v>
      </c>
      <c r="G38" s="158">
        <f t="shared" si="7"/>
        <v>0</v>
      </c>
      <c r="H38" s="158">
        <f t="shared" si="7"/>
        <v>0</v>
      </c>
      <c r="I38" s="158">
        <f t="shared" si="1"/>
        <v>0</v>
      </c>
      <c r="J38" s="179">
        <f t="shared" si="7"/>
        <v>0</v>
      </c>
      <c r="K38" s="158">
        <f t="shared" si="7"/>
        <v>0</v>
      </c>
      <c r="L38" s="158">
        <f t="shared" si="7"/>
        <v>0</v>
      </c>
      <c r="M38" s="158">
        <f t="shared" si="7"/>
        <v>0</v>
      </c>
      <c r="N38" s="158">
        <f t="shared" si="7"/>
        <v>0</v>
      </c>
      <c r="O38" s="158">
        <f t="shared" si="7"/>
        <v>0</v>
      </c>
      <c r="P38" s="158">
        <f t="shared" si="7"/>
        <v>0</v>
      </c>
      <c r="Q38" s="158">
        <f t="shared" si="7"/>
        <v>0</v>
      </c>
      <c r="R38" s="158">
        <f t="shared" si="7"/>
        <v>0</v>
      </c>
      <c r="S38" s="158">
        <f t="shared" si="7"/>
        <v>0</v>
      </c>
      <c r="T38" s="158">
        <f t="shared" si="7"/>
        <v>0</v>
      </c>
      <c r="U38" s="158">
        <f t="shared" si="7"/>
        <v>0</v>
      </c>
      <c r="V38" s="194">
        <v>1</v>
      </c>
      <c r="W38" s="158">
        <f t="shared" ref="W38:AV38" si="8">W$269*$B38</f>
        <v>0</v>
      </c>
      <c r="X38" s="158">
        <f t="shared" si="8"/>
        <v>0</v>
      </c>
      <c r="Y38" s="158">
        <f t="shared" si="8"/>
        <v>0</v>
      </c>
      <c r="Z38" s="158">
        <f t="shared" si="8"/>
        <v>0</v>
      </c>
      <c r="AA38" s="158">
        <f t="shared" si="8"/>
        <v>0</v>
      </c>
      <c r="AB38" s="158">
        <f t="shared" si="8"/>
        <v>0</v>
      </c>
      <c r="AC38" s="158">
        <f t="shared" si="8"/>
        <v>0</v>
      </c>
      <c r="AD38" s="158">
        <f t="shared" si="8"/>
        <v>0</v>
      </c>
      <c r="AE38" s="158">
        <f t="shared" si="8"/>
        <v>0</v>
      </c>
      <c r="AF38" s="158">
        <f t="shared" si="8"/>
        <v>0</v>
      </c>
      <c r="AG38" s="158">
        <f t="shared" si="8"/>
        <v>0</v>
      </c>
      <c r="AH38" s="158">
        <f t="shared" si="8"/>
        <v>0</v>
      </c>
      <c r="AI38" s="158">
        <f t="shared" si="8"/>
        <v>0</v>
      </c>
      <c r="AJ38" s="158">
        <f t="shared" si="8"/>
        <v>0</v>
      </c>
      <c r="AK38" s="158">
        <f t="shared" si="8"/>
        <v>0</v>
      </c>
      <c r="AL38" s="158">
        <f t="shared" si="8"/>
        <v>0</v>
      </c>
      <c r="AM38" s="158">
        <f t="shared" si="8"/>
        <v>0</v>
      </c>
      <c r="AN38" s="158">
        <f t="shared" si="8"/>
        <v>0</v>
      </c>
      <c r="AO38" s="158">
        <f t="shared" si="8"/>
        <v>0</v>
      </c>
      <c r="AP38" s="158">
        <f t="shared" si="8"/>
        <v>0</v>
      </c>
      <c r="AQ38" s="158">
        <f t="shared" si="8"/>
        <v>0</v>
      </c>
      <c r="AR38" s="158">
        <f t="shared" si="8"/>
        <v>0</v>
      </c>
      <c r="AS38" s="158">
        <f t="shared" si="8"/>
        <v>0</v>
      </c>
      <c r="AT38" s="158">
        <f t="shared" si="8"/>
        <v>0</v>
      </c>
      <c r="AU38" s="158">
        <f t="shared" si="8"/>
        <v>0</v>
      </c>
      <c r="AV38" s="158">
        <f t="shared" si="8"/>
        <v>0</v>
      </c>
      <c r="AW38" s="77">
        <v>38</v>
      </c>
    </row>
    <row r="39" spans="1:49" ht="13.5" hidden="1" thickBot="1" x14ac:dyDescent="0.25">
      <c r="A39" s="114" t="s">
        <v>35</v>
      </c>
      <c r="B39" s="188"/>
      <c r="AW39" s="77">
        <v>39</v>
      </c>
    </row>
    <row r="40" spans="1:49" ht="13.5" hidden="1" thickBot="1" x14ac:dyDescent="0.25">
      <c r="A40" s="114" t="s">
        <v>36</v>
      </c>
      <c r="B40" s="188"/>
      <c r="AW40" s="77">
        <v>40</v>
      </c>
    </row>
    <row r="41" spans="1:49" ht="13.5" hidden="1" thickBot="1" x14ac:dyDescent="0.25">
      <c r="A41" s="114" t="s">
        <v>37</v>
      </c>
      <c r="B41" s="188"/>
      <c r="AW41" s="77">
        <v>41</v>
      </c>
    </row>
    <row r="42" spans="1:49" ht="13.5" hidden="1" thickBot="1" x14ac:dyDescent="0.25">
      <c r="A42" s="114" t="s">
        <v>38</v>
      </c>
      <c r="B42" s="188"/>
      <c r="AW42" s="77">
        <v>42</v>
      </c>
    </row>
    <row r="43" spans="1:49" ht="13.5" hidden="1" thickBot="1" x14ac:dyDescent="0.25">
      <c r="A43" s="114" t="s">
        <v>39</v>
      </c>
      <c r="B43" s="146"/>
      <c r="AW43" s="77">
        <v>43</v>
      </c>
    </row>
    <row r="44" spans="1:49" ht="13.5" hidden="1" thickBot="1" x14ac:dyDescent="0.25">
      <c r="A44" s="114" t="s">
        <v>40</v>
      </c>
      <c r="B44" s="147"/>
      <c r="AW44" s="77">
        <v>44</v>
      </c>
    </row>
    <row r="45" spans="1:49" ht="13.5" hidden="1" thickBot="1" x14ac:dyDescent="0.25">
      <c r="A45" s="114" t="s">
        <v>41</v>
      </c>
      <c r="B45" s="147"/>
      <c r="AW45" s="77">
        <v>45</v>
      </c>
    </row>
    <row r="46" spans="1:49" ht="13.5" hidden="1" thickBot="1" x14ac:dyDescent="0.25">
      <c r="A46" s="114" t="s">
        <v>42</v>
      </c>
      <c r="B46" s="147"/>
      <c r="AW46" s="77">
        <v>46</v>
      </c>
    </row>
    <row r="47" spans="1:49" ht="13.5" hidden="1" thickBot="1" x14ac:dyDescent="0.25">
      <c r="A47" s="114" t="s">
        <v>221</v>
      </c>
      <c r="B47" s="188"/>
      <c r="C47" s="158">
        <f t="shared" ref="C47:L56" si="9">C$270*$B47</f>
        <v>0</v>
      </c>
      <c r="D47" s="158">
        <f t="shared" si="9"/>
        <v>0</v>
      </c>
      <c r="E47" s="158">
        <f t="shared" si="9"/>
        <v>0</v>
      </c>
      <c r="F47" s="158">
        <f t="shared" si="9"/>
        <v>0</v>
      </c>
      <c r="G47" s="158">
        <f t="shared" si="9"/>
        <v>0</v>
      </c>
      <c r="H47" s="158">
        <f t="shared" si="9"/>
        <v>0</v>
      </c>
      <c r="I47" s="158">
        <f t="shared" ref="I47:I57" si="10">I$270*$B47</f>
        <v>0</v>
      </c>
      <c r="J47" s="179">
        <f t="shared" si="9"/>
        <v>0</v>
      </c>
      <c r="K47" s="158">
        <f t="shared" si="9"/>
        <v>0</v>
      </c>
      <c r="L47" s="158">
        <f t="shared" si="9"/>
        <v>0</v>
      </c>
      <c r="M47" s="158">
        <f t="shared" ref="M47:V56" si="11">M$270*$B47</f>
        <v>0</v>
      </c>
      <c r="N47" s="158">
        <f t="shared" si="11"/>
        <v>0</v>
      </c>
      <c r="O47" s="158">
        <f t="shared" si="11"/>
        <v>0</v>
      </c>
      <c r="P47" s="158">
        <f t="shared" si="11"/>
        <v>0</v>
      </c>
      <c r="Q47" s="158">
        <f t="shared" si="11"/>
        <v>0</v>
      </c>
      <c r="R47" s="158">
        <f t="shared" si="11"/>
        <v>0</v>
      </c>
      <c r="S47" s="158">
        <f t="shared" si="11"/>
        <v>0</v>
      </c>
      <c r="T47" s="158">
        <f t="shared" si="11"/>
        <v>0</v>
      </c>
      <c r="U47" s="158">
        <f t="shared" si="11"/>
        <v>0</v>
      </c>
      <c r="V47" s="158">
        <f t="shared" si="11"/>
        <v>0</v>
      </c>
      <c r="W47" s="158">
        <f t="shared" ref="W47:AF56" si="12">W$270*$B47</f>
        <v>0</v>
      </c>
      <c r="X47" s="158">
        <f t="shared" si="12"/>
        <v>0</v>
      </c>
      <c r="Y47" s="158">
        <f t="shared" si="12"/>
        <v>0</v>
      </c>
      <c r="Z47" s="158">
        <f t="shared" si="12"/>
        <v>0</v>
      </c>
      <c r="AA47" s="158">
        <f t="shared" si="12"/>
        <v>0</v>
      </c>
      <c r="AB47" s="158">
        <f t="shared" si="12"/>
        <v>0</v>
      </c>
      <c r="AC47" s="158">
        <f t="shared" si="12"/>
        <v>0</v>
      </c>
      <c r="AD47" s="158">
        <f t="shared" si="12"/>
        <v>0</v>
      </c>
      <c r="AE47" s="158">
        <f t="shared" si="12"/>
        <v>0</v>
      </c>
      <c r="AF47" s="158">
        <f t="shared" si="12"/>
        <v>0</v>
      </c>
      <c r="AG47" s="158">
        <f t="shared" ref="AG47:AP56" si="13">AG$270*$B47</f>
        <v>0</v>
      </c>
      <c r="AH47" s="158">
        <f t="shared" si="13"/>
        <v>0</v>
      </c>
      <c r="AI47" s="158">
        <f t="shared" si="13"/>
        <v>0</v>
      </c>
      <c r="AJ47" s="158">
        <f t="shared" si="13"/>
        <v>0</v>
      </c>
      <c r="AK47" s="158">
        <f t="shared" si="13"/>
        <v>0</v>
      </c>
      <c r="AL47" s="158">
        <f t="shared" si="13"/>
        <v>0</v>
      </c>
      <c r="AM47" s="158">
        <f t="shared" si="13"/>
        <v>0</v>
      </c>
      <c r="AN47" s="158">
        <f t="shared" si="13"/>
        <v>0</v>
      </c>
      <c r="AO47" s="158">
        <f t="shared" si="13"/>
        <v>0</v>
      </c>
      <c r="AP47" s="158">
        <f t="shared" si="13"/>
        <v>0</v>
      </c>
      <c r="AQ47" s="158">
        <f t="shared" ref="AQ47:AV56" si="14">AQ$270*$B47</f>
        <v>0</v>
      </c>
      <c r="AR47" s="158">
        <f t="shared" si="14"/>
        <v>0</v>
      </c>
      <c r="AS47" s="158">
        <f t="shared" si="14"/>
        <v>0</v>
      </c>
      <c r="AT47" s="158">
        <f t="shared" si="14"/>
        <v>0</v>
      </c>
      <c r="AU47" s="158">
        <f t="shared" si="14"/>
        <v>0</v>
      </c>
      <c r="AV47" s="158">
        <f t="shared" si="14"/>
        <v>0</v>
      </c>
      <c r="AW47" s="77">
        <v>47</v>
      </c>
    </row>
    <row r="48" spans="1:49" ht="13.5" hidden="1" thickBot="1" x14ac:dyDescent="0.25">
      <c r="A48" s="114" t="s">
        <v>44</v>
      </c>
      <c r="B48" s="188"/>
      <c r="C48" s="158">
        <f t="shared" si="9"/>
        <v>0</v>
      </c>
      <c r="D48" s="158">
        <f t="shared" si="9"/>
        <v>0</v>
      </c>
      <c r="E48" s="158">
        <f t="shared" si="9"/>
        <v>0</v>
      </c>
      <c r="F48" s="158">
        <f t="shared" si="9"/>
        <v>0</v>
      </c>
      <c r="G48" s="158">
        <f t="shared" si="9"/>
        <v>0</v>
      </c>
      <c r="H48" s="158">
        <f t="shared" si="9"/>
        <v>0</v>
      </c>
      <c r="I48" s="158">
        <f t="shared" si="10"/>
        <v>0</v>
      </c>
      <c r="J48" s="179">
        <f t="shared" si="9"/>
        <v>0</v>
      </c>
      <c r="K48" s="158">
        <f t="shared" si="9"/>
        <v>0</v>
      </c>
      <c r="L48" s="158">
        <f t="shared" si="9"/>
        <v>0</v>
      </c>
      <c r="M48" s="158">
        <f t="shared" si="11"/>
        <v>0</v>
      </c>
      <c r="N48" s="158">
        <f t="shared" si="11"/>
        <v>0</v>
      </c>
      <c r="O48" s="158">
        <f t="shared" si="11"/>
        <v>0</v>
      </c>
      <c r="P48" s="158">
        <f t="shared" si="11"/>
        <v>0</v>
      </c>
      <c r="Q48" s="158">
        <f t="shared" si="11"/>
        <v>0</v>
      </c>
      <c r="R48" s="158">
        <f t="shared" si="11"/>
        <v>0</v>
      </c>
      <c r="S48" s="158">
        <f t="shared" si="11"/>
        <v>0</v>
      </c>
      <c r="T48" s="158">
        <f t="shared" si="11"/>
        <v>0</v>
      </c>
      <c r="U48" s="158">
        <f t="shared" si="11"/>
        <v>0</v>
      </c>
      <c r="V48" s="158">
        <f t="shared" si="11"/>
        <v>0</v>
      </c>
      <c r="W48" s="158">
        <f t="shared" si="12"/>
        <v>0</v>
      </c>
      <c r="X48" s="158">
        <f t="shared" si="12"/>
        <v>0</v>
      </c>
      <c r="Y48" s="158">
        <f t="shared" si="12"/>
        <v>0</v>
      </c>
      <c r="Z48" s="158">
        <f t="shared" si="12"/>
        <v>0</v>
      </c>
      <c r="AA48" s="158">
        <f t="shared" si="12"/>
        <v>0</v>
      </c>
      <c r="AB48" s="158">
        <f t="shared" si="12"/>
        <v>0</v>
      </c>
      <c r="AC48" s="158">
        <f t="shared" si="12"/>
        <v>0</v>
      </c>
      <c r="AD48" s="158">
        <f t="shared" si="12"/>
        <v>0</v>
      </c>
      <c r="AE48" s="158">
        <f t="shared" si="12"/>
        <v>0</v>
      </c>
      <c r="AF48" s="158">
        <f t="shared" si="12"/>
        <v>0</v>
      </c>
      <c r="AG48" s="158">
        <f t="shared" si="13"/>
        <v>0</v>
      </c>
      <c r="AH48" s="158">
        <f t="shared" si="13"/>
        <v>0</v>
      </c>
      <c r="AI48" s="158">
        <f t="shared" si="13"/>
        <v>0</v>
      </c>
      <c r="AJ48" s="158">
        <f t="shared" si="13"/>
        <v>0</v>
      </c>
      <c r="AK48" s="158">
        <f t="shared" si="13"/>
        <v>0</v>
      </c>
      <c r="AL48" s="158">
        <f t="shared" si="13"/>
        <v>0</v>
      </c>
      <c r="AM48" s="158">
        <f t="shared" si="13"/>
        <v>0</v>
      </c>
      <c r="AN48" s="158">
        <f t="shared" si="13"/>
        <v>0</v>
      </c>
      <c r="AO48" s="158">
        <f t="shared" si="13"/>
        <v>0</v>
      </c>
      <c r="AP48" s="158">
        <f t="shared" si="13"/>
        <v>0</v>
      </c>
      <c r="AQ48" s="158">
        <f t="shared" si="14"/>
        <v>0</v>
      </c>
      <c r="AR48" s="158">
        <f t="shared" si="14"/>
        <v>0</v>
      </c>
      <c r="AS48" s="158">
        <f t="shared" si="14"/>
        <v>0</v>
      </c>
      <c r="AT48" s="158">
        <f t="shared" si="14"/>
        <v>0</v>
      </c>
      <c r="AU48" s="158">
        <f t="shared" si="14"/>
        <v>0</v>
      </c>
      <c r="AV48" s="158">
        <f t="shared" si="14"/>
        <v>0</v>
      </c>
      <c r="AW48" s="77">
        <v>48</v>
      </c>
    </row>
    <row r="49" spans="1:49" ht="13.5" hidden="1" thickBot="1" x14ac:dyDescent="0.25">
      <c r="A49" s="114" t="s">
        <v>45</v>
      </c>
      <c r="B49" s="188"/>
      <c r="C49" s="158">
        <f t="shared" si="9"/>
        <v>0</v>
      </c>
      <c r="D49" s="158">
        <f t="shared" si="9"/>
        <v>0</v>
      </c>
      <c r="E49" s="158">
        <f t="shared" si="9"/>
        <v>0</v>
      </c>
      <c r="F49" s="158">
        <f t="shared" si="9"/>
        <v>0</v>
      </c>
      <c r="G49" s="158">
        <f t="shared" si="9"/>
        <v>0</v>
      </c>
      <c r="H49" s="158">
        <f t="shared" si="9"/>
        <v>0</v>
      </c>
      <c r="I49" s="158">
        <f t="shared" si="10"/>
        <v>0</v>
      </c>
      <c r="J49" s="179">
        <f t="shared" si="9"/>
        <v>0</v>
      </c>
      <c r="K49" s="158">
        <f t="shared" si="9"/>
        <v>0</v>
      </c>
      <c r="L49" s="158">
        <f t="shared" si="9"/>
        <v>0</v>
      </c>
      <c r="M49" s="158">
        <f t="shared" si="11"/>
        <v>0</v>
      </c>
      <c r="N49" s="158">
        <f t="shared" si="11"/>
        <v>0</v>
      </c>
      <c r="O49" s="158">
        <f t="shared" si="11"/>
        <v>0</v>
      </c>
      <c r="P49" s="158">
        <f t="shared" si="11"/>
        <v>0</v>
      </c>
      <c r="Q49" s="158">
        <f t="shared" si="11"/>
        <v>0</v>
      </c>
      <c r="R49" s="158">
        <f t="shared" si="11"/>
        <v>0</v>
      </c>
      <c r="S49" s="158">
        <f t="shared" si="11"/>
        <v>0</v>
      </c>
      <c r="T49" s="158">
        <f t="shared" si="11"/>
        <v>0</v>
      </c>
      <c r="U49" s="158">
        <f t="shared" si="11"/>
        <v>0</v>
      </c>
      <c r="V49" s="158">
        <f t="shared" si="11"/>
        <v>0</v>
      </c>
      <c r="W49" s="158">
        <f t="shared" si="12"/>
        <v>0</v>
      </c>
      <c r="X49" s="158">
        <f t="shared" si="12"/>
        <v>0</v>
      </c>
      <c r="Y49" s="158">
        <f t="shared" si="12"/>
        <v>0</v>
      </c>
      <c r="Z49" s="158">
        <f t="shared" si="12"/>
        <v>0</v>
      </c>
      <c r="AA49" s="158">
        <f t="shared" si="12"/>
        <v>0</v>
      </c>
      <c r="AB49" s="158">
        <f t="shared" si="12"/>
        <v>0</v>
      </c>
      <c r="AC49" s="158">
        <f t="shared" si="12"/>
        <v>0</v>
      </c>
      <c r="AD49" s="158">
        <f t="shared" si="12"/>
        <v>0</v>
      </c>
      <c r="AE49" s="158">
        <f t="shared" si="12"/>
        <v>0</v>
      </c>
      <c r="AF49" s="158">
        <f t="shared" si="12"/>
        <v>0</v>
      </c>
      <c r="AG49" s="158">
        <f t="shared" si="13"/>
        <v>0</v>
      </c>
      <c r="AH49" s="158">
        <f t="shared" si="13"/>
        <v>0</v>
      </c>
      <c r="AI49" s="158">
        <f t="shared" si="13"/>
        <v>0</v>
      </c>
      <c r="AJ49" s="158">
        <f t="shared" si="13"/>
        <v>0</v>
      </c>
      <c r="AK49" s="158">
        <f t="shared" si="13"/>
        <v>0</v>
      </c>
      <c r="AL49" s="158">
        <f t="shared" si="13"/>
        <v>0</v>
      </c>
      <c r="AM49" s="158">
        <f t="shared" si="13"/>
        <v>0</v>
      </c>
      <c r="AN49" s="158">
        <f t="shared" si="13"/>
        <v>0</v>
      </c>
      <c r="AO49" s="158">
        <f t="shared" si="13"/>
        <v>0</v>
      </c>
      <c r="AP49" s="158">
        <f t="shared" si="13"/>
        <v>0</v>
      </c>
      <c r="AQ49" s="158">
        <f t="shared" si="14"/>
        <v>0</v>
      </c>
      <c r="AR49" s="158">
        <f t="shared" si="14"/>
        <v>0</v>
      </c>
      <c r="AS49" s="158">
        <f t="shared" si="14"/>
        <v>0</v>
      </c>
      <c r="AT49" s="158">
        <f t="shared" si="14"/>
        <v>0</v>
      </c>
      <c r="AU49" s="158">
        <f t="shared" si="14"/>
        <v>0</v>
      </c>
      <c r="AV49" s="158">
        <f t="shared" si="14"/>
        <v>0</v>
      </c>
      <c r="AW49" s="77">
        <v>49</v>
      </c>
    </row>
    <row r="50" spans="1:49" ht="13.5" hidden="1" thickBot="1" x14ac:dyDescent="0.25">
      <c r="A50" s="114" t="s">
        <v>46</v>
      </c>
      <c r="B50" s="188"/>
      <c r="C50" s="158">
        <f t="shared" si="9"/>
        <v>0</v>
      </c>
      <c r="D50" s="158">
        <f t="shared" si="9"/>
        <v>0</v>
      </c>
      <c r="E50" s="158">
        <f t="shared" si="9"/>
        <v>0</v>
      </c>
      <c r="F50" s="158">
        <f t="shared" si="9"/>
        <v>0</v>
      </c>
      <c r="G50" s="158">
        <f t="shared" si="9"/>
        <v>0</v>
      </c>
      <c r="H50" s="158">
        <f t="shared" si="9"/>
        <v>0</v>
      </c>
      <c r="I50" s="158">
        <f t="shared" si="10"/>
        <v>0</v>
      </c>
      <c r="J50" s="179">
        <f t="shared" si="9"/>
        <v>0</v>
      </c>
      <c r="K50" s="158">
        <f t="shared" si="9"/>
        <v>0</v>
      </c>
      <c r="L50" s="158">
        <f t="shared" si="9"/>
        <v>0</v>
      </c>
      <c r="M50" s="158">
        <f t="shared" si="11"/>
        <v>0</v>
      </c>
      <c r="N50" s="158">
        <f t="shared" si="11"/>
        <v>0</v>
      </c>
      <c r="O50" s="158">
        <f t="shared" si="11"/>
        <v>0</v>
      </c>
      <c r="P50" s="158">
        <f t="shared" si="11"/>
        <v>0</v>
      </c>
      <c r="Q50" s="158">
        <f t="shared" si="11"/>
        <v>0</v>
      </c>
      <c r="R50" s="158">
        <f t="shared" si="11"/>
        <v>0</v>
      </c>
      <c r="S50" s="158">
        <f t="shared" si="11"/>
        <v>0</v>
      </c>
      <c r="T50" s="158">
        <f t="shared" si="11"/>
        <v>0</v>
      </c>
      <c r="U50" s="158">
        <f t="shared" si="11"/>
        <v>0</v>
      </c>
      <c r="V50" s="158">
        <f t="shared" si="11"/>
        <v>0</v>
      </c>
      <c r="W50" s="158">
        <f t="shared" si="12"/>
        <v>0</v>
      </c>
      <c r="X50" s="158">
        <f t="shared" si="12"/>
        <v>0</v>
      </c>
      <c r="Y50" s="158">
        <f t="shared" si="12"/>
        <v>0</v>
      </c>
      <c r="Z50" s="158">
        <f t="shared" si="12"/>
        <v>0</v>
      </c>
      <c r="AA50" s="158">
        <f t="shared" si="12"/>
        <v>0</v>
      </c>
      <c r="AB50" s="158">
        <f t="shared" si="12"/>
        <v>0</v>
      </c>
      <c r="AC50" s="158">
        <f t="shared" si="12"/>
        <v>0</v>
      </c>
      <c r="AD50" s="158">
        <f t="shared" si="12"/>
        <v>0</v>
      </c>
      <c r="AE50" s="158">
        <f t="shared" si="12"/>
        <v>0</v>
      </c>
      <c r="AF50" s="158">
        <f t="shared" si="12"/>
        <v>0</v>
      </c>
      <c r="AG50" s="158">
        <f t="shared" si="13"/>
        <v>0</v>
      </c>
      <c r="AH50" s="158">
        <f t="shared" si="13"/>
        <v>0</v>
      </c>
      <c r="AI50" s="158">
        <f t="shared" si="13"/>
        <v>0</v>
      </c>
      <c r="AJ50" s="158">
        <f t="shared" si="13"/>
        <v>0</v>
      </c>
      <c r="AK50" s="158">
        <f t="shared" si="13"/>
        <v>0</v>
      </c>
      <c r="AL50" s="158">
        <f t="shared" si="13"/>
        <v>0</v>
      </c>
      <c r="AM50" s="158">
        <f t="shared" si="13"/>
        <v>0</v>
      </c>
      <c r="AN50" s="158">
        <f t="shared" si="13"/>
        <v>0</v>
      </c>
      <c r="AO50" s="158">
        <f t="shared" si="13"/>
        <v>0</v>
      </c>
      <c r="AP50" s="158">
        <f t="shared" si="13"/>
        <v>0</v>
      </c>
      <c r="AQ50" s="158">
        <f t="shared" si="14"/>
        <v>0</v>
      </c>
      <c r="AR50" s="158">
        <f t="shared" si="14"/>
        <v>0</v>
      </c>
      <c r="AS50" s="158">
        <f t="shared" si="14"/>
        <v>0</v>
      </c>
      <c r="AT50" s="158">
        <f t="shared" si="14"/>
        <v>0</v>
      </c>
      <c r="AU50" s="158">
        <f t="shared" si="14"/>
        <v>0</v>
      </c>
      <c r="AV50" s="158">
        <f t="shared" si="14"/>
        <v>0</v>
      </c>
      <c r="AW50" s="77">
        <v>50</v>
      </c>
    </row>
    <row r="51" spans="1:49" ht="13.5" hidden="1" thickBot="1" x14ac:dyDescent="0.25">
      <c r="A51" s="114" t="s">
        <v>47</v>
      </c>
      <c r="B51" s="188"/>
      <c r="C51" s="158">
        <f t="shared" si="9"/>
        <v>0</v>
      </c>
      <c r="D51" s="158">
        <f t="shared" si="9"/>
        <v>0</v>
      </c>
      <c r="E51" s="158">
        <f t="shared" si="9"/>
        <v>0</v>
      </c>
      <c r="F51" s="158">
        <f t="shared" si="9"/>
        <v>0</v>
      </c>
      <c r="G51" s="158">
        <f t="shared" si="9"/>
        <v>0</v>
      </c>
      <c r="H51" s="158">
        <f t="shared" si="9"/>
        <v>0</v>
      </c>
      <c r="I51" s="158">
        <f t="shared" si="10"/>
        <v>0</v>
      </c>
      <c r="J51" s="179">
        <f t="shared" si="9"/>
        <v>0</v>
      </c>
      <c r="K51" s="158">
        <f t="shared" si="9"/>
        <v>0</v>
      </c>
      <c r="L51" s="158">
        <f t="shared" si="9"/>
        <v>0</v>
      </c>
      <c r="M51" s="158">
        <f t="shared" si="11"/>
        <v>0</v>
      </c>
      <c r="N51" s="158">
        <f t="shared" si="11"/>
        <v>0</v>
      </c>
      <c r="O51" s="158">
        <f t="shared" si="11"/>
        <v>0</v>
      </c>
      <c r="P51" s="158">
        <f t="shared" si="11"/>
        <v>0</v>
      </c>
      <c r="Q51" s="158">
        <f t="shared" si="11"/>
        <v>0</v>
      </c>
      <c r="R51" s="158">
        <f t="shared" si="11"/>
        <v>0</v>
      </c>
      <c r="S51" s="158">
        <f t="shared" si="11"/>
        <v>0</v>
      </c>
      <c r="T51" s="158">
        <f t="shared" si="11"/>
        <v>0</v>
      </c>
      <c r="U51" s="158">
        <f t="shared" si="11"/>
        <v>0</v>
      </c>
      <c r="V51" s="158">
        <f t="shared" si="11"/>
        <v>0</v>
      </c>
      <c r="W51" s="158">
        <f t="shared" si="12"/>
        <v>0</v>
      </c>
      <c r="X51" s="158">
        <f t="shared" si="12"/>
        <v>0</v>
      </c>
      <c r="Y51" s="158">
        <f t="shared" si="12"/>
        <v>0</v>
      </c>
      <c r="Z51" s="158">
        <f t="shared" si="12"/>
        <v>0</v>
      </c>
      <c r="AA51" s="158">
        <f t="shared" si="12"/>
        <v>0</v>
      </c>
      <c r="AB51" s="158">
        <f t="shared" si="12"/>
        <v>0</v>
      </c>
      <c r="AC51" s="158">
        <f t="shared" si="12"/>
        <v>0</v>
      </c>
      <c r="AD51" s="158">
        <f t="shared" si="12"/>
        <v>0</v>
      </c>
      <c r="AE51" s="158">
        <f t="shared" si="12"/>
        <v>0</v>
      </c>
      <c r="AF51" s="158">
        <f t="shared" si="12"/>
        <v>0</v>
      </c>
      <c r="AG51" s="158">
        <f t="shared" si="13"/>
        <v>0</v>
      </c>
      <c r="AH51" s="158">
        <f t="shared" si="13"/>
        <v>0</v>
      </c>
      <c r="AI51" s="158">
        <f t="shared" si="13"/>
        <v>0</v>
      </c>
      <c r="AJ51" s="158">
        <f t="shared" si="13"/>
        <v>0</v>
      </c>
      <c r="AK51" s="158">
        <f t="shared" si="13"/>
        <v>0</v>
      </c>
      <c r="AL51" s="158">
        <f t="shared" si="13"/>
        <v>0</v>
      </c>
      <c r="AM51" s="158">
        <f t="shared" si="13"/>
        <v>0</v>
      </c>
      <c r="AN51" s="158">
        <f t="shared" si="13"/>
        <v>0</v>
      </c>
      <c r="AO51" s="158">
        <f t="shared" si="13"/>
        <v>0</v>
      </c>
      <c r="AP51" s="158">
        <f t="shared" si="13"/>
        <v>0</v>
      </c>
      <c r="AQ51" s="158">
        <f t="shared" si="14"/>
        <v>0</v>
      </c>
      <c r="AR51" s="158">
        <f t="shared" si="14"/>
        <v>0</v>
      </c>
      <c r="AS51" s="158">
        <f t="shared" si="14"/>
        <v>0</v>
      </c>
      <c r="AT51" s="158">
        <f t="shared" si="14"/>
        <v>0</v>
      </c>
      <c r="AU51" s="158">
        <f t="shared" si="14"/>
        <v>0</v>
      </c>
      <c r="AV51" s="158">
        <f t="shared" si="14"/>
        <v>0</v>
      </c>
      <c r="AW51" s="77">
        <v>51</v>
      </c>
    </row>
    <row r="52" spans="1:49" ht="13.5" hidden="1" thickBot="1" x14ac:dyDescent="0.25">
      <c r="A52" s="114" t="s">
        <v>48</v>
      </c>
      <c r="B52" s="188"/>
      <c r="C52" s="158">
        <f t="shared" si="9"/>
        <v>0</v>
      </c>
      <c r="D52" s="158">
        <f t="shared" si="9"/>
        <v>0</v>
      </c>
      <c r="E52" s="158">
        <f t="shared" si="9"/>
        <v>0</v>
      </c>
      <c r="F52" s="158">
        <f t="shared" si="9"/>
        <v>0</v>
      </c>
      <c r="G52" s="158">
        <f t="shared" si="9"/>
        <v>0</v>
      </c>
      <c r="H52" s="158">
        <f t="shared" si="9"/>
        <v>0</v>
      </c>
      <c r="I52" s="158">
        <f t="shared" si="10"/>
        <v>0</v>
      </c>
      <c r="J52" s="179">
        <f t="shared" si="9"/>
        <v>0</v>
      </c>
      <c r="K52" s="158">
        <f t="shared" si="9"/>
        <v>0</v>
      </c>
      <c r="L52" s="158">
        <f t="shared" si="9"/>
        <v>0</v>
      </c>
      <c r="M52" s="158">
        <f t="shared" si="11"/>
        <v>0</v>
      </c>
      <c r="N52" s="158">
        <f t="shared" si="11"/>
        <v>0</v>
      </c>
      <c r="O52" s="158">
        <f t="shared" si="11"/>
        <v>0</v>
      </c>
      <c r="P52" s="158">
        <f t="shared" si="11"/>
        <v>0</v>
      </c>
      <c r="Q52" s="158">
        <f t="shared" si="11"/>
        <v>0</v>
      </c>
      <c r="R52" s="158">
        <f t="shared" si="11"/>
        <v>0</v>
      </c>
      <c r="S52" s="158">
        <f t="shared" si="11"/>
        <v>0</v>
      </c>
      <c r="T52" s="158">
        <f t="shared" si="11"/>
        <v>0</v>
      </c>
      <c r="U52" s="158">
        <f t="shared" si="11"/>
        <v>0</v>
      </c>
      <c r="V52" s="158">
        <f t="shared" si="11"/>
        <v>0</v>
      </c>
      <c r="W52" s="158">
        <f t="shared" si="12"/>
        <v>0</v>
      </c>
      <c r="X52" s="158">
        <f t="shared" si="12"/>
        <v>0</v>
      </c>
      <c r="Y52" s="158">
        <f t="shared" si="12"/>
        <v>0</v>
      </c>
      <c r="Z52" s="158">
        <f t="shared" si="12"/>
        <v>0</v>
      </c>
      <c r="AA52" s="158">
        <f t="shared" si="12"/>
        <v>0</v>
      </c>
      <c r="AB52" s="158">
        <f t="shared" si="12"/>
        <v>0</v>
      </c>
      <c r="AC52" s="158">
        <f t="shared" si="12"/>
        <v>0</v>
      </c>
      <c r="AD52" s="158">
        <f t="shared" si="12"/>
        <v>0</v>
      </c>
      <c r="AE52" s="158">
        <f t="shared" si="12"/>
        <v>0</v>
      </c>
      <c r="AF52" s="158">
        <f t="shared" si="12"/>
        <v>0</v>
      </c>
      <c r="AG52" s="158">
        <f t="shared" si="13"/>
        <v>0</v>
      </c>
      <c r="AH52" s="158">
        <f t="shared" si="13"/>
        <v>0</v>
      </c>
      <c r="AI52" s="158">
        <f t="shared" si="13"/>
        <v>0</v>
      </c>
      <c r="AJ52" s="158">
        <f t="shared" si="13"/>
        <v>0</v>
      </c>
      <c r="AK52" s="158">
        <f t="shared" si="13"/>
        <v>0</v>
      </c>
      <c r="AL52" s="158">
        <f t="shared" si="13"/>
        <v>0</v>
      </c>
      <c r="AM52" s="158">
        <f t="shared" si="13"/>
        <v>0</v>
      </c>
      <c r="AN52" s="158">
        <f t="shared" si="13"/>
        <v>0</v>
      </c>
      <c r="AO52" s="158">
        <f t="shared" si="13"/>
        <v>0</v>
      </c>
      <c r="AP52" s="158">
        <f t="shared" si="13"/>
        <v>0</v>
      </c>
      <c r="AQ52" s="158">
        <f t="shared" si="14"/>
        <v>0</v>
      </c>
      <c r="AR52" s="158">
        <f t="shared" si="14"/>
        <v>0</v>
      </c>
      <c r="AS52" s="158">
        <f t="shared" si="14"/>
        <v>0</v>
      </c>
      <c r="AT52" s="158">
        <f t="shared" si="14"/>
        <v>0</v>
      </c>
      <c r="AU52" s="158">
        <f t="shared" si="14"/>
        <v>0</v>
      </c>
      <c r="AV52" s="158">
        <f t="shared" si="14"/>
        <v>0</v>
      </c>
      <c r="AW52" s="77">
        <v>52</v>
      </c>
    </row>
    <row r="53" spans="1:49" ht="13.5" hidden="1" thickBot="1" x14ac:dyDescent="0.25">
      <c r="A53" s="114" t="s">
        <v>49</v>
      </c>
      <c r="B53" s="188"/>
      <c r="C53" s="158">
        <f t="shared" si="9"/>
        <v>0</v>
      </c>
      <c r="D53" s="158">
        <f t="shared" si="9"/>
        <v>0</v>
      </c>
      <c r="E53" s="158">
        <f t="shared" si="9"/>
        <v>0</v>
      </c>
      <c r="F53" s="158">
        <f t="shared" si="9"/>
        <v>0</v>
      </c>
      <c r="G53" s="158">
        <f t="shared" si="9"/>
        <v>0</v>
      </c>
      <c r="H53" s="158">
        <f t="shared" si="9"/>
        <v>0</v>
      </c>
      <c r="I53" s="158">
        <f t="shared" si="10"/>
        <v>0</v>
      </c>
      <c r="J53" s="179">
        <f t="shared" si="9"/>
        <v>0</v>
      </c>
      <c r="K53" s="158">
        <f t="shared" si="9"/>
        <v>0</v>
      </c>
      <c r="L53" s="158">
        <f t="shared" si="9"/>
        <v>0</v>
      </c>
      <c r="M53" s="158">
        <f t="shared" si="11"/>
        <v>0</v>
      </c>
      <c r="N53" s="158">
        <f t="shared" si="11"/>
        <v>0</v>
      </c>
      <c r="O53" s="158">
        <f t="shared" si="11"/>
        <v>0</v>
      </c>
      <c r="P53" s="158">
        <f t="shared" si="11"/>
        <v>0</v>
      </c>
      <c r="Q53" s="158">
        <f t="shared" si="11"/>
        <v>0</v>
      </c>
      <c r="R53" s="158">
        <f t="shared" si="11"/>
        <v>0</v>
      </c>
      <c r="S53" s="158">
        <f t="shared" si="11"/>
        <v>0</v>
      </c>
      <c r="T53" s="158">
        <f t="shared" si="11"/>
        <v>0</v>
      </c>
      <c r="U53" s="158">
        <f t="shared" si="11"/>
        <v>0</v>
      </c>
      <c r="V53" s="158">
        <f t="shared" si="11"/>
        <v>0</v>
      </c>
      <c r="W53" s="158">
        <f t="shared" si="12"/>
        <v>0</v>
      </c>
      <c r="X53" s="158">
        <f t="shared" si="12"/>
        <v>0</v>
      </c>
      <c r="Y53" s="158">
        <f t="shared" si="12"/>
        <v>0</v>
      </c>
      <c r="Z53" s="158">
        <f t="shared" si="12"/>
        <v>0</v>
      </c>
      <c r="AA53" s="158">
        <f t="shared" si="12"/>
        <v>0</v>
      </c>
      <c r="AB53" s="158">
        <f t="shared" si="12"/>
        <v>0</v>
      </c>
      <c r="AC53" s="158">
        <f t="shared" si="12"/>
        <v>0</v>
      </c>
      <c r="AD53" s="158">
        <f t="shared" si="12"/>
        <v>0</v>
      </c>
      <c r="AE53" s="158">
        <f t="shared" si="12"/>
        <v>0</v>
      </c>
      <c r="AF53" s="158">
        <f t="shared" si="12"/>
        <v>0</v>
      </c>
      <c r="AG53" s="158">
        <f t="shared" si="13"/>
        <v>0</v>
      </c>
      <c r="AH53" s="158">
        <f t="shared" si="13"/>
        <v>0</v>
      </c>
      <c r="AI53" s="158">
        <f t="shared" si="13"/>
        <v>0</v>
      </c>
      <c r="AJ53" s="158">
        <f t="shared" si="13"/>
        <v>0</v>
      </c>
      <c r="AK53" s="158">
        <f t="shared" si="13"/>
        <v>0</v>
      </c>
      <c r="AL53" s="158">
        <f t="shared" si="13"/>
        <v>0</v>
      </c>
      <c r="AM53" s="158">
        <f t="shared" si="13"/>
        <v>0</v>
      </c>
      <c r="AN53" s="158">
        <f t="shared" si="13"/>
        <v>0</v>
      </c>
      <c r="AO53" s="158">
        <f t="shared" si="13"/>
        <v>0</v>
      </c>
      <c r="AP53" s="158">
        <f t="shared" si="13"/>
        <v>0</v>
      </c>
      <c r="AQ53" s="158">
        <f t="shared" si="14"/>
        <v>0</v>
      </c>
      <c r="AR53" s="158">
        <f t="shared" si="14"/>
        <v>0</v>
      </c>
      <c r="AS53" s="158">
        <f t="shared" si="14"/>
        <v>0</v>
      </c>
      <c r="AT53" s="158">
        <f t="shared" si="14"/>
        <v>0</v>
      </c>
      <c r="AU53" s="158">
        <f t="shared" si="14"/>
        <v>0</v>
      </c>
      <c r="AV53" s="158">
        <f t="shared" si="14"/>
        <v>0</v>
      </c>
      <c r="AW53" s="77">
        <v>53</v>
      </c>
    </row>
    <row r="54" spans="1:49" ht="13.5" hidden="1" thickBot="1" x14ac:dyDescent="0.25">
      <c r="A54" s="114" t="s">
        <v>50</v>
      </c>
      <c r="B54" s="188"/>
      <c r="C54" s="158">
        <f t="shared" si="9"/>
        <v>0</v>
      </c>
      <c r="D54" s="158">
        <f t="shared" si="9"/>
        <v>0</v>
      </c>
      <c r="E54" s="158">
        <f t="shared" si="9"/>
        <v>0</v>
      </c>
      <c r="F54" s="158">
        <f t="shared" si="9"/>
        <v>0</v>
      </c>
      <c r="G54" s="158">
        <f t="shared" si="9"/>
        <v>0</v>
      </c>
      <c r="H54" s="158">
        <f t="shared" si="9"/>
        <v>0</v>
      </c>
      <c r="I54" s="158">
        <f t="shared" si="10"/>
        <v>0</v>
      </c>
      <c r="J54" s="179">
        <f t="shared" si="9"/>
        <v>0</v>
      </c>
      <c r="K54" s="158">
        <f t="shared" si="9"/>
        <v>0</v>
      </c>
      <c r="L54" s="158">
        <f t="shared" si="9"/>
        <v>0</v>
      </c>
      <c r="M54" s="158">
        <f t="shared" si="11"/>
        <v>0</v>
      </c>
      <c r="N54" s="158">
        <f t="shared" si="11"/>
        <v>0</v>
      </c>
      <c r="O54" s="158">
        <f t="shared" si="11"/>
        <v>0</v>
      </c>
      <c r="P54" s="158">
        <f t="shared" si="11"/>
        <v>0</v>
      </c>
      <c r="Q54" s="158">
        <f t="shared" si="11"/>
        <v>0</v>
      </c>
      <c r="R54" s="158">
        <f t="shared" si="11"/>
        <v>0</v>
      </c>
      <c r="S54" s="158">
        <f t="shared" si="11"/>
        <v>0</v>
      </c>
      <c r="T54" s="158">
        <f t="shared" si="11"/>
        <v>0</v>
      </c>
      <c r="U54" s="158">
        <f t="shared" si="11"/>
        <v>0</v>
      </c>
      <c r="V54" s="158">
        <f t="shared" si="11"/>
        <v>0</v>
      </c>
      <c r="W54" s="158">
        <f t="shared" si="12"/>
        <v>0</v>
      </c>
      <c r="X54" s="158">
        <f t="shared" si="12"/>
        <v>0</v>
      </c>
      <c r="Y54" s="158">
        <f t="shared" si="12"/>
        <v>0</v>
      </c>
      <c r="Z54" s="158">
        <f t="shared" si="12"/>
        <v>0</v>
      </c>
      <c r="AA54" s="158">
        <f t="shared" si="12"/>
        <v>0</v>
      </c>
      <c r="AB54" s="158">
        <f t="shared" si="12"/>
        <v>0</v>
      </c>
      <c r="AC54" s="158">
        <f t="shared" si="12"/>
        <v>0</v>
      </c>
      <c r="AD54" s="158">
        <f t="shared" si="12"/>
        <v>0</v>
      </c>
      <c r="AE54" s="158">
        <f t="shared" si="12"/>
        <v>0</v>
      </c>
      <c r="AF54" s="158">
        <f t="shared" si="12"/>
        <v>0</v>
      </c>
      <c r="AG54" s="158">
        <f t="shared" si="13"/>
        <v>0</v>
      </c>
      <c r="AH54" s="158">
        <f t="shared" si="13"/>
        <v>0</v>
      </c>
      <c r="AI54" s="158">
        <f t="shared" si="13"/>
        <v>0</v>
      </c>
      <c r="AJ54" s="158">
        <f t="shared" si="13"/>
        <v>0</v>
      </c>
      <c r="AK54" s="158">
        <f t="shared" si="13"/>
        <v>0</v>
      </c>
      <c r="AL54" s="158">
        <f t="shared" si="13"/>
        <v>0</v>
      </c>
      <c r="AM54" s="158">
        <f t="shared" si="13"/>
        <v>0</v>
      </c>
      <c r="AN54" s="158">
        <f t="shared" si="13"/>
        <v>0</v>
      </c>
      <c r="AO54" s="158">
        <f t="shared" si="13"/>
        <v>0</v>
      </c>
      <c r="AP54" s="158">
        <f t="shared" si="13"/>
        <v>0</v>
      </c>
      <c r="AQ54" s="158">
        <f t="shared" si="14"/>
        <v>0</v>
      </c>
      <c r="AR54" s="158">
        <f t="shared" si="14"/>
        <v>0</v>
      </c>
      <c r="AS54" s="158">
        <f t="shared" si="14"/>
        <v>0</v>
      </c>
      <c r="AT54" s="158">
        <f t="shared" si="14"/>
        <v>0</v>
      </c>
      <c r="AU54" s="158">
        <f t="shared" si="14"/>
        <v>0</v>
      </c>
      <c r="AV54" s="158">
        <f t="shared" si="14"/>
        <v>0</v>
      </c>
      <c r="AW54" s="77">
        <v>54</v>
      </c>
    </row>
    <row r="55" spans="1:49" ht="13.5" hidden="1" thickBot="1" x14ac:dyDescent="0.25">
      <c r="A55" s="114" t="s">
        <v>51</v>
      </c>
      <c r="B55" s="188"/>
      <c r="C55" s="158">
        <f t="shared" si="9"/>
        <v>0</v>
      </c>
      <c r="D55" s="158">
        <f t="shared" si="9"/>
        <v>0</v>
      </c>
      <c r="E55" s="158">
        <f t="shared" si="9"/>
        <v>0</v>
      </c>
      <c r="F55" s="158">
        <f t="shared" si="9"/>
        <v>0</v>
      </c>
      <c r="G55" s="158">
        <f t="shared" si="9"/>
        <v>0</v>
      </c>
      <c r="H55" s="158">
        <f t="shared" si="9"/>
        <v>0</v>
      </c>
      <c r="I55" s="158">
        <f t="shared" si="10"/>
        <v>0</v>
      </c>
      <c r="J55" s="179">
        <f t="shared" si="9"/>
        <v>0</v>
      </c>
      <c r="K55" s="158">
        <f t="shared" si="9"/>
        <v>0</v>
      </c>
      <c r="L55" s="158">
        <f t="shared" si="9"/>
        <v>0</v>
      </c>
      <c r="M55" s="158">
        <f t="shared" si="11"/>
        <v>0</v>
      </c>
      <c r="N55" s="158">
        <f t="shared" si="11"/>
        <v>0</v>
      </c>
      <c r="O55" s="158">
        <f t="shared" si="11"/>
        <v>0</v>
      </c>
      <c r="P55" s="158">
        <f t="shared" si="11"/>
        <v>0</v>
      </c>
      <c r="Q55" s="158">
        <f t="shared" si="11"/>
        <v>0</v>
      </c>
      <c r="R55" s="158">
        <f t="shared" si="11"/>
        <v>0</v>
      </c>
      <c r="S55" s="158">
        <f t="shared" si="11"/>
        <v>0</v>
      </c>
      <c r="T55" s="158">
        <f t="shared" si="11"/>
        <v>0</v>
      </c>
      <c r="U55" s="158">
        <f t="shared" si="11"/>
        <v>0</v>
      </c>
      <c r="V55" s="158">
        <f t="shared" si="11"/>
        <v>0</v>
      </c>
      <c r="W55" s="158">
        <f t="shared" si="12"/>
        <v>0</v>
      </c>
      <c r="X55" s="158">
        <f t="shared" si="12"/>
        <v>0</v>
      </c>
      <c r="Y55" s="158">
        <f t="shared" si="12"/>
        <v>0</v>
      </c>
      <c r="Z55" s="158">
        <f t="shared" si="12"/>
        <v>0</v>
      </c>
      <c r="AA55" s="158">
        <f t="shared" si="12"/>
        <v>0</v>
      </c>
      <c r="AB55" s="158">
        <f t="shared" si="12"/>
        <v>0</v>
      </c>
      <c r="AC55" s="158">
        <f t="shared" si="12"/>
        <v>0</v>
      </c>
      <c r="AD55" s="158">
        <f t="shared" si="12"/>
        <v>0</v>
      </c>
      <c r="AE55" s="158">
        <f t="shared" si="12"/>
        <v>0</v>
      </c>
      <c r="AF55" s="158">
        <f t="shared" si="12"/>
        <v>0</v>
      </c>
      <c r="AG55" s="158">
        <f t="shared" si="13"/>
        <v>0</v>
      </c>
      <c r="AH55" s="158">
        <f t="shared" si="13"/>
        <v>0</v>
      </c>
      <c r="AI55" s="158">
        <f t="shared" si="13"/>
        <v>0</v>
      </c>
      <c r="AJ55" s="158">
        <f t="shared" si="13"/>
        <v>0</v>
      </c>
      <c r="AK55" s="158">
        <f t="shared" si="13"/>
        <v>0</v>
      </c>
      <c r="AL55" s="158">
        <f t="shared" si="13"/>
        <v>0</v>
      </c>
      <c r="AM55" s="158">
        <f t="shared" si="13"/>
        <v>0</v>
      </c>
      <c r="AN55" s="158">
        <f t="shared" si="13"/>
        <v>0</v>
      </c>
      <c r="AO55" s="158">
        <f t="shared" si="13"/>
        <v>0</v>
      </c>
      <c r="AP55" s="158">
        <f t="shared" si="13"/>
        <v>0</v>
      </c>
      <c r="AQ55" s="158">
        <f t="shared" si="14"/>
        <v>0</v>
      </c>
      <c r="AR55" s="158">
        <f t="shared" si="14"/>
        <v>0</v>
      </c>
      <c r="AS55" s="158">
        <f t="shared" si="14"/>
        <v>0</v>
      </c>
      <c r="AT55" s="158">
        <f t="shared" si="14"/>
        <v>0</v>
      </c>
      <c r="AU55" s="158">
        <f t="shared" si="14"/>
        <v>0</v>
      </c>
      <c r="AV55" s="158">
        <f t="shared" si="14"/>
        <v>0</v>
      </c>
      <c r="AW55" s="77">
        <v>55</v>
      </c>
    </row>
    <row r="56" spans="1:49" ht="13.5" hidden="1" thickBot="1" x14ac:dyDescent="0.25">
      <c r="A56" s="114" t="s">
        <v>52</v>
      </c>
      <c r="B56" s="188"/>
      <c r="C56" s="158">
        <f t="shared" si="9"/>
        <v>0</v>
      </c>
      <c r="D56" s="158">
        <f t="shared" si="9"/>
        <v>0</v>
      </c>
      <c r="E56" s="158">
        <f t="shared" si="9"/>
        <v>0</v>
      </c>
      <c r="F56" s="158">
        <f t="shared" si="9"/>
        <v>0</v>
      </c>
      <c r="G56" s="158">
        <f t="shared" si="9"/>
        <v>0</v>
      </c>
      <c r="H56" s="158">
        <f t="shared" si="9"/>
        <v>0</v>
      </c>
      <c r="I56" s="158">
        <f t="shared" si="10"/>
        <v>0</v>
      </c>
      <c r="J56" s="179">
        <f t="shared" si="9"/>
        <v>0</v>
      </c>
      <c r="K56" s="158">
        <f t="shared" si="9"/>
        <v>0</v>
      </c>
      <c r="L56" s="158">
        <f t="shared" si="9"/>
        <v>0</v>
      </c>
      <c r="M56" s="158">
        <f t="shared" si="11"/>
        <v>0</v>
      </c>
      <c r="N56" s="158">
        <f t="shared" si="11"/>
        <v>0</v>
      </c>
      <c r="O56" s="158">
        <f t="shared" si="11"/>
        <v>0</v>
      </c>
      <c r="P56" s="158">
        <f t="shared" si="11"/>
        <v>0</v>
      </c>
      <c r="Q56" s="158">
        <f t="shared" si="11"/>
        <v>0</v>
      </c>
      <c r="R56" s="158">
        <f t="shared" si="11"/>
        <v>0</v>
      </c>
      <c r="S56" s="158">
        <f t="shared" si="11"/>
        <v>0</v>
      </c>
      <c r="T56" s="158">
        <f t="shared" si="11"/>
        <v>0</v>
      </c>
      <c r="U56" s="158">
        <f t="shared" si="11"/>
        <v>0</v>
      </c>
      <c r="V56" s="158">
        <f t="shared" si="11"/>
        <v>0</v>
      </c>
      <c r="W56" s="158">
        <f t="shared" si="12"/>
        <v>0</v>
      </c>
      <c r="X56" s="158">
        <f t="shared" si="12"/>
        <v>0</v>
      </c>
      <c r="Y56" s="158">
        <f t="shared" si="12"/>
        <v>0</v>
      </c>
      <c r="Z56" s="158">
        <f t="shared" si="12"/>
        <v>0</v>
      </c>
      <c r="AA56" s="158">
        <f t="shared" si="12"/>
        <v>0</v>
      </c>
      <c r="AB56" s="158">
        <f t="shared" si="12"/>
        <v>0</v>
      </c>
      <c r="AC56" s="158">
        <f t="shared" si="12"/>
        <v>0</v>
      </c>
      <c r="AD56" s="158">
        <f t="shared" si="12"/>
        <v>0</v>
      </c>
      <c r="AE56" s="158">
        <f t="shared" si="12"/>
        <v>0</v>
      </c>
      <c r="AF56" s="158">
        <f t="shared" si="12"/>
        <v>0</v>
      </c>
      <c r="AG56" s="158">
        <f t="shared" si="13"/>
        <v>0</v>
      </c>
      <c r="AH56" s="158">
        <f t="shared" si="13"/>
        <v>0</v>
      </c>
      <c r="AI56" s="158">
        <f t="shared" si="13"/>
        <v>0</v>
      </c>
      <c r="AJ56" s="158">
        <f t="shared" si="13"/>
        <v>0</v>
      </c>
      <c r="AK56" s="158">
        <f t="shared" si="13"/>
        <v>0</v>
      </c>
      <c r="AL56" s="158">
        <f t="shared" si="13"/>
        <v>0</v>
      </c>
      <c r="AM56" s="158">
        <f t="shared" si="13"/>
        <v>0</v>
      </c>
      <c r="AN56" s="158">
        <f t="shared" si="13"/>
        <v>0</v>
      </c>
      <c r="AO56" s="158">
        <f t="shared" si="13"/>
        <v>0</v>
      </c>
      <c r="AP56" s="158">
        <f t="shared" si="13"/>
        <v>0</v>
      </c>
      <c r="AQ56" s="158">
        <f t="shared" si="14"/>
        <v>0</v>
      </c>
      <c r="AR56" s="158">
        <f t="shared" si="14"/>
        <v>0</v>
      </c>
      <c r="AS56" s="158">
        <f t="shared" si="14"/>
        <v>0</v>
      </c>
      <c r="AT56" s="158">
        <f t="shared" si="14"/>
        <v>0</v>
      </c>
      <c r="AU56" s="158">
        <f t="shared" si="14"/>
        <v>0</v>
      </c>
      <c r="AV56" s="158">
        <f t="shared" si="14"/>
        <v>0</v>
      </c>
      <c r="AW56" s="77">
        <v>56</v>
      </c>
    </row>
    <row r="57" spans="1:49" ht="13.5" hidden="1" thickBot="1" x14ac:dyDescent="0.25">
      <c r="A57" s="114" t="s">
        <v>53</v>
      </c>
      <c r="B57" s="188"/>
      <c r="C57" s="158">
        <f t="shared" ref="C57:AJ57" si="15">C$270*$B57</f>
        <v>0</v>
      </c>
      <c r="D57" s="158">
        <f>D$270*$B57</f>
        <v>0</v>
      </c>
      <c r="E57" s="158">
        <f t="shared" si="15"/>
        <v>0</v>
      </c>
      <c r="F57" s="158">
        <f t="shared" si="15"/>
        <v>0</v>
      </c>
      <c r="G57" s="158">
        <f t="shared" si="15"/>
        <v>0</v>
      </c>
      <c r="H57" s="158">
        <f t="shared" si="15"/>
        <v>0</v>
      </c>
      <c r="I57" s="158">
        <f t="shared" si="10"/>
        <v>0</v>
      </c>
      <c r="J57" s="179">
        <f t="shared" si="15"/>
        <v>0</v>
      </c>
      <c r="K57" s="158">
        <f t="shared" si="15"/>
        <v>0</v>
      </c>
      <c r="L57" s="158">
        <f t="shared" si="15"/>
        <v>0</v>
      </c>
      <c r="M57" s="158">
        <f t="shared" si="15"/>
        <v>0</v>
      </c>
      <c r="N57" s="158">
        <f t="shared" si="15"/>
        <v>0</v>
      </c>
      <c r="O57" s="158">
        <f t="shared" si="15"/>
        <v>0</v>
      </c>
      <c r="P57" s="158">
        <f t="shared" si="15"/>
        <v>0</v>
      </c>
      <c r="Q57" s="158">
        <f t="shared" si="15"/>
        <v>0</v>
      </c>
      <c r="R57" s="158">
        <f t="shared" si="15"/>
        <v>0</v>
      </c>
      <c r="S57" s="158">
        <f t="shared" si="15"/>
        <v>0</v>
      </c>
      <c r="T57" s="158">
        <f t="shared" si="15"/>
        <v>0</v>
      </c>
      <c r="U57" s="158">
        <f t="shared" si="15"/>
        <v>0</v>
      </c>
      <c r="V57" s="158">
        <f t="shared" si="15"/>
        <v>0</v>
      </c>
      <c r="W57" s="158">
        <f t="shared" si="15"/>
        <v>0</v>
      </c>
      <c r="X57" s="158">
        <f t="shared" si="15"/>
        <v>0</v>
      </c>
      <c r="Y57" s="158">
        <f t="shared" si="15"/>
        <v>0</v>
      </c>
      <c r="Z57" s="158">
        <f t="shared" si="15"/>
        <v>0</v>
      </c>
      <c r="AA57" s="158">
        <f t="shared" si="15"/>
        <v>0</v>
      </c>
      <c r="AB57" s="158">
        <f t="shared" si="15"/>
        <v>0</v>
      </c>
      <c r="AC57" s="158">
        <f t="shared" si="15"/>
        <v>0</v>
      </c>
      <c r="AD57" s="158">
        <f t="shared" si="15"/>
        <v>0</v>
      </c>
      <c r="AE57" s="158">
        <f t="shared" si="15"/>
        <v>0</v>
      </c>
      <c r="AF57" s="158">
        <f t="shared" si="15"/>
        <v>0</v>
      </c>
      <c r="AG57" s="158">
        <f t="shared" si="15"/>
        <v>0</v>
      </c>
      <c r="AH57" s="158">
        <f t="shared" si="15"/>
        <v>0</v>
      </c>
      <c r="AI57" s="158">
        <f t="shared" si="15"/>
        <v>0</v>
      </c>
      <c r="AJ57" s="158">
        <f t="shared" si="15"/>
        <v>0</v>
      </c>
      <c r="AK57" s="194">
        <v>1</v>
      </c>
      <c r="AL57" s="158">
        <f t="shared" ref="AL57:AV57" si="16">AL$270*$B57</f>
        <v>0</v>
      </c>
      <c r="AM57" s="158">
        <f t="shared" si="16"/>
        <v>0</v>
      </c>
      <c r="AN57" s="158">
        <f t="shared" si="16"/>
        <v>0</v>
      </c>
      <c r="AO57" s="158">
        <f t="shared" si="16"/>
        <v>0</v>
      </c>
      <c r="AP57" s="158">
        <f t="shared" si="16"/>
        <v>0</v>
      </c>
      <c r="AQ57" s="158">
        <f t="shared" si="16"/>
        <v>0</v>
      </c>
      <c r="AR57" s="158">
        <f t="shared" si="16"/>
        <v>0</v>
      </c>
      <c r="AS57" s="158">
        <f t="shared" si="16"/>
        <v>0</v>
      </c>
      <c r="AT57" s="158">
        <f t="shared" si="16"/>
        <v>0</v>
      </c>
      <c r="AU57" s="158">
        <f t="shared" si="16"/>
        <v>0</v>
      </c>
      <c r="AV57" s="158">
        <f t="shared" si="16"/>
        <v>0</v>
      </c>
      <c r="AW57" s="77">
        <v>57</v>
      </c>
    </row>
    <row r="58" spans="1:49" ht="13.5" hidden="1" thickBot="1" x14ac:dyDescent="0.25">
      <c r="A58" s="114" t="s">
        <v>54</v>
      </c>
      <c r="B58" s="188"/>
      <c r="C58" s="158"/>
      <c r="AW58" s="77">
        <v>58</v>
      </c>
    </row>
    <row r="59" spans="1:49" ht="13.5" hidden="1" thickBot="1" x14ac:dyDescent="0.25">
      <c r="A59" s="114" t="s">
        <v>55</v>
      </c>
      <c r="B59" s="188"/>
      <c r="C59" s="158"/>
      <c r="AW59" s="77">
        <v>59</v>
      </c>
    </row>
    <row r="60" spans="1:49" ht="13.5" hidden="1" thickBot="1" x14ac:dyDescent="0.25">
      <c r="A60" s="114" t="s">
        <v>56</v>
      </c>
      <c r="B60" s="188"/>
      <c r="C60" s="158"/>
      <c r="AW60" s="77">
        <v>60</v>
      </c>
    </row>
    <row r="61" spans="1:49" ht="13.5" hidden="1" thickBot="1" x14ac:dyDescent="0.25">
      <c r="A61" s="114" t="s">
        <v>57</v>
      </c>
      <c r="B61" s="188"/>
      <c r="C61" s="158"/>
      <c r="AW61" s="77">
        <v>61</v>
      </c>
    </row>
    <row r="62" spans="1:49" ht="13.5" thickBot="1" x14ac:dyDescent="0.25">
      <c r="A62" s="104" t="s">
        <v>58</v>
      </c>
      <c r="B62" s="143"/>
      <c r="AW62" s="77">
        <v>62</v>
      </c>
    </row>
    <row r="63" spans="1:49" ht="13.5" thickBot="1" x14ac:dyDescent="0.25">
      <c r="A63" s="114" t="s">
        <v>20</v>
      </c>
      <c r="B63" s="144"/>
      <c r="AW63" s="77">
        <v>63</v>
      </c>
    </row>
    <row r="64" spans="1:49" ht="13.5" thickBot="1" x14ac:dyDescent="0.25">
      <c r="A64" s="114" t="s">
        <v>21</v>
      </c>
      <c r="B64" s="145"/>
      <c r="AW64" s="77">
        <v>64</v>
      </c>
    </row>
    <row r="65" spans="1:49" ht="13.5" thickBot="1" x14ac:dyDescent="0.25">
      <c r="A65" s="114" t="s">
        <v>22</v>
      </c>
      <c r="B65" s="145"/>
      <c r="AW65" s="77">
        <v>65</v>
      </c>
    </row>
    <row r="66" spans="1:49" ht="13.5" thickBot="1" x14ac:dyDescent="0.25">
      <c r="A66" s="114" t="s">
        <v>23</v>
      </c>
      <c r="B66" s="145"/>
      <c r="AW66" s="77">
        <v>66</v>
      </c>
    </row>
    <row r="67" spans="1:49" ht="13.5" thickBot="1" x14ac:dyDescent="0.25">
      <c r="A67" s="114" t="s">
        <v>221</v>
      </c>
      <c r="B67" s="158">
        <v>0.38</v>
      </c>
      <c r="C67" s="158">
        <f>C$269*$B67</f>
        <v>0.49083333333333334</v>
      </c>
      <c r="D67" s="158">
        <f t="shared" ref="D67:AV74" si="17">D$269*$B67</f>
        <v>0.31666666666666671</v>
      </c>
      <c r="E67" s="158">
        <f t="shared" si="17"/>
        <v>0.39583333333333337</v>
      </c>
      <c r="F67" s="158">
        <f t="shared" si="17"/>
        <v>0.38</v>
      </c>
      <c r="G67" s="158">
        <f t="shared" si="17"/>
        <v>0.2533333333333333</v>
      </c>
      <c r="H67" s="158">
        <f t="shared" si="17"/>
        <v>0.41166666666666663</v>
      </c>
      <c r="I67" s="158">
        <f t="shared" ref="I67:I82" si="18">I$269*$B67</f>
        <v>0.42749999999999999</v>
      </c>
      <c r="J67" s="179">
        <f t="shared" si="17"/>
        <v>0.33250000000000002</v>
      </c>
      <c r="K67" s="158">
        <f t="shared" si="17"/>
        <v>0.38</v>
      </c>
      <c r="L67" s="158">
        <f t="shared" si="17"/>
        <v>0.33250000000000002</v>
      </c>
      <c r="M67" s="158">
        <f t="shared" si="17"/>
        <v>0.47499999999999998</v>
      </c>
      <c r="N67" s="158">
        <f t="shared" si="17"/>
        <v>0.34833333333333333</v>
      </c>
      <c r="O67" s="158">
        <f t="shared" si="17"/>
        <v>0.41166666666666663</v>
      </c>
      <c r="P67" s="158">
        <f t="shared" si="17"/>
        <v>0.49083333333333334</v>
      </c>
      <c r="Q67" s="158">
        <f t="shared" si="17"/>
        <v>0.39583333333333337</v>
      </c>
      <c r="R67" s="158">
        <f t="shared" si="17"/>
        <v>0.42749999999999999</v>
      </c>
      <c r="S67" s="158">
        <f t="shared" si="17"/>
        <v>0.47499999999999998</v>
      </c>
      <c r="T67" s="158">
        <f t="shared" si="17"/>
        <v>0.41166666666666663</v>
      </c>
      <c r="U67" s="158">
        <f t="shared" si="17"/>
        <v>0.2533333333333333</v>
      </c>
      <c r="V67" s="158">
        <f t="shared" si="17"/>
        <v>0.39583333333333337</v>
      </c>
      <c r="W67" s="158">
        <f t="shared" si="17"/>
        <v>0.38</v>
      </c>
      <c r="X67" s="158">
        <f t="shared" si="17"/>
        <v>0.53833333333333333</v>
      </c>
      <c r="Y67" s="158">
        <f t="shared" si="17"/>
        <v>0.12666666666666665</v>
      </c>
      <c r="Z67" s="158">
        <f t="shared" si="17"/>
        <v>0.30083333333333334</v>
      </c>
      <c r="AA67" s="158">
        <f t="shared" si="17"/>
        <v>0.23749999999999999</v>
      </c>
      <c r="AB67" s="158">
        <f t="shared" si="17"/>
        <v>0.28500000000000003</v>
      </c>
      <c r="AC67" s="158">
        <f t="shared" si="17"/>
        <v>0.49083333333333334</v>
      </c>
      <c r="AD67" s="158">
        <f t="shared" si="17"/>
        <v>0.22166666666666668</v>
      </c>
      <c r="AE67" s="158">
        <f t="shared" si="17"/>
        <v>0.38</v>
      </c>
      <c r="AF67" s="158">
        <f t="shared" si="17"/>
        <v>0.49083333333333334</v>
      </c>
      <c r="AG67" s="158">
        <f t="shared" si="17"/>
        <v>0.28500000000000003</v>
      </c>
      <c r="AH67" s="158">
        <f t="shared" si="17"/>
        <v>0.52249999999999996</v>
      </c>
      <c r="AI67" s="158">
        <f t="shared" si="17"/>
        <v>0.44333333333333336</v>
      </c>
      <c r="AJ67" s="158">
        <f t="shared" si="17"/>
        <v>0.42749999999999999</v>
      </c>
      <c r="AK67" s="158">
        <f t="shared" si="17"/>
        <v>0.60166666666666668</v>
      </c>
      <c r="AL67" s="158">
        <f t="shared" si="17"/>
        <v>0.39583333333333337</v>
      </c>
      <c r="AM67" s="158">
        <f t="shared" si="17"/>
        <v>0.47499999999999998</v>
      </c>
      <c r="AN67" s="158">
        <f t="shared" si="17"/>
        <v>0.39583333333333337</v>
      </c>
      <c r="AO67" s="158">
        <f t="shared" si="17"/>
        <v>0.45916666666666667</v>
      </c>
      <c r="AP67" s="158">
        <f t="shared" si="17"/>
        <v>0.31666666666666671</v>
      </c>
      <c r="AQ67" s="158">
        <f t="shared" si="17"/>
        <v>0.34833333333333333</v>
      </c>
      <c r="AR67" s="158">
        <f t="shared" si="17"/>
        <v>0.30083333333333334</v>
      </c>
      <c r="AS67" s="158">
        <f t="shared" si="17"/>
        <v>0.38</v>
      </c>
      <c r="AT67" s="158">
        <f t="shared" si="17"/>
        <v>0.31666666666666671</v>
      </c>
      <c r="AU67" s="158">
        <f t="shared" si="17"/>
        <v>0.5066666666666666</v>
      </c>
      <c r="AV67" s="158">
        <f t="shared" si="17"/>
        <v>0.45916666666666667</v>
      </c>
      <c r="AW67" s="77">
        <v>67</v>
      </c>
    </row>
    <row r="68" spans="1:49" ht="13.5" thickBot="1" x14ac:dyDescent="0.25">
      <c r="A68" s="114" t="s">
        <v>25</v>
      </c>
      <c r="B68" s="158">
        <v>0.38</v>
      </c>
      <c r="C68" s="158">
        <f t="shared" ref="C68:R82" si="19">C$269*$B68</f>
        <v>0.49083333333333334</v>
      </c>
      <c r="D68" s="158">
        <f>D$269*$B68</f>
        <v>0.31666666666666671</v>
      </c>
      <c r="E68" s="158">
        <f t="shared" si="19"/>
        <v>0.39583333333333337</v>
      </c>
      <c r="F68" s="158">
        <f t="shared" si="19"/>
        <v>0.38</v>
      </c>
      <c r="G68" s="158">
        <f t="shared" si="19"/>
        <v>0.2533333333333333</v>
      </c>
      <c r="H68" s="158">
        <f t="shared" si="19"/>
        <v>0.41166666666666663</v>
      </c>
      <c r="I68" s="158">
        <f t="shared" si="18"/>
        <v>0.42749999999999999</v>
      </c>
      <c r="J68" s="179">
        <f t="shared" si="19"/>
        <v>0.33250000000000002</v>
      </c>
      <c r="K68" s="158">
        <f t="shared" si="19"/>
        <v>0.38</v>
      </c>
      <c r="L68" s="158">
        <f t="shared" si="19"/>
        <v>0.33250000000000002</v>
      </c>
      <c r="M68" s="158">
        <f t="shared" si="19"/>
        <v>0.47499999999999998</v>
      </c>
      <c r="N68" s="158">
        <f t="shared" si="19"/>
        <v>0.34833333333333333</v>
      </c>
      <c r="O68" s="158">
        <f t="shared" si="19"/>
        <v>0.41166666666666663</v>
      </c>
      <c r="P68" s="158">
        <f t="shared" si="19"/>
        <v>0.49083333333333334</v>
      </c>
      <c r="Q68" s="158">
        <f t="shared" si="19"/>
        <v>0.39583333333333337</v>
      </c>
      <c r="R68" s="158">
        <f t="shared" si="19"/>
        <v>0.42749999999999999</v>
      </c>
      <c r="S68" s="158">
        <f t="shared" si="17"/>
        <v>0.47499999999999998</v>
      </c>
      <c r="T68" s="158">
        <f t="shared" si="17"/>
        <v>0.41166666666666663</v>
      </c>
      <c r="U68" s="158">
        <f t="shared" si="17"/>
        <v>0.2533333333333333</v>
      </c>
      <c r="V68" s="158">
        <f t="shared" si="17"/>
        <v>0.39583333333333337</v>
      </c>
      <c r="W68" s="158">
        <f t="shared" si="17"/>
        <v>0.38</v>
      </c>
      <c r="X68" s="158">
        <f t="shared" si="17"/>
        <v>0.53833333333333333</v>
      </c>
      <c r="Y68" s="158">
        <f t="shared" si="17"/>
        <v>0.12666666666666665</v>
      </c>
      <c r="Z68" s="158">
        <f t="shared" si="17"/>
        <v>0.30083333333333334</v>
      </c>
      <c r="AA68" s="158">
        <f t="shared" si="17"/>
        <v>0.23749999999999999</v>
      </c>
      <c r="AB68" s="158">
        <f t="shared" si="17"/>
        <v>0.28500000000000003</v>
      </c>
      <c r="AC68" s="158">
        <f t="shared" si="17"/>
        <v>0.49083333333333334</v>
      </c>
      <c r="AD68" s="158">
        <f t="shared" si="17"/>
        <v>0.22166666666666668</v>
      </c>
      <c r="AE68" s="158">
        <f t="shared" si="17"/>
        <v>0.38</v>
      </c>
      <c r="AF68" s="158">
        <f t="shared" si="17"/>
        <v>0.49083333333333334</v>
      </c>
      <c r="AG68" s="158">
        <f t="shared" si="17"/>
        <v>0.28500000000000003</v>
      </c>
      <c r="AH68" s="158">
        <f t="shared" si="17"/>
        <v>0.52249999999999996</v>
      </c>
      <c r="AI68" s="158">
        <f t="shared" si="17"/>
        <v>0.44333333333333336</v>
      </c>
      <c r="AJ68" s="158">
        <f t="shared" si="17"/>
        <v>0.42749999999999999</v>
      </c>
      <c r="AK68" s="158">
        <f t="shared" si="17"/>
        <v>0.60166666666666668</v>
      </c>
      <c r="AL68" s="158">
        <f t="shared" si="17"/>
        <v>0.39583333333333337</v>
      </c>
      <c r="AM68" s="158">
        <f t="shared" si="17"/>
        <v>0.47499999999999998</v>
      </c>
      <c r="AN68" s="158">
        <f t="shared" si="17"/>
        <v>0.39583333333333337</v>
      </c>
      <c r="AO68" s="158">
        <f t="shared" si="17"/>
        <v>0.45916666666666667</v>
      </c>
      <c r="AP68" s="158">
        <f t="shared" si="17"/>
        <v>0.31666666666666671</v>
      </c>
      <c r="AQ68" s="158">
        <f t="shared" si="17"/>
        <v>0.34833333333333333</v>
      </c>
      <c r="AR68" s="158">
        <f t="shared" si="17"/>
        <v>0.30083333333333334</v>
      </c>
      <c r="AS68" s="158">
        <f t="shared" si="17"/>
        <v>0.38</v>
      </c>
      <c r="AT68" s="158">
        <f t="shared" si="17"/>
        <v>0.31666666666666671</v>
      </c>
      <c r="AU68" s="158">
        <f t="shared" si="17"/>
        <v>0.5066666666666666</v>
      </c>
      <c r="AV68" s="158">
        <f t="shared" si="17"/>
        <v>0.45916666666666667</v>
      </c>
      <c r="AW68" s="77">
        <v>68</v>
      </c>
    </row>
    <row r="69" spans="1:49" ht="13.5" thickBot="1" x14ac:dyDescent="0.25">
      <c r="A69" s="114" t="s">
        <v>26</v>
      </c>
      <c r="B69" s="158">
        <v>0.36</v>
      </c>
      <c r="C69" s="158">
        <f t="shared" si="19"/>
        <v>0.46500000000000002</v>
      </c>
      <c r="D69" s="158">
        <f t="shared" si="19"/>
        <v>0.3</v>
      </c>
      <c r="E69" s="158">
        <f t="shared" si="19"/>
        <v>0.375</v>
      </c>
      <c r="F69" s="158">
        <f t="shared" si="19"/>
        <v>0.36</v>
      </c>
      <c r="G69" s="158">
        <f t="shared" si="19"/>
        <v>0.24</v>
      </c>
      <c r="H69" s="158">
        <f t="shared" si="19"/>
        <v>0.38999999999999996</v>
      </c>
      <c r="I69" s="158">
        <f t="shared" si="18"/>
        <v>0.40499999999999997</v>
      </c>
      <c r="J69" s="179">
        <f t="shared" si="19"/>
        <v>0.315</v>
      </c>
      <c r="K69" s="158">
        <f t="shared" si="19"/>
        <v>0.36</v>
      </c>
      <c r="L69" s="158">
        <f t="shared" si="19"/>
        <v>0.315</v>
      </c>
      <c r="M69" s="158">
        <f t="shared" si="19"/>
        <v>0.44999999999999996</v>
      </c>
      <c r="N69" s="158">
        <f t="shared" si="19"/>
        <v>0.32999999999999996</v>
      </c>
      <c r="O69" s="158">
        <f t="shared" si="19"/>
        <v>0.38999999999999996</v>
      </c>
      <c r="P69" s="158">
        <f t="shared" si="19"/>
        <v>0.46500000000000002</v>
      </c>
      <c r="Q69" s="158">
        <f t="shared" si="17"/>
        <v>0.375</v>
      </c>
      <c r="R69" s="158">
        <f t="shared" si="17"/>
        <v>0.40499999999999997</v>
      </c>
      <c r="S69" s="158">
        <f t="shared" si="17"/>
        <v>0.44999999999999996</v>
      </c>
      <c r="T69" s="158">
        <f t="shared" si="17"/>
        <v>0.38999999999999996</v>
      </c>
      <c r="U69" s="158">
        <f t="shared" si="17"/>
        <v>0.24</v>
      </c>
      <c r="V69" s="158">
        <f t="shared" si="17"/>
        <v>0.375</v>
      </c>
      <c r="W69" s="158">
        <f t="shared" si="17"/>
        <v>0.36</v>
      </c>
      <c r="X69" s="158">
        <f t="shared" si="17"/>
        <v>0.51</v>
      </c>
      <c r="Y69" s="158">
        <f t="shared" si="17"/>
        <v>0.12</v>
      </c>
      <c r="Z69" s="158">
        <f t="shared" si="17"/>
        <v>0.28499999999999998</v>
      </c>
      <c r="AA69" s="158">
        <f t="shared" si="17"/>
        <v>0.22499999999999998</v>
      </c>
      <c r="AB69" s="158">
        <f t="shared" si="17"/>
        <v>0.27</v>
      </c>
      <c r="AC69" s="158">
        <f t="shared" si="17"/>
        <v>0.46500000000000002</v>
      </c>
      <c r="AD69" s="158">
        <f t="shared" si="17"/>
        <v>0.21</v>
      </c>
      <c r="AE69" s="158">
        <f t="shared" si="17"/>
        <v>0.36</v>
      </c>
      <c r="AF69" s="158">
        <f t="shared" si="17"/>
        <v>0.46500000000000002</v>
      </c>
      <c r="AG69" s="158">
        <f t="shared" si="17"/>
        <v>0.27</v>
      </c>
      <c r="AH69" s="158">
        <f t="shared" si="17"/>
        <v>0.495</v>
      </c>
      <c r="AI69" s="158">
        <f t="shared" si="17"/>
        <v>0.42</v>
      </c>
      <c r="AJ69" s="158">
        <f t="shared" si="17"/>
        <v>0.40499999999999997</v>
      </c>
      <c r="AK69" s="158">
        <f t="shared" si="17"/>
        <v>0.56999999999999995</v>
      </c>
      <c r="AL69" s="158">
        <f t="shared" si="17"/>
        <v>0.375</v>
      </c>
      <c r="AM69" s="158">
        <f t="shared" si="17"/>
        <v>0.44999999999999996</v>
      </c>
      <c r="AN69" s="158">
        <f t="shared" si="17"/>
        <v>0.375</v>
      </c>
      <c r="AO69" s="158">
        <f t="shared" si="17"/>
        <v>0.43499999999999994</v>
      </c>
      <c r="AP69" s="158">
        <f t="shared" si="17"/>
        <v>0.3</v>
      </c>
      <c r="AQ69" s="158">
        <f t="shared" si="17"/>
        <v>0.32999999999999996</v>
      </c>
      <c r="AR69" s="158">
        <f t="shared" si="17"/>
        <v>0.28499999999999998</v>
      </c>
      <c r="AS69" s="158">
        <f t="shared" si="17"/>
        <v>0.36</v>
      </c>
      <c r="AT69" s="158">
        <f t="shared" si="17"/>
        <v>0.3</v>
      </c>
      <c r="AU69" s="158">
        <f t="shared" si="17"/>
        <v>0.48</v>
      </c>
      <c r="AV69" s="158">
        <f t="shared" si="17"/>
        <v>0.43499999999999994</v>
      </c>
      <c r="AW69" s="77">
        <v>69</v>
      </c>
    </row>
    <row r="70" spans="1:49" ht="13.5" thickBot="1" x14ac:dyDescent="0.25">
      <c r="A70" s="114" t="s">
        <v>27</v>
      </c>
      <c r="B70" s="158">
        <v>0.36</v>
      </c>
      <c r="C70" s="158">
        <f t="shared" si="19"/>
        <v>0.46500000000000002</v>
      </c>
      <c r="D70" s="158">
        <f t="shared" si="19"/>
        <v>0.3</v>
      </c>
      <c r="E70" s="158">
        <f t="shared" si="19"/>
        <v>0.375</v>
      </c>
      <c r="F70" s="158">
        <f t="shared" si="19"/>
        <v>0.36</v>
      </c>
      <c r="G70" s="158">
        <f t="shared" si="19"/>
        <v>0.24</v>
      </c>
      <c r="H70" s="158">
        <f t="shared" si="19"/>
        <v>0.38999999999999996</v>
      </c>
      <c r="I70" s="158">
        <f t="shared" si="18"/>
        <v>0.40499999999999997</v>
      </c>
      <c r="J70" s="179">
        <f t="shared" si="19"/>
        <v>0.315</v>
      </c>
      <c r="K70" s="158">
        <f t="shared" si="19"/>
        <v>0.36</v>
      </c>
      <c r="L70" s="158">
        <f t="shared" si="19"/>
        <v>0.315</v>
      </c>
      <c r="M70" s="158">
        <f t="shared" si="19"/>
        <v>0.44999999999999996</v>
      </c>
      <c r="N70" s="158">
        <f t="shared" si="19"/>
        <v>0.32999999999999996</v>
      </c>
      <c r="O70" s="158">
        <f t="shared" si="19"/>
        <v>0.38999999999999996</v>
      </c>
      <c r="P70" s="158">
        <f t="shared" si="19"/>
        <v>0.46500000000000002</v>
      </c>
      <c r="Q70" s="158">
        <f t="shared" si="17"/>
        <v>0.375</v>
      </c>
      <c r="R70" s="158">
        <f t="shared" si="17"/>
        <v>0.40499999999999997</v>
      </c>
      <c r="S70" s="158">
        <f t="shared" si="17"/>
        <v>0.44999999999999996</v>
      </c>
      <c r="T70" s="158">
        <f t="shared" si="17"/>
        <v>0.38999999999999996</v>
      </c>
      <c r="U70" s="158">
        <f t="shared" si="17"/>
        <v>0.24</v>
      </c>
      <c r="V70" s="158">
        <f t="shared" si="17"/>
        <v>0.375</v>
      </c>
      <c r="W70" s="158">
        <f t="shared" si="17"/>
        <v>0.36</v>
      </c>
      <c r="X70" s="158">
        <f t="shared" si="17"/>
        <v>0.51</v>
      </c>
      <c r="Y70" s="158">
        <f t="shared" si="17"/>
        <v>0.12</v>
      </c>
      <c r="Z70" s="158">
        <f t="shared" si="17"/>
        <v>0.28499999999999998</v>
      </c>
      <c r="AA70" s="158">
        <f t="shared" si="17"/>
        <v>0.22499999999999998</v>
      </c>
      <c r="AB70" s="158">
        <f t="shared" si="17"/>
        <v>0.27</v>
      </c>
      <c r="AC70" s="158">
        <f t="shared" si="17"/>
        <v>0.46500000000000002</v>
      </c>
      <c r="AD70" s="158">
        <f t="shared" si="17"/>
        <v>0.21</v>
      </c>
      <c r="AE70" s="158">
        <f t="shared" si="17"/>
        <v>0.36</v>
      </c>
      <c r="AF70" s="158">
        <f t="shared" si="17"/>
        <v>0.46500000000000002</v>
      </c>
      <c r="AG70" s="158">
        <f t="shared" si="17"/>
        <v>0.27</v>
      </c>
      <c r="AH70" s="158">
        <f t="shared" si="17"/>
        <v>0.495</v>
      </c>
      <c r="AI70" s="158">
        <f t="shared" si="17"/>
        <v>0.42</v>
      </c>
      <c r="AJ70" s="158">
        <f t="shared" si="17"/>
        <v>0.40499999999999997</v>
      </c>
      <c r="AK70" s="158">
        <f t="shared" si="17"/>
        <v>0.56999999999999995</v>
      </c>
      <c r="AL70" s="158">
        <f t="shared" si="17"/>
        <v>0.375</v>
      </c>
      <c r="AM70" s="158">
        <f t="shared" si="17"/>
        <v>0.44999999999999996</v>
      </c>
      <c r="AN70" s="158">
        <f t="shared" si="17"/>
        <v>0.375</v>
      </c>
      <c r="AO70" s="158">
        <f t="shared" si="17"/>
        <v>0.43499999999999994</v>
      </c>
      <c r="AP70" s="158">
        <f t="shared" si="17"/>
        <v>0.3</v>
      </c>
      <c r="AQ70" s="158">
        <f t="shared" si="17"/>
        <v>0.32999999999999996</v>
      </c>
      <c r="AR70" s="158">
        <f t="shared" si="17"/>
        <v>0.28499999999999998</v>
      </c>
      <c r="AS70" s="158">
        <f t="shared" si="17"/>
        <v>0.36</v>
      </c>
      <c r="AT70" s="158">
        <f t="shared" si="17"/>
        <v>0.3</v>
      </c>
      <c r="AU70" s="158">
        <f t="shared" si="17"/>
        <v>0.48</v>
      </c>
      <c r="AV70" s="158">
        <f t="shared" si="17"/>
        <v>0.43499999999999994</v>
      </c>
      <c r="AW70" s="77">
        <v>70</v>
      </c>
    </row>
    <row r="71" spans="1:49" ht="13.5" thickBot="1" x14ac:dyDescent="0.25">
      <c r="A71" s="114" t="s">
        <v>28</v>
      </c>
      <c r="B71" s="158">
        <v>0.52</v>
      </c>
      <c r="C71" s="158">
        <f t="shared" si="19"/>
        <v>0.67166666666666675</v>
      </c>
      <c r="D71" s="158">
        <f t="shared" si="19"/>
        <v>0.43333333333333335</v>
      </c>
      <c r="E71" s="158">
        <f t="shared" si="19"/>
        <v>0.54166666666666674</v>
      </c>
      <c r="F71" s="158">
        <f t="shared" si="19"/>
        <v>0.52</v>
      </c>
      <c r="G71" s="158">
        <f t="shared" si="19"/>
        <v>0.34666666666666668</v>
      </c>
      <c r="H71" s="158">
        <f t="shared" si="19"/>
        <v>0.56333333333333335</v>
      </c>
      <c r="I71" s="158">
        <f t="shared" si="18"/>
        <v>0.58499999999999996</v>
      </c>
      <c r="J71" s="179">
        <f t="shared" si="19"/>
        <v>0.45500000000000002</v>
      </c>
      <c r="K71" s="158">
        <f t="shared" si="19"/>
        <v>0.52</v>
      </c>
      <c r="L71" s="158">
        <f t="shared" si="19"/>
        <v>0.45500000000000002</v>
      </c>
      <c r="M71" s="158">
        <f t="shared" si="19"/>
        <v>0.65</v>
      </c>
      <c r="N71" s="158">
        <f t="shared" si="19"/>
        <v>0.47666666666666668</v>
      </c>
      <c r="O71" s="158">
        <f t="shared" si="19"/>
        <v>0.56333333333333335</v>
      </c>
      <c r="P71" s="158">
        <f t="shared" si="19"/>
        <v>0.67166666666666675</v>
      </c>
      <c r="Q71" s="158">
        <f t="shared" si="17"/>
        <v>0.54166666666666674</v>
      </c>
      <c r="R71" s="158">
        <f t="shared" si="17"/>
        <v>0.58499999999999996</v>
      </c>
      <c r="S71" s="158">
        <f t="shared" si="17"/>
        <v>0.65</v>
      </c>
      <c r="T71" s="158">
        <f t="shared" si="17"/>
        <v>0.56333333333333335</v>
      </c>
      <c r="U71" s="158">
        <f t="shared" si="17"/>
        <v>0.34666666666666668</v>
      </c>
      <c r="V71" s="158">
        <f t="shared" si="17"/>
        <v>0.54166666666666674</v>
      </c>
      <c r="W71" s="158">
        <f t="shared" si="17"/>
        <v>0.52</v>
      </c>
      <c r="X71" s="158">
        <f t="shared" si="17"/>
        <v>0.73666666666666669</v>
      </c>
      <c r="Y71" s="158">
        <f t="shared" si="17"/>
        <v>0.17333333333333334</v>
      </c>
      <c r="Z71" s="158">
        <f t="shared" si="17"/>
        <v>0.41166666666666668</v>
      </c>
      <c r="AA71" s="158">
        <f t="shared" si="17"/>
        <v>0.32500000000000001</v>
      </c>
      <c r="AB71" s="158">
        <f t="shared" si="17"/>
        <v>0.39</v>
      </c>
      <c r="AC71" s="158">
        <f t="shared" si="17"/>
        <v>0.67166666666666675</v>
      </c>
      <c r="AD71" s="158">
        <f t="shared" si="17"/>
        <v>0.30333333333333334</v>
      </c>
      <c r="AE71" s="158">
        <f t="shared" si="17"/>
        <v>0.52</v>
      </c>
      <c r="AF71" s="158">
        <f t="shared" si="17"/>
        <v>0.67166666666666675</v>
      </c>
      <c r="AG71" s="158">
        <f t="shared" si="17"/>
        <v>0.39</v>
      </c>
      <c r="AH71" s="158">
        <f t="shared" si="17"/>
        <v>0.71500000000000008</v>
      </c>
      <c r="AI71" s="158">
        <f t="shared" si="17"/>
        <v>0.60666666666666669</v>
      </c>
      <c r="AJ71" s="158">
        <f t="shared" si="17"/>
        <v>0.58499999999999996</v>
      </c>
      <c r="AK71" s="158">
        <f t="shared" si="17"/>
        <v>0.82333333333333336</v>
      </c>
      <c r="AL71" s="158">
        <f t="shared" si="17"/>
        <v>0.54166666666666674</v>
      </c>
      <c r="AM71" s="158">
        <f t="shared" si="17"/>
        <v>0.65</v>
      </c>
      <c r="AN71" s="158">
        <f t="shared" si="17"/>
        <v>0.54166666666666674</v>
      </c>
      <c r="AO71" s="158">
        <f t="shared" si="17"/>
        <v>0.6283333333333333</v>
      </c>
      <c r="AP71" s="158">
        <f t="shared" si="17"/>
        <v>0.43333333333333335</v>
      </c>
      <c r="AQ71" s="158">
        <f t="shared" si="17"/>
        <v>0.47666666666666668</v>
      </c>
      <c r="AR71" s="158">
        <f t="shared" si="17"/>
        <v>0.41166666666666668</v>
      </c>
      <c r="AS71" s="158">
        <f t="shared" si="17"/>
        <v>0.52</v>
      </c>
      <c r="AT71" s="158">
        <f t="shared" si="17"/>
        <v>0.43333333333333335</v>
      </c>
      <c r="AU71" s="158">
        <f t="shared" si="17"/>
        <v>0.69333333333333336</v>
      </c>
      <c r="AV71" s="158">
        <f t="shared" si="17"/>
        <v>0.6283333333333333</v>
      </c>
      <c r="AW71" s="77">
        <v>71</v>
      </c>
    </row>
    <row r="72" spans="1:49" ht="13.5" thickBot="1" x14ac:dyDescent="0.25">
      <c r="A72" s="114" t="s">
        <v>29</v>
      </c>
      <c r="B72" s="158">
        <v>0.52</v>
      </c>
      <c r="C72" s="158">
        <f t="shared" si="19"/>
        <v>0.67166666666666675</v>
      </c>
      <c r="D72" s="158">
        <f t="shared" si="19"/>
        <v>0.43333333333333335</v>
      </c>
      <c r="E72" s="158">
        <f t="shared" si="19"/>
        <v>0.54166666666666674</v>
      </c>
      <c r="F72" s="158">
        <f t="shared" si="19"/>
        <v>0.52</v>
      </c>
      <c r="G72" s="158">
        <f t="shared" si="19"/>
        <v>0.34666666666666668</v>
      </c>
      <c r="H72" s="158">
        <f t="shared" si="19"/>
        <v>0.56333333333333335</v>
      </c>
      <c r="I72" s="158">
        <f t="shared" si="18"/>
        <v>0.58499999999999996</v>
      </c>
      <c r="J72" s="179">
        <f t="shared" si="19"/>
        <v>0.45500000000000002</v>
      </c>
      <c r="K72" s="158">
        <f t="shared" si="19"/>
        <v>0.52</v>
      </c>
      <c r="L72" s="158">
        <f t="shared" si="19"/>
        <v>0.45500000000000002</v>
      </c>
      <c r="M72" s="158">
        <f t="shared" si="19"/>
        <v>0.65</v>
      </c>
      <c r="N72" s="158">
        <f t="shared" si="19"/>
        <v>0.47666666666666668</v>
      </c>
      <c r="O72" s="158">
        <f t="shared" si="19"/>
        <v>0.56333333333333335</v>
      </c>
      <c r="P72" s="158">
        <f t="shared" si="19"/>
        <v>0.67166666666666675</v>
      </c>
      <c r="Q72" s="158">
        <f t="shared" si="17"/>
        <v>0.54166666666666674</v>
      </c>
      <c r="R72" s="158">
        <f t="shared" si="17"/>
        <v>0.58499999999999996</v>
      </c>
      <c r="S72" s="158">
        <f t="shared" si="17"/>
        <v>0.65</v>
      </c>
      <c r="T72" s="158">
        <f t="shared" si="17"/>
        <v>0.56333333333333335</v>
      </c>
      <c r="U72" s="158">
        <f t="shared" si="17"/>
        <v>0.34666666666666668</v>
      </c>
      <c r="V72" s="158">
        <f t="shared" si="17"/>
        <v>0.54166666666666674</v>
      </c>
      <c r="W72" s="158">
        <f t="shared" si="17"/>
        <v>0.52</v>
      </c>
      <c r="X72" s="158">
        <f t="shared" si="17"/>
        <v>0.73666666666666669</v>
      </c>
      <c r="Y72" s="158">
        <f t="shared" si="17"/>
        <v>0.17333333333333334</v>
      </c>
      <c r="Z72" s="158">
        <f t="shared" si="17"/>
        <v>0.41166666666666668</v>
      </c>
      <c r="AA72" s="158">
        <f t="shared" si="17"/>
        <v>0.32500000000000001</v>
      </c>
      <c r="AB72" s="158">
        <f t="shared" si="17"/>
        <v>0.39</v>
      </c>
      <c r="AC72" s="158">
        <f t="shared" si="17"/>
        <v>0.67166666666666675</v>
      </c>
      <c r="AD72" s="158">
        <f t="shared" si="17"/>
        <v>0.30333333333333334</v>
      </c>
      <c r="AE72" s="158">
        <f t="shared" si="17"/>
        <v>0.52</v>
      </c>
      <c r="AF72" s="158">
        <f t="shared" si="17"/>
        <v>0.67166666666666675</v>
      </c>
      <c r="AG72" s="158">
        <f t="shared" si="17"/>
        <v>0.39</v>
      </c>
      <c r="AH72" s="158">
        <f t="shared" si="17"/>
        <v>0.71500000000000008</v>
      </c>
      <c r="AI72" s="158">
        <f t="shared" si="17"/>
        <v>0.60666666666666669</v>
      </c>
      <c r="AJ72" s="158">
        <f t="shared" si="17"/>
        <v>0.58499999999999996</v>
      </c>
      <c r="AK72" s="158">
        <f t="shared" si="17"/>
        <v>0.82333333333333336</v>
      </c>
      <c r="AL72" s="158">
        <f t="shared" si="17"/>
        <v>0.54166666666666674</v>
      </c>
      <c r="AM72" s="158">
        <f t="shared" si="17"/>
        <v>0.65</v>
      </c>
      <c r="AN72" s="158">
        <f t="shared" si="17"/>
        <v>0.54166666666666674</v>
      </c>
      <c r="AO72" s="158">
        <f t="shared" si="17"/>
        <v>0.6283333333333333</v>
      </c>
      <c r="AP72" s="158">
        <f t="shared" si="17"/>
        <v>0.43333333333333335</v>
      </c>
      <c r="AQ72" s="158">
        <f t="shared" si="17"/>
        <v>0.47666666666666668</v>
      </c>
      <c r="AR72" s="158">
        <f t="shared" si="17"/>
        <v>0.41166666666666668</v>
      </c>
      <c r="AS72" s="158">
        <f t="shared" si="17"/>
        <v>0.52</v>
      </c>
      <c r="AT72" s="158">
        <f t="shared" si="17"/>
        <v>0.43333333333333335</v>
      </c>
      <c r="AU72" s="158">
        <f t="shared" si="17"/>
        <v>0.69333333333333336</v>
      </c>
      <c r="AV72" s="158">
        <f t="shared" si="17"/>
        <v>0.6283333333333333</v>
      </c>
      <c r="AW72" s="77">
        <v>72</v>
      </c>
    </row>
    <row r="73" spans="1:49" ht="13.5" thickBot="1" x14ac:dyDescent="0.25">
      <c r="A73" s="114" t="s">
        <v>30</v>
      </c>
      <c r="B73" s="158">
        <v>0.45</v>
      </c>
      <c r="C73" s="158">
        <f t="shared" si="19"/>
        <v>0.58125000000000004</v>
      </c>
      <c r="D73" s="158">
        <f t="shared" si="19"/>
        <v>0.375</v>
      </c>
      <c r="E73" s="158">
        <f t="shared" si="19"/>
        <v>0.46875000000000006</v>
      </c>
      <c r="F73" s="158">
        <f t="shared" si="19"/>
        <v>0.45</v>
      </c>
      <c r="G73" s="158">
        <f t="shared" si="19"/>
        <v>0.3</v>
      </c>
      <c r="H73" s="158">
        <f t="shared" si="19"/>
        <v>0.48749999999999999</v>
      </c>
      <c r="I73" s="158">
        <f t="shared" si="18"/>
        <v>0.50624999999999998</v>
      </c>
      <c r="J73" s="179">
        <f t="shared" si="19"/>
        <v>0.39374999999999999</v>
      </c>
      <c r="K73" s="158">
        <f t="shared" si="19"/>
        <v>0.45</v>
      </c>
      <c r="L73" s="158">
        <f t="shared" si="19"/>
        <v>0.39374999999999999</v>
      </c>
      <c r="M73" s="158">
        <f t="shared" si="19"/>
        <v>0.5625</v>
      </c>
      <c r="N73" s="158">
        <f t="shared" si="19"/>
        <v>0.41249999999999998</v>
      </c>
      <c r="O73" s="158">
        <f t="shared" si="19"/>
        <v>0.48749999999999999</v>
      </c>
      <c r="P73" s="158">
        <f t="shared" si="19"/>
        <v>0.58125000000000004</v>
      </c>
      <c r="Q73" s="158">
        <f t="shared" si="17"/>
        <v>0.46875000000000006</v>
      </c>
      <c r="R73" s="158">
        <f t="shared" si="17"/>
        <v>0.50624999999999998</v>
      </c>
      <c r="S73" s="158">
        <f t="shared" si="17"/>
        <v>0.5625</v>
      </c>
      <c r="T73" s="158">
        <f t="shared" si="17"/>
        <v>0.48749999999999999</v>
      </c>
      <c r="U73" s="158">
        <f t="shared" si="17"/>
        <v>0.3</v>
      </c>
      <c r="V73" s="158">
        <f t="shared" si="17"/>
        <v>0.46875000000000006</v>
      </c>
      <c r="W73" s="158">
        <f t="shared" si="17"/>
        <v>0.45</v>
      </c>
      <c r="X73" s="158">
        <f t="shared" si="17"/>
        <v>0.63750000000000007</v>
      </c>
      <c r="Y73" s="158">
        <f t="shared" si="17"/>
        <v>0.15</v>
      </c>
      <c r="Z73" s="158">
        <f t="shared" si="17"/>
        <v>0.35625000000000001</v>
      </c>
      <c r="AA73" s="158">
        <f t="shared" si="17"/>
        <v>0.28125</v>
      </c>
      <c r="AB73" s="158">
        <f t="shared" si="17"/>
        <v>0.33750000000000002</v>
      </c>
      <c r="AC73" s="158">
        <f t="shared" si="17"/>
        <v>0.58125000000000004</v>
      </c>
      <c r="AD73" s="158">
        <f t="shared" si="17"/>
        <v>0.26250000000000001</v>
      </c>
      <c r="AE73" s="158">
        <f t="shared" si="17"/>
        <v>0.45</v>
      </c>
      <c r="AF73" s="158">
        <f t="shared" si="17"/>
        <v>0.58125000000000004</v>
      </c>
      <c r="AG73" s="158">
        <f t="shared" si="17"/>
        <v>0.33750000000000002</v>
      </c>
      <c r="AH73" s="158">
        <f t="shared" si="17"/>
        <v>0.61875000000000002</v>
      </c>
      <c r="AI73" s="158">
        <f t="shared" si="17"/>
        <v>0.52500000000000002</v>
      </c>
      <c r="AJ73" s="158">
        <f t="shared" si="17"/>
        <v>0.50624999999999998</v>
      </c>
      <c r="AK73" s="158">
        <f t="shared" si="17"/>
        <v>0.71250000000000002</v>
      </c>
      <c r="AL73" s="158">
        <f t="shared" si="17"/>
        <v>0.46875000000000006</v>
      </c>
      <c r="AM73" s="158">
        <f t="shared" si="17"/>
        <v>0.5625</v>
      </c>
      <c r="AN73" s="158">
        <f t="shared" si="17"/>
        <v>0.46875000000000006</v>
      </c>
      <c r="AO73" s="158">
        <f t="shared" si="17"/>
        <v>0.54374999999999996</v>
      </c>
      <c r="AP73" s="158">
        <f t="shared" si="17"/>
        <v>0.375</v>
      </c>
      <c r="AQ73" s="158">
        <f t="shared" si="17"/>
        <v>0.41249999999999998</v>
      </c>
      <c r="AR73" s="158">
        <f t="shared" si="17"/>
        <v>0.35625000000000001</v>
      </c>
      <c r="AS73" s="158">
        <f t="shared" si="17"/>
        <v>0.45</v>
      </c>
      <c r="AT73" s="158">
        <f t="shared" si="17"/>
        <v>0.375</v>
      </c>
      <c r="AU73" s="158">
        <f t="shared" si="17"/>
        <v>0.6</v>
      </c>
      <c r="AV73" s="158">
        <f t="shared" si="17"/>
        <v>0.54374999999999996</v>
      </c>
      <c r="AW73" s="77">
        <v>73</v>
      </c>
    </row>
    <row r="74" spans="1:49" ht="13.5" thickBot="1" x14ac:dyDescent="0.25">
      <c r="A74" s="114" t="s">
        <v>31</v>
      </c>
      <c r="B74" s="158">
        <v>0.45</v>
      </c>
      <c r="C74" s="158">
        <f t="shared" si="19"/>
        <v>0.58125000000000004</v>
      </c>
      <c r="D74" s="158">
        <f t="shared" si="19"/>
        <v>0.375</v>
      </c>
      <c r="E74" s="158">
        <f t="shared" si="19"/>
        <v>0.46875000000000006</v>
      </c>
      <c r="F74" s="158">
        <f t="shared" si="19"/>
        <v>0.45</v>
      </c>
      <c r="G74" s="158">
        <f t="shared" si="19"/>
        <v>0.3</v>
      </c>
      <c r="H74" s="158">
        <f t="shared" si="19"/>
        <v>0.48749999999999999</v>
      </c>
      <c r="I74" s="158">
        <f t="shared" si="18"/>
        <v>0.50624999999999998</v>
      </c>
      <c r="J74" s="179">
        <f t="shared" si="19"/>
        <v>0.39374999999999999</v>
      </c>
      <c r="K74" s="158">
        <f t="shared" si="19"/>
        <v>0.45</v>
      </c>
      <c r="L74" s="158">
        <f t="shared" si="19"/>
        <v>0.39374999999999999</v>
      </c>
      <c r="M74" s="158">
        <f t="shared" si="19"/>
        <v>0.5625</v>
      </c>
      <c r="N74" s="158">
        <f t="shared" si="19"/>
        <v>0.41249999999999998</v>
      </c>
      <c r="O74" s="158">
        <f t="shared" si="19"/>
        <v>0.48749999999999999</v>
      </c>
      <c r="P74" s="158">
        <f t="shared" si="19"/>
        <v>0.58125000000000004</v>
      </c>
      <c r="Q74" s="158">
        <f t="shared" si="17"/>
        <v>0.46875000000000006</v>
      </c>
      <c r="R74" s="158">
        <f t="shared" si="17"/>
        <v>0.50624999999999998</v>
      </c>
      <c r="S74" s="158">
        <f t="shared" si="17"/>
        <v>0.5625</v>
      </c>
      <c r="T74" s="158">
        <f t="shared" si="17"/>
        <v>0.48749999999999999</v>
      </c>
      <c r="U74" s="158">
        <f t="shared" si="17"/>
        <v>0.3</v>
      </c>
      <c r="V74" s="158">
        <f t="shared" si="17"/>
        <v>0.46875000000000006</v>
      </c>
      <c r="W74" s="158">
        <f t="shared" si="17"/>
        <v>0.45</v>
      </c>
      <c r="X74" s="158">
        <f t="shared" si="17"/>
        <v>0.63750000000000007</v>
      </c>
      <c r="Y74" s="158">
        <f t="shared" si="17"/>
        <v>0.15</v>
      </c>
      <c r="Z74" s="158">
        <f t="shared" si="17"/>
        <v>0.35625000000000001</v>
      </c>
      <c r="AA74" s="158">
        <f t="shared" si="17"/>
        <v>0.28125</v>
      </c>
      <c r="AB74" s="158">
        <f t="shared" si="17"/>
        <v>0.33750000000000002</v>
      </c>
      <c r="AC74" s="158">
        <f t="shared" si="17"/>
        <v>0.58125000000000004</v>
      </c>
      <c r="AD74" s="158">
        <f t="shared" si="17"/>
        <v>0.26250000000000001</v>
      </c>
      <c r="AE74" s="158">
        <f t="shared" si="17"/>
        <v>0.45</v>
      </c>
      <c r="AF74" s="158">
        <f t="shared" si="17"/>
        <v>0.58125000000000004</v>
      </c>
      <c r="AG74" s="158">
        <f t="shared" si="17"/>
        <v>0.33750000000000002</v>
      </c>
      <c r="AH74" s="158">
        <f t="shared" si="17"/>
        <v>0.61875000000000002</v>
      </c>
      <c r="AI74" s="158">
        <f t="shared" si="17"/>
        <v>0.52500000000000002</v>
      </c>
      <c r="AJ74" s="158">
        <f t="shared" si="17"/>
        <v>0.50624999999999998</v>
      </c>
      <c r="AK74" s="158">
        <f t="shared" ref="Q74:AV82" si="20">AK$269*$B74</f>
        <v>0.71250000000000002</v>
      </c>
      <c r="AL74" s="158">
        <f t="shared" si="20"/>
        <v>0.46875000000000006</v>
      </c>
      <c r="AM74" s="158">
        <f t="shared" si="20"/>
        <v>0.5625</v>
      </c>
      <c r="AN74" s="158">
        <f t="shared" si="20"/>
        <v>0.46875000000000006</v>
      </c>
      <c r="AO74" s="158">
        <f t="shared" si="20"/>
        <v>0.54374999999999996</v>
      </c>
      <c r="AP74" s="158">
        <f t="shared" si="20"/>
        <v>0.375</v>
      </c>
      <c r="AQ74" s="158">
        <f t="shared" si="20"/>
        <v>0.41249999999999998</v>
      </c>
      <c r="AR74" s="158">
        <f t="shared" si="20"/>
        <v>0.35625000000000001</v>
      </c>
      <c r="AS74" s="158">
        <f t="shared" si="20"/>
        <v>0.45</v>
      </c>
      <c r="AT74" s="158">
        <f t="shared" si="20"/>
        <v>0.375</v>
      </c>
      <c r="AU74" s="158">
        <f t="shared" si="20"/>
        <v>0.6</v>
      </c>
      <c r="AV74" s="158">
        <f t="shared" si="20"/>
        <v>0.54374999999999996</v>
      </c>
      <c r="AW74" s="77">
        <v>74</v>
      </c>
    </row>
    <row r="75" spans="1:49" ht="13.5" thickBot="1" x14ac:dyDescent="0.25">
      <c r="A75" s="114" t="s">
        <v>32</v>
      </c>
      <c r="B75" s="158">
        <v>0.43</v>
      </c>
      <c r="C75" s="158">
        <f t="shared" si="19"/>
        <v>0.55541666666666667</v>
      </c>
      <c r="D75" s="158">
        <f t="shared" si="19"/>
        <v>0.35833333333333334</v>
      </c>
      <c r="E75" s="158">
        <f t="shared" si="19"/>
        <v>0.44791666666666669</v>
      </c>
      <c r="F75" s="158">
        <f t="shared" si="19"/>
        <v>0.43</v>
      </c>
      <c r="G75" s="158">
        <f t="shared" si="19"/>
        <v>0.28666666666666663</v>
      </c>
      <c r="H75" s="158">
        <f t="shared" si="19"/>
        <v>0.46583333333333332</v>
      </c>
      <c r="I75" s="158">
        <f t="shared" si="18"/>
        <v>0.48375000000000001</v>
      </c>
      <c r="J75" s="179">
        <f t="shared" si="19"/>
        <v>0.37624999999999997</v>
      </c>
      <c r="K75" s="158">
        <f t="shared" si="19"/>
        <v>0.43</v>
      </c>
      <c r="L75" s="158">
        <f t="shared" si="19"/>
        <v>0.37624999999999997</v>
      </c>
      <c r="M75" s="158">
        <f t="shared" si="19"/>
        <v>0.53749999999999998</v>
      </c>
      <c r="N75" s="158">
        <f t="shared" si="19"/>
        <v>0.39416666666666667</v>
      </c>
      <c r="O75" s="158">
        <f t="shared" si="19"/>
        <v>0.46583333333333332</v>
      </c>
      <c r="P75" s="158">
        <f t="shared" si="19"/>
        <v>0.55541666666666667</v>
      </c>
      <c r="Q75" s="158">
        <f t="shared" si="20"/>
        <v>0.44791666666666669</v>
      </c>
      <c r="R75" s="158">
        <f t="shared" si="20"/>
        <v>0.48375000000000001</v>
      </c>
      <c r="S75" s="158">
        <f t="shared" si="20"/>
        <v>0.53749999999999998</v>
      </c>
      <c r="T75" s="158">
        <f t="shared" si="20"/>
        <v>0.46583333333333332</v>
      </c>
      <c r="U75" s="158">
        <f t="shared" si="20"/>
        <v>0.28666666666666663</v>
      </c>
      <c r="V75" s="158">
        <f t="shared" si="20"/>
        <v>0.44791666666666669</v>
      </c>
      <c r="W75" s="158">
        <f t="shared" si="20"/>
        <v>0.43</v>
      </c>
      <c r="X75" s="158">
        <f t="shared" si="20"/>
        <v>0.60916666666666663</v>
      </c>
      <c r="Y75" s="158">
        <f t="shared" si="20"/>
        <v>0.14333333333333331</v>
      </c>
      <c r="Z75" s="158">
        <f t="shared" si="20"/>
        <v>0.34041666666666665</v>
      </c>
      <c r="AA75" s="158">
        <f t="shared" si="20"/>
        <v>0.26874999999999999</v>
      </c>
      <c r="AB75" s="158">
        <f t="shared" si="20"/>
        <v>0.32250000000000001</v>
      </c>
      <c r="AC75" s="158">
        <f t="shared" si="20"/>
        <v>0.55541666666666667</v>
      </c>
      <c r="AD75" s="158">
        <f t="shared" si="20"/>
        <v>0.25083333333333335</v>
      </c>
      <c r="AE75" s="158">
        <f t="shared" si="20"/>
        <v>0.43</v>
      </c>
      <c r="AF75" s="158">
        <f t="shared" si="20"/>
        <v>0.55541666666666667</v>
      </c>
      <c r="AG75" s="158">
        <f t="shared" si="20"/>
        <v>0.32250000000000001</v>
      </c>
      <c r="AH75" s="158">
        <f t="shared" si="20"/>
        <v>0.59124999999999994</v>
      </c>
      <c r="AI75" s="158">
        <f t="shared" si="20"/>
        <v>0.50166666666666671</v>
      </c>
      <c r="AJ75" s="158">
        <f t="shared" si="20"/>
        <v>0.48375000000000001</v>
      </c>
      <c r="AK75" s="158">
        <f t="shared" si="20"/>
        <v>0.68083333333333329</v>
      </c>
      <c r="AL75" s="158">
        <f t="shared" si="20"/>
        <v>0.44791666666666669</v>
      </c>
      <c r="AM75" s="158">
        <f t="shared" si="20"/>
        <v>0.53749999999999998</v>
      </c>
      <c r="AN75" s="158">
        <f t="shared" si="20"/>
        <v>0.44791666666666669</v>
      </c>
      <c r="AO75" s="158">
        <f t="shared" si="20"/>
        <v>0.51958333333333329</v>
      </c>
      <c r="AP75" s="158">
        <f t="shared" si="20"/>
        <v>0.35833333333333334</v>
      </c>
      <c r="AQ75" s="158">
        <f t="shared" si="20"/>
        <v>0.39416666666666667</v>
      </c>
      <c r="AR75" s="158">
        <f t="shared" si="20"/>
        <v>0.34041666666666665</v>
      </c>
      <c r="AS75" s="158">
        <f t="shared" si="20"/>
        <v>0.43</v>
      </c>
      <c r="AT75" s="158">
        <f t="shared" si="20"/>
        <v>0.35833333333333334</v>
      </c>
      <c r="AU75" s="158">
        <f t="shared" si="20"/>
        <v>0.57333333333333325</v>
      </c>
      <c r="AV75" s="158">
        <f t="shared" si="20"/>
        <v>0.51958333333333329</v>
      </c>
      <c r="AW75" s="77">
        <v>75</v>
      </c>
    </row>
    <row r="76" spans="1:49" ht="13.5" thickBot="1" x14ac:dyDescent="0.25">
      <c r="A76" s="114" t="s">
        <v>33</v>
      </c>
      <c r="B76" s="158">
        <v>0.43</v>
      </c>
      <c r="C76" s="158">
        <f t="shared" si="19"/>
        <v>0.55541666666666667</v>
      </c>
      <c r="D76" s="158">
        <f t="shared" si="19"/>
        <v>0.35833333333333334</v>
      </c>
      <c r="E76" s="158">
        <f>E$269*$B76</f>
        <v>0.44791666666666669</v>
      </c>
      <c r="F76" s="158">
        <f t="shared" si="19"/>
        <v>0.43</v>
      </c>
      <c r="G76" s="158">
        <f t="shared" si="19"/>
        <v>0.28666666666666663</v>
      </c>
      <c r="H76" s="158">
        <f t="shared" si="19"/>
        <v>0.46583333333333332</v>
      </c>
      <c r="I76" s="158">
        <f t="shared" si="18"/>
        <v>0.48375000000000001</v>
      </c>
      <c r="J76" s="179">
        <f t="shared" si="19"/>
        <v>0.37624999999999997</v>
      </c>
      <c r="K76" s="158">
        <f t="shared" si="19"/>
        <v>0.43</v>
      </c>
      <c r="L76" s="158">
        <f t="shared" si="19"/>
        <v>0.37624999999999997</v>
      </c>
      <c r="M76" s="158">
        <f t="shared" si="19"/>
        <v>0.53749999999999998</v>
      </c>
      <c r="N76" s="158">
        <f t="shared" si="19"/>
        <v>0.39416666666666667</v>
      </c>
      <c r="O76" s="158">
        <f t="shared" si="19"/>
        <v>0.46583333333333332</v>
      </c>
      <c r="P76" s="158">
        <f t="shared" si="19"/>
        <v>0.55541666666666667</v>
      </c>
      <c r="Q76" s="158">
        <f t="shared" si="20"/>
        <v>0.44791666666666669</v>
      </c>
      <c r="R76" s="158">
        <f t="shared" si="20"/>
        <v>0.48375000000000001</v>
      </c>
      <c r="S76" s="158">
        <f t="shared" si="20"/>
        <v>0.53749999999999998</v>
      </c>
      <c r="T76" s="158">
        <f t="shared" si="20"/>
        <v>0.46583333333333332</v>
      </c>
      <c r="U76" s="158">
        <f t="shared" si="20"/>
        <v>0.28666666666666663</v>
      </c>
      <c r="V76" s="158">
        <f t="shared" si="20"/>
        <v>0.44791666666666669</v>
      </c>
      <c r="W76" s="158">
        <f t="shared" si="20"/>
        <v>0.43</v>
      </c>
      <c r="X76" s="158">
        <f t="shared" si="20"/>
        <v>0.60916666666666663</v>
      </c>
      <c r="Y76" s="158">
        <f t="shared" si="20"/>
        <v>0.14333333333333331</v>
      </c>
      <c r="Z76" s="158">
        <f t="shared" si="20"/>
        <v>0.34041666666666665</v>
      </c>
      <c r="AA76" s="158">
        <f t="shared" si="20"/>
        <v>0.26874999999999999</v>
      </c>
      <c r="AB76" s="158">
        <f t="shared" si="20"/>
        <v>0.32250000000000001</v>
      </c>
      <c r="AC76" s="158">
        <f t="shared" si="20"/>
        <v>0.55541666666666667</v>
      </c>
      <c r="AD76" s="158">
        <f t="shared" si="20"/>
        <v>0.25083333333333335</v>
      </c>
      <c r="AE76" s="158">
        <f t="shared" si="20"/>
        <v>0.43</v>
      </c>
      <c r="AF76" s="158">
        <f t="shared" si="20"/>
        <v>0.55541666666666667</v>
      </c>
      <c r="AG76" s="158">
        <f t="shared" si="20"/>
        <v>0.32250000000000001</v>
      </c>
      <c r="AH76" s="158">
        <f t="shared" si="20"/>
        <v>0.59124999999999994</v>
      </c>
      <c r="AI76" s="158">
        <f t="shared" si="20"/>
        <v>0.50166666666666671</v>
      </c>
      <c r="AJ76" s="158">
        <f t="shared" si="20"/>
        <v>0.48375000000000001</v>
      </c>
      <c r="AK76" s="158">
        <f t="shared" si="20"/>
        <v>0.68083333333333329</v>
      </c>
      <c r="AL76" s="158">
        <f t="shared" si="20"/>
        <v>0.44791666666666669</v>
      </c>
      <c r="AM76" s="158">
        <f t="shared" si="20"/>
        <v>0.53749999999999998</v>
      </c>
      <c r="AN76" s="158">
        <f t="shared" si="20"/>
        <v>0.44791666666666669</v>
      </c>
      <c r="AO76" s="158">
        <f t="shared" si="20"/>
        <v>0.51958333333333329</v>
      </c>
      <c r="AP76" s="158">
        <f t="shared" si="20"/>
        <v>0.35833333333333334</v>
      </c>
      <c r="AQ76" s="158">
        <f t="shared" si="20"/>
        <v>0.39416666666666667</v>
      </c>
      <c r="AR76" s="158">
        <f t="shared" si="20"/>
        <v>0.34041666666666665</v>
      </c>
      <c r="AS76" s="158">
        <f t="shared" si="20"/>
        <v>0.43</v>
      </c>
      <c r="AT76" s="158">
        <f t="shared" si="20"/>
        <v>0.35833333333333334</v>
      </c>
      <c r="AU76" s="158">
        <f t="shared" si="20"/>
        <v>0.57333333333333325</v>
      </c>
      <c r="AV76" s="158">
        <f t="shared" si="20"/>
        <v>0.51958333333333329</v>
      </c>
      <c r="AW76" s="77">
        <v>76</v>
      </c>
    </row>
    <row r="77" spans="1:49" ht="13.5" thickBot="1" x14ac:dyDescent="0.25">
      <c r="A77" s="114" t="s">
        <v>34</v>
      </c>
      <c r="B77" s="158">
        <v>0.35</v>
      </c>
      <c r="C77" s="158">
        <f t="shared" si="19"/>
        <v>0.45208333333333334</v>
      </c>
      <c r="D77" s="158">
        <f t="shared" si="19"/>
        <v>0.29166666666666669</v>
      </c>
      <c r="E77" s="158">
        <f>E$269*$B77</f>
        <v>0.36458333333333331</v>
      </c>
      <c r="F77" s="158">
        <f t="shared" si="19"/>
        <v>0.35</v>
      </c>
      <c r="G77" s="158">
        <f t="shared" si="19"/>
        <v>0.23333333333333331</v>
      </c>
      <c r="H77" s="158">
        <f t="shared" si="19"/>
        <v>0.3791666666666666</v>
      </c>
      <c r="I77" s="158">
        <f t="shared" si="18"/>
        <v>0.39374999999999999</v>
      </c>
      <c r="J77" s="179">
        <f t="shared" si="19"/>
        <v>0.30624999999999997</v>
      </c>
      <c r="K77" s="158">
        <f t="shared" si="19"/>
        <v>0.35</v>
      </c>
      <c r="L77" s="158">
        <f t="shared" si="19"/>
        <v>0.30624999999999997</v>
      </c>
      <c r="M77" s="158">
        <f t="shared" si="19"/>
        <v>0.4375</v>
      </c>
      <c r="N77" s="158">
        <f t="shared" si="19"/>
        <v>0.3208333333333333</v>
      </c>
      <c r="O77" s="158">
        <f t="shared" si="19"/>
        <v>0.3791666666666666</v>
      </c>
      <c r="P77" s="158">
        <f t="shared" si="19"/>
        <v>0.45208333333333334</v>
      </c>
      <c r="Q77" s="158">
        <f t="shared" si="20"/>
        <v>0.36458333333333331</v>
      </c>
      <c r="R77" s="158">
        <f t="shared" si="20"/>
        <v>0.39374999999999999</v>
      </c>
      <c r="S77" s="158">
        <f t="shared" si="20"/>
        <v>0.4375</v>
      </c>
      <c r="T77" s="158">
        <f t="shared" si="20"/>
        <v>0.3791666666666666</v>
      </c>
      <c r="U77" s="158">
        <f t="shared" si="20"/>
        <v>0.23333333333333331</v>
      </c>
      <c r="V77" s="158">
        <f t="shared" si="20"/>
        <v>0.36458333333333331</v>
      </c>
      <c r="W77" s="158">
        <f t="shared" si="20"/>
        <v>0.35</v>
      </c>
      <c r="X77" s="158">
        <f t="shared" si="20"/>
        <v>0.49583333333333335</v>
      </c>
      <c r="Y77" s="158">
        <f t="shared" si="20"/>
        <v>0.11666666666666665</v>
      </c>
      <c r="Z77" s="158">
        <f t="shared" si="20"/>
        <v>0.27708333333333329</v>
      </c>
      <c r="AA77" s="158">
        <f t="shared" si="20"/>
        <v>0.21875</v>
      </c>
      <c r="AB77" s="158">
        <f t="shared" si="20"/>
        <v>0.26249999999999996</v>
      </c>
      <c r="AC77" s="158">
        <f t="shared" si="20"/>
        <v>0.45208333333333334</v>
      </c>
      <c r="AD77" s="158">
        <f t="shared" si="20"/>
        <v>0.20416666666666666</v>
      </c>
      <c r="AE77" s="158">
        <f t="shared" si="20"/>
        <v>0.35</v>
      </c>
      <c r="AF77" s="158">
        <f t="shared" si="20"/>
        <v>0.45208333333333334</v>
      </c>
      <c r="AG77" s="158">
        <f t="shared" si="20"/>
        <v>0.26249999999999996</v>
      </c>
      <c r="AH77" s="158">
        <f t="shared" si="20"/>
        <v>0.48124999999999996</v>
      </c>
      <c r="AI77" s="158">
        <f t="shared" si="20"/>
        <v>0.40833333333333333</v>
      </c>
      <c r="AJ77" s="158">
        <f t="shared" si="20"/>
        <v>0.39374999999999999</v>
      </c>
      <c r="AK77" s="158">
        <f t="shared" si="20"/>
        <v>0.55416666666666659</v>
      </c>
      <c r="AL77" s="158">
        <f t="shared" si="20"/>
        <v>0.36458333333333331</v>
      </c>
      <c r="AM77" s="158">
        <f t="shared" si="20"/>
        <v>0.4375</v>
      </c>
      <c r="AN77" s="158">
        <f t="shared" si="20"/>
        <v>0.36458333333333331</v>
      </c>
      <c r="AO77" s="158">
        <f t="shared" si="20"/>
        <v>0.42291666666666661</v>
      </c>
      <c r="AP77" s="158">
        <f t="shared" si="20"/>
        <v>0.29166666666666669</v>
      </c>
      <c r="AQ77" s="158">
        <f t="shared" si="20"/>
        <v>0.3208333333333333</v>
      </c>
      <c r="AR77" s="158">
        <f t="shared" si="20"/>
        <v>0.27708333333333329</v>
      </c>
      <c r="AS77" s="158">
        <f t="shared" si="20"/>
        <v>0.35</v>
      </c>
      <c r="AT77" s="158">
        <f t="shared" si="20"/>
        <v>0.29166666666666669</v>
      </c>
      <c r="AU77" s="158">
        <f t="shared" si="20"/>
        <v>0.46666666666666662</v>
      </c>
      <c r="AV77" s="158">
        <f t="shared" si="20"/>
        <v>0.42291666666666661</v>
      </c>
      <c r="AW77" s="77">
        <v>77</v>
      </c>
    </row>
    <row r="78" spans="1:49" ht="13.5" thickBot="1" x14ac:dyDescent="0.25">
      <c r="A78" s="114" t="s">
        <v>35</v>
      </c>
      <c r="B78" s="158">
        <v>0.35</v>
      </c>
      <c r="C78" s="158">
        <f t="shared" si="19"/>
        <v>0.45208333333333334</v>
      </c>
      <c r="D78" s="158">
        <f t="shared" si="19"/>
        <v>0.29166666666666669</v>
      </c>
      <c r="E78" s="158">
        <f t="shared" si="19"/>
        <v>0.36458333333333331</v>
      </c>
      <c r="F78" s="158">
        <f t="shared" si="19"/>
        <v>0.35</v>
      </c>
      <c r="G78" s="158">
        <f t="shared" si="19"/>
        <v>0.23333333333333331</v>
      </c>
      <c r="H78" s="158">
        <f t="shared" si="19"/>
        <v>0.3791666666666666</v>
      </c>
      <c r="I78" s="158">
        <f t="shared" si="18"/>
        <v>0.39374999999999999</v>
      </c>
      <c r="J78" s="179">
        <f t="shared" si="19"/>
        <v>0.30624999999999997</v>
      </c>
      <c r="K78" s="158">
        <f t="shared" si="19"/>
        <v>0.35</v>
      </c>
      <c r="L78" s="158">
        <f t="shared" si="19"/>
        <v>0.30624999999999997</v>
      </c>
      <c r="M78" s="158">
        <f t="shared" si="19"/>
        <v>0.4375</v>
      </c>
      <c r="N78" s="158">
        <f t="shared" si="19"/>
        <v>0.3208333333333333</v>
      </c>
      <c r="O78" s="158">
        <f t="shared" si="19"/>
        <v>0.3791666666666666</v>
      </c>
      <c r="P78" s="158">
        <f t="shared" si="19"/>
        <v>0.45208333333333334</v>
      </c>
      <c r="Q78" s="158">
        <f t="shared" si="20"/>
        <v>0.36458333333333331</v>
      </c>
      <c r="R78" s="158">
        <f t="shared" si="20"/>
        <v>0.39374999999999999</v>
      </c>
      <c r="S78" s="158">
        <f t="shared" si="20"/>
        <v>0.4375</v>
      </c>
      <c r="T78" s="158">
        <f t="shared" si="20"/>
        <v>0.3791666666666666</v>
      </c>
      <c r="U78" s="158">
        <f t="shared" si="20"/>
        <v>0.23333333333333331</v>
      </c>
      <c r="V78" s="158">
        <f t="shared" si="20"/>
        <v>0.36458333333333331</v>
      </c>
      <c r="W78" s="158">
        <f t="shared" si="20"/>
        <v>0.35</v>
      </c>
      <c r="X78" s="158">
        <f t="shared" si="20"/>
        <v>0.49583333333333335</v>
      </c>
      <c r="Y78" s="158">
        <f t="shared" si="20"/>
        <v>0.11666666666666665</v>
      </c>
      <c r="Z78" s="158">
        <f t="shared" si="20"/>
        <v>0.27708333333333329</v>
      </c>
      <c r="AA78" s="158">
        <f t="shared" si="20"/>
        <v>0.21875</v>
      </c>
      <c r="AB78" s="158">
        <f t="shared" si="20"/>
        <v>0.26249999999999996</v>
      </c>
      <c r="AC78" s="158">
        <f t="shared" si="20"/>
        <v>0.45208333333333334</v>
      </c>
      <c r="AD78" s="158">
        <f t="shared" si="20"/>
        <v>0.20416666666666666</v>
      </c>
      <c r="AE78" s="158">
        <f t="shared" si="20"/>
        <v>0.35</v>
      </c>
      <c r="AF78" s="158">
        <f t="shared" si="20"/>
        <v>0.45208333333333334</v>
      </c>
      <c r="AG78" s="158">
        <f t="shared" si="20"/>
        <v>0.26249999999999996</v>
      </c>
      <c r="AH78" s="158">
        <f t="shared" si="20"/>
        <v>0.48124999999999996</v>
      </c>
      <c r="AI78" s="158">
        <f t="shared" si="20"/>
        <v>0.40833333333333333</v>
      </c>
      <c r="AJ78" s="158">
        <f t="shared" si="20"/>
        <v>0.39374999999999999</v>
      </c>
      <c r="AK78" s="158">
        <f t="shared" si="20"/>
        <v>0.55416666666666659</v>
      </c>
      <c r="AL78" s="158">
        <f t="shared" si="20"/>
        <v>0.36458333333333331</v>
      </c>
      <c r="AM78" s="158">
        <f t="shared" si="20"/>
        <v>0.4375</v>
      </c>
      <c r="AN78" s="158">
        <f t="shared" si="20"/>
        <v>0.36458333333333331</v>
      </c>
      <c r="AO78" s="158">
        <f t="shared" si="20"/>
        <v>0.42291666666666661</v>
      </c>
      <c r="AP78" s="158">
        <f t="shared" si="20"/>
        <v>0.29166666666666669</v>
      </c>
      <c r="AQ78" s="158">
        <f t="shared" si="20"/>
        <v>0.3208333333333333</v>
      </c>
      <c r="AR78" s="158">
        <f t="shared" si="20"/>
        <v>0.27708333333333329</v>
      </c>
      <c r="AS78" s="158">
        <f t="shared" si="20"/>
        <v>0.35</v>
      </c>
      <c r="AT78" s="158">
        <f t="shared" si="20"/>
        <v>0.29166666666666669</v>
      </c>
      <c r="AU78" s="158">
        <f t="shared" si="20"/>
        <v>0.46666666666666662</v>
      </c>
      <c r="AV78" s="158">
        <f t="shared" si="20"/>
        <v>0.42291666666666661</v>
      </c>
      <c r="AW78" s="77">
        <v>78</v>
      </c>
    </row>
    <row r="79" spans="1:49" ht="13.5" thickBot="1" x14ac:dyDescent="0.25">
      <c r="A79" s="114" t="s">
        <v>36</v>
      </c>
      <c r="B79" s="158">
        <v>0.12</v>
      </c>
      <c r="C79" s="158">
        <f t="shared" si="19"/>
        <v>0.155</v>
      </c>
      <c r="D79" s="158">
        <f t="shared" si="19"/>
        <v>0.1</v>
      </c>
      <c r="E79" s="158">
        <f t="shared" si="19"/>
        <v>0.125</v>
      </c>
      <c r="F79" s="158">
        <f t="shared" si="19"/>
        <v>0.12</v>
      </c>
      <c r="G79" s="158">
        <f t="shared" si="19"/>
        <v>7.9999999999999988E-2</v>
      </c>
      <c r="H79" s="158">
        <f t="shared" si="19"/>
        <v>0.12999999999999998</v>
      </c>
      <c r="I79" s="158">
        <f t="shared" si="18"/>
        <v>0.13500000000000001</v>
      </c>
      <c r="J79" s="179">
        <f t="shared" si="19"/>
        <v>0.105</v>
      </c>
      <c r="K79" s="158">
        <f t="shared" si="19"/>
        <v>0.12</v>
      </c>
      <c r="L79" s="158">
        <f t="shared" si="19"/>
        <v>0.105</v>
      </c>
      <c r="M79" s="158">
        <f t="shared" si="19"/>
        <v>0.15</v>
      </c>
      <c r="N79" s="158">
        <f t="shared" si="19"/>
        <v>0.10999999999999999</v>
      </c>
      <c r="O79" s="158">
        <f t="shared" si="19"/>
        <v>0.12999999999999998</v>
      </c>
      <c r="P79" s="158">
        <f t="shared" si="19"/>
        <v>0.155</v>
      </c>
      <c r="Q79" s="158">
        <f t="shared" si="20"/>
        <v>0.125</v>
      </c>
      <c r="R79" s="158">
        <f t="shared" si="20"/>
        <v>0.13500000000000001</v>
      </c>
      <c r="S79" s="158">
        <f t="shared" si="20"/>
        <v>0.15</v>
      </c>
      <c r="T79" s="158">
        <f t="shared" si="20"/>
        <v>0.12999999999999998</v>
      </c>
      <c r="U79" s="158">
        <f t="shared" si="20"/>
        <v>7.9999999999999988E-2</v>
      </c>
      <c r="V79" s="158">
        <f t="shared" si="20"/>
        <v>0.125</v>
      </c>
      <c r="W79" s="158">
        <f t="shared" si="20"/>
        <v>0.12</v>
      </c>
      <c r="X79" s="158">
        <f t="shared" si="20"/>
        <v>0.17</v>
      </c>
      <c r="Y79" s="158">
        <f t="shared" si="20"/>
        <v>3.9999999999999994E-2</v>
      </c>
      <c r="Z79" s="158">
        <f t="shared" si="20"/>
        <v>9.4999999999999987E-2</v>
      </c>
      <c r="AA79" s="158">
        <f t="shared" si="20"/>
        <v>7.4999999999999997E-2</v>
      </c>
      <c r="AB79" s="158">
        <f t="shared" si="20"/>
        <v>0.09</v>
      </c>
      <c r="AC79" s="158">
        <f t="shared" si="20"/>
        <v>0.155</v>
      </c>
      <c r="AD79" s="158">
        <f t="shared" si="20"/>
        <v>7.0000000000000007E-2</v>
      </c>
      <c r="AE79" s="158">
        <f t="shared" si="20"/>
        <v>0.12</v>
      </c>
      <c r="AF79" s="158">
        <f t="shared" si="20"/>
        <v>0.155</v>
      </c>
      <c r="AG79" s="158">
        <f t="shared" si="20"/>
        <v>0.09</v>
      </c>
      <c r="AH79" s="158">
        <f t="shared" si="20"/>
        <v>0.16499999999999998</v>
      </c>
      <c r="AI79" s="158">
        <f t="shared" si="20"/>
        <v>0.14000000000000001</v>
      </c>
      <c r="AJ79" s="158">
        <f t="shared" si="20"/>
        <v>0.13500000000000001</v>
      </c>
      <c r="AK79" s="158">
        <f t="shared" si="20"/>
        <v>0.18999999999999997</v>
      </c>
      <c r="AL79" s="158">
        <f t="shared" si="20"/>
        <v>0.125</v>
      </c>
      <c r="AM79" s="158">
        <f t="shared" si="20"/>
        <v>0.15</v>
      </c>
      <c r="AN79" s="158">
        <f t="shared" si="20"/>
        <v>0.125</v>
      </c>
      <c r="AO79" s="158">
        <f t="shared" si="20"/>
        <v>0.14499999999999999</v>
      </c>
      <c r="AP79" s="158">
        <f t="shared" si="20"/>
        <v>0.1</v>
      </c>
      <c r="AQ79" s="158">
        <f t="shared" si="20"/>
        <v>0.10999999999999999</v>
      </c>
      <c r="AR79" s="158">
        <f t="shared" si="20"/>
        <v>9.4999999999999987E-2</v>
      </c>
      <c r="AS79" s="158">
        <f t="shared" si="20"/>
        <v>0.12</v>
      </c>
      <c r="AT79" s="158">
        <f t="shared" si="20"/>
        <v>0.1</v>
      </c>
      <c r="AU79" s="158">
        <f t="shared" si="20"/>
        <v>0.15999999999999998</v>
      </c>
      <c r="AV79" s="158">
        <f t="shared" si="20"/>
        <v>0.14499999999999999</v>
      </c>
      <c r="AW79" s="77">
        <v>79</v>
      </c>
    </row>
    <row r="80" spans="1:49" ht="13.5" thickBot="1" x14ac:dyDescent="0.25">
      <c r="A80" s="114" t="s">
        <v>37</v>
      </c>
      <c r="B80" s="158">
        <v>0.12</v>
      </c>
      <c r="C80" s="158">
        <f t="shared" si="19"/>
        <v>0.155</v>
      </c>
      <c r="D80" s="158">
        <f t="shared" si="19"/>
        <v>0.1</v>
      </c>
      <c r="E80" s="158">
        <f t="shared" si="19"/>
        <v>0.125</v>
      </c>
      <c r="F80" s="158">
        <f t="shared" si="19"/>
        <v>0.12</v>
      </c>
      <c r="G80" s="158">
        <f t="shared" si="19"/>
        <v>7.9999999999999988E-2</v>
      </c>
      <c r="H80" s="158">
        <f t="shared" si="19"/>
        <v>0.12999999999999998</v>
      </c>
      <c r="I80" s="158">
        <f t="shared" si="18"/>
        <v>0.13500000000000001</v>
      </c>
      <c r="J80" s="179">
        <f t="shared" si="19"/>
        <v>0.105</v>
      </c>
      <c r="K80" s="158">
        <f t="shared" si="19"/>
        <v>0.12</v>
      </c>
      <c r="L80" s="158">
        <f t="shared" si="19"/>
        <v>0.105</v>
      </c>
      <c r="M80" s="158">
        <f t="shared" si="19"/>
        <v>0.15</v>
      </c>
      <c r="N80" s="158">
        <f t="shared" si="19"/>
        <v>0.10999999999999999</v>
      </c>
      <c r="O80" s="158">
        <f t="shared" si="19"/>
        <v>0.12999999999999998</v>
      </c>
      <c r="P80" s="158">
        <f t="shared" si="19"/>
        <v>0.155</v>
      </c>
      <c r="Q80" s="158">
        <f t="shared" si="20"/>
        <v>0.125</v>
      </c>
      <c r="R80" s="158">
        <f t="shared" si="20"/>
        <v>0.13500000000000001</v>
      </c>
      <c r="S80" s="158">
        <f t="shared" si="20"/>
        <v>0.15</v>
      </c>
      <c r="T80" s="158">
        <f t="shared" si="20"/>
        <v>0.12999999999999998</v>
      </c>
      <c r="U80" s="158">
        <f t="shared" si="20"/>
        <v>7.9999999999999988E-2</v>
      </c>
      <c r="V80" s="158">
        <f t="shared" si="20"/>
        <v>0.125</v>
      </c>
      <c r="W80" s="158">
        <f t="shared" si="20"/>
        <v>0.12</v>
      </c>
      <c r="X80" s="158">
        <f t="shared" si="20"/>
        <v>0.17</v>
      </c>
      <c r="Y80" s="158">
        <f t="shared" si="20"/>
        <v>3.9999999999999994E-2</v>
      </c>
      <c r="Z80" s="158">
        <f t="shared" si="20"/>
        <v>9.4999999999999987E-2</v>
      </c>
      <c r="AA80" s="158">
        <f t="shared" si="20"/>
        <v>7.4999999999999997E-2</v>
      </c>
      <c r="AB80" s="158">
        <f t="shared" si="20"/>
        <v>0.09</v>
      </c>
      <c r="AC80" s="158">
        <f t="shared" si="20"/>
        <v>0.155</v>
      </c>
      <c r="AD80" s="158">
        <f t="shared" si="20"/>
        <v>7.0000000000000007E-2</v>
      </c>
      <c r="AE80" s="158">
        <f t="shared" si="20"/>
        <v>0.12</v>
      </c>
      <c r="AF80" s="158">
        <f t="shared" si="20"/>
        <v>0.155</v>
      </c>
      <c r="AG80" s="158">
        <f t="shared" si="20"/>
        <v>0.09</v>
      </c>
      <c r="AH80" s="158">
        <f t="shared" si="20"/>
        <v>0.16499999999999998</v>
      </c>
      <c r="AI80" s="158">
        <f t="shared" si="20"/>
        <v>0.14000000000000001</v>
      </c>
      <c r="AJ80" s="158">
        <f t="shared" si="20"/>
        <v>0.13500000000000001</v>
      </c>
      <c r="AK80" s="158">
        <f t="shared" si="20"/>
        <v>0.18999999999999997</v>
      </c>
      <c r="AL80" s="158">
        <f t="shared" si="20"/>
        <v>0.125</v>
      </c>
      <c r="AM80" s="158">
        <f t="shared" si="20"/>
        <v>0.15</v>
      </c>
      <c r="AN80" s="158">
        <f t="shared" si="20"/>
        <v>0.125</v>
      </c>
      <c r="AO80" s="158">
        <f t="shared" si="20"/>
        <v>0.14499999999999999</v>
      </c>
      <c r="AP80" s="158">
        <f t="shared" si="20"/>
        <v>0.1</v>
      </c>
      <c r="AQ80" s="158">
        <f t="shared" si="20"/>
        <v>0.10999999999999999</v>
      </c>
      <c r="AR80" s="158">
        <f t="shared" si="20"/>
        <v>9.4999999999999987E-2</v>
      </c>
      <c r="AS80" s="158">
        <f t="shared" si="20"/>
        <v>0.12</v>
      </c>
      <c r="AT80" s="158">
        <f t="shared" si="20"/>
        <v>0.1</v>
      </c>
      <c r="AU80" s="158">
        <f t="shared" si="20"/>
        <v>0.15999999999999998</v>
      </c>
      <c r="AV80" s="158">
        <f t="shared" si="20"/>
        <v>0.14499999999999999</v>
      </c>
      <c r="AW80" s="77">
        <v>80</v>
      </c>
    </row>
    <row r="81" spans="1:49" ht="13.5" thickBot="1" x14ac:dyDescent="0.25">
      <c r="A81" s="114" t="s">
        <v>208</v>
      </c>
      <c r="B81" s="158">
        <v>0.12</v>
      </c>
      <c r="C81" s="158">
        <f t="shared" si="19"/>
        <v>0.155</v>
      </c>
      <c r="D81" s="158">
        <f t="shared" si="19"/>
        <v>0.1</v>
      </c>
      <c r="E81" s="158">
        <f t="shared" si="19"/>
        <v>0.125</v>
      </c>
      <c r="F81" s="158">
        <f t="shared" si="19"/>
        <v>0.12</v>
      </c>
      <c r="G81" s="158">
        <f t="shared" si="19"/>
        <v>7.9999999999999988E-2</v>
      </c>
      <c r="H81" s="158">
        <f t="shared" si="19"/>
        <v>0.12999999999999998</v>
      </c>
      <c r="I81" s="158">
        <f t="shared" si="18"/>
        <v>0.13500000000000001</v>
      </c>
      <c r="J81" s="179">
        <f t="shared" si="19"/>
        <v>0.105</v>
      </c>
      <c r="K81" s="158">
        <f t="shared" si="19"/>
        <v>0.12</v>
      </c>
      <c r="L81" s="158">
        <f t="shared" si="19"/>
        <v>0.105</v>
      </c>
      <c r="M81" s="158">
        <f t="shared" si="19"/>
        <v>0.15</v>
      </c>
      <c r="N81" s="158">
        <f t="shared" si="19"/>
        <v>0.10999999999999999</v>
      </c>
      <c r="O81" s="158">
        <f t="shared" si="19"/>
        <v>0.12999999999999998</v>
      </c>
      <c r="P81" s="158">
        <f t="shared" si="19"/>
        <v>0.155</v>
      </c>
      <c r="Q81" s="158">
        <f t="shared" si="20"/>
        <v>0.125</v>
      </c>
      <c r="R81" s="158">
        <f t="shared" si="20"/>
        <v>0.13500000000000001</v>
      </c>
      <c r="S81" s="158">
        <f t="shared" si="20"/>
        <v>0.15</v>
      </c>
      <c r="T81" s="158">
        <f t="shared" si="20"/>
        <v>0.12999999999999998</v>
      </c>
      <c r="U81" s="158">
        <f t="shared" si="20"/>
        <v>7.9999999999999988E-2</v>
      </c>
      <c r="V81" s="158">
        <f t="shared" si="20"/>
        <v>0.125</v>
      </c>
      <c r="W81" s="158">
        <f t="shared" si="20"/>
        <v>0.12</v>
      </c>
      <c r="X81" s="158">
        <f t="shared" si="20"/>
        <v>0.17</v>
      </c>
      <c r="Y81" s="158">
        <f t="shared" si="20"/>
        <v>3.9999999999999994E-2</v>
      </c>
      <c r="Z81" s="158">
        <f t="shared" si="20"/>
        <v>9.4999999999999987E-2</v>
      </c>
      <c r="AA81" s="158">
        <f t="shared" si="20"/>
        <v>7.4999999999999997E-2</v>
      </c>
      <c r="AB81" s="158">
        <f t="shared" si="20"/>
        <v>0.09</v>
      </c>
      <c r="AC81" s="158">
        <f t="shared" si="20"/>
        <v>0.155</v>
      </c>
      <c r="AD81" s="158">
        <f t="shared" si="20"/>
        <v>7.0000000000000007E-2</v>
      </c>
      <c r="AE81" s="158">
        <f t="shared" si="20"/>
        <v>0.12</v>
      </c>
      <c r="AF81" s="158">
        <f t="shared" si="20"/>
        <v>0.155</v>
      </c>
      <c r="AG81" s="158">
        <f t="shared" si="20"/>
        <v>0.09</v>
      </c>
      <c r="AH81" s="158">
        <f t="shared" si="20"/>
        <v>0.16499999999999998</v>
      </c>
      <c r="AI81" s="158">
        <f t="shared" si="20"/>
        <v>0.14000000000000001</v>
      </c>
      <c r="AJ81" s="158">
        <f t="shared" si="20"/>
        <v>0.13500000000000001</v>
      </c>
      <c r="AK81" s="158">
        <f t="shared" si="20"/>
        <v>0.18999999999999997</v>
      </c>
      <c r="AL81" s="158">
        <f t="shared" si="20"/>
        <v>0.125</v>
      </c>
      <c r="AM81" s="158">
        <f t="shared" si="20"/>
        <v>0.15</v>
      </c>
      <c r="AN81" s="158">
        <f t="shared" si="20"/>
        <v>0.125</v>
      </c>
      <c r="AO81" s="158">
        <f t="shared" si="20"/>
        <v>0.14499999999999999</v>
      </c>
      <c r="AP81" s="158">
        <f t="shared" si="20"/>
        <v>0.1</v>
      </c>
      <c r="AQ81" s="158">
        <f t="shared" si="20"/>
        <v>0.10999999999999999</v>
      </c>
      <c r="AR81" s="158">
        <f t="shared" si="20"/>
        <v>9.4999999999999987E-2</v>
      </c>
      <c r="AS81" s="158">
        <f t="shared" si="20"/>
        <v>0.12</v>
      </c>
      <c r="AT81" s="158">
        <f t="shared" si="20"/>
        <v>0.1</v>
      </c>
      <c r="AU81" s="158">
        <f t="shared" si="20"/>
        <v>0.15999999999999998</v>
      </c>
      <c r="AV81" s="158">
        <f t="shared" si="20"/>
        <v>0.14499999999999999</v>
      </c>
      <c r="AW81" s="77">
        <v>81</v>
      </c>
    </row>
    <row r="82" spans="1:49" ht="13.5" thickBot="1" x14ac:dyDescent="0.25">
      <c r="A82" s="114" t="s">
        <v>209</v>
      </c>
      <c r="B82" s="158">
        <v>0.12</v>
      </c>
      <c r="C82" s="158">
        <f t="shared" si="19"/>
        <v>0.155</v>
      </c>
      <c r="D82" s="158">
        <f t="shared" si="19"/>
        <v>0.1</v>
      </c>
      <c r="E82" s="158">
        <f t="shared" si="19"/>
        <v>0.125</v>
      </c>
      <c r="F82" s="158">
        <f t="shared" si="19"/>
        <v>0.12</v>
      </c>
      <c r="G82" s="158">
        <f t="shared" si="19"/>
        <v>7.9999999999999988E-2</v>
      </c>
      <c r="H82" s="158">
        <f t="shared" si="19"/>
        <v>0.12999999999999998</v>
      </c>
      <c r="I82" s="158">
        <f t="shared" si="18"/>
        <v>0.13500000000000001</v>
      </c>
      <c r="J82" s="179">
        <f t="shared" si="19"/>
        <v>0.105</v>
      </c>
      <c r="K82" s="158">
        <f t="shared" si="19"/>
        <v>0.12</v>
      </c>
      <c r="L82" s="158">
        <f t="shared" si="19"/>
        <v>0.105</v>
      </c>
      <c r="M82" s="158">
        <f t="shared" si="19"/>
        <v>0.15</v>
      </c>
      <c r="N82" s="158">
        <f t="shared" si="19"/>
        <v>0.10999999999999999</v>
      </c>
      <c r="O82" s="158">
        <f t="shared" si="19"/>
        <v>0.12999999999999998</v>
      </c>
      <c r="P82" s="158">
        <f t="shared" si="19"/>
        <v>0.155</v>
      </c>
      <c r="Q82" s="158">
        <f t="shared" si="20"/>
        <v>0.125</v>
      </c>
      <c r="R82" s="158">
        <f t="shared" si="20"/>
        <v>0.13500000000000001</v>
      </c>
      <c r="S82" s="158">
        <f t="shared" si="20"/>
        <v>0.15</v>
      </c>
      <c r="T82" s="158">
        <f t="shared" si="20"/>
        <v>0.12999999999999998</v>
      </c>
      <c r="U82" s="158">
        <f t="shared" si="20"/>
        <v>7.9999999999999988E-2</v>
      </c>
      <c r="V82" s="158">
        <f t="shared" si="20"/>
        <v>0.125</v>
      </c>
      <c r="W82" s="158">
        <f t="shared" si="20"/>
        <v>0.12</v>
      </c>
      <c r="X82" s="158">
        <f t="shared" si="20"/>
        <v>0.17</v>
      </c>
      <c r="Y82" s="158">
        <f t="shared" si="20"/>
        <v>3.9999999999999994E-2</v>
      </c>
      <c r="Z82" s="158">
        <f t="shared" si="20"/>
        <v>9.4999999999999987E-2</v>
      </c>
      <c r="AA82" s="158">
        <f t="shared" si="20"/>
        <v>7.4999999999999997E-2</v>
      </c>
      <c r="AB82" s="158">
        <f t="shared" si="20"/>
        <v>0.09</v>
      </c>
      <c r="AC82" s="158">
        <f t="shared" si="20"/>
        <v>0.155</v>
      </c>
      <c r="AD82" s="158">
        <f t="shared" si="20"/>
        <v>7.0000000000000007E-2</v>
      </c>
      <c r="AE82" s="158">
        <f t="shared" si="20"/>
        <v>0.12</v>
      </c>
      <c r="AF82" s="158">
        <f t="shared" si="20"/>
        <v>0.155</v>
      </c>
      <c r="AG82" s="158">
        <f t="shared" si="20"/>
        <v>0.09</v>
      </c>
      <c r="AH82" s="158">
        <f t="shared" si="20"/>
        <v>0.16499999999999998</v>
      </c>
      <c r="AI82" s="158">
        <f t="shared" si="20"/>
        <v>0.14000000000000001</v>
      </c>
      <c r="AJ82" s="158">
        <f t="shared" ref="AJ82:AV82" si="21">AJ$269*$B82</f>
        <v>0.13500000000000001</v>
      </c>
      <c r="AK82" s="158">
        <f t="shared" si="21"/>
        <v>0.18999999999999997</v>
      </c>
      <c r="AL82" s="158">
        <f t="shared" si="21"/>
        <v>0.125</v>
      </c>
      <c r="AM82" s="158">
        <f t="shared" si="21"/>
        <v>0.15</v>
      </c>
      <c r="AN82" s="158">
        <f t="shared" si="21"/>
        <v>0.125</v>
      </c>
      <c r="AO82" s="158">
        <f t="shared" si="21"/>
        <v>0.14499999999999999</v>
      </c>
      <c r="AP82" s="158">
        <f t="shared" si="21"/>
        <v>0.1</v>
      </c>
      <c r="AQ82" s="158">
        <f t="shared" si="21"/>
        <v>0.10999999999999999</v>
      </c>
      <c r="AR82" s="158">
        <f t="shared" si="21"/>
        <v>9.4999999999999987E-2</v>
      </c>
      <c r="AS82" s="158">
        <f t="shared" si="21"/>
        <v>0.12</v>
      </c>
      <c r="AT82" s="158">
        <f t="shared" si="21"/>
        <v>0.1</v>
      </c>
      <c r="AU82" s="158">
        <f t="shared" si="21"/>
        <v>0.15999999999999998</v>
      </c>
      <c r="AV82" s="158">
        <f t="shared" si="21"/>
        <v>0.14499999999999999</v>
      </c>
      <c r="AW82" s="77">
        <v>82</v>
      </c>
    </row>
    <row r="83" spans="1:49" ht="13.5" thickBot="1" x14ac:dyDescent="0.25">
      <c r="A83" s="114" t="s">
        <v>39</v>
      </c>
      <c r="B83"/>
      <c r="AW83" s="77">
        <v>83</v>
      </c>
    </row>
    <row r="84" spans="1:49" ht="13.5" thickBot="1" x14ac:dyDescent="0.25">
      <c r="A84" s="114" t="s">
        <v>40</v>
      </c>
      <c r="B84"/>
      <c r="AW84" s="77">
        <v>84</v>
      </c>
    </row>
    <row r="85" spans="1:49" ht="13.5" thickBot="1" x14ac:dyDescent="0.25">
      <c r="A85" s="114" t="s">
        <v>41</v>
      </c>
      <c r="B85" s="212"/>
      <c r="AW85" s="77">
        <v>85</v>
      </c>
    </row>
    <row r="86" spans="1:49" ht="13.5" thickBot="1" x14ac:dyDescent="0.25">
      <c r="A86" s="114" t="s">
        <v>42</v>
      </c>
      <c r="B86" s="212"/>
      <c r="AW86" s="77">
        <v>86</v>
      </c>
    </row>
    <row r="87" spans="1:49" ht="13.5" thickBot="1" x14ac:dyDescent="0.25">
      <c r="A87" s="114" t="s">
        <v>222</v>
      </c>
      <c r="B87" s="213">
        <v>0.25</v>
      </c>
      <c r="C87" s="158">
        <f>C$270*$B87</f>
        <v>0.28409090909090912</v>
      </c>
      <c r="D87" s="158">
        <f t="shared" ref="D87:AV94" si="22">D$270*$B87</f>
        <v>0.14772727272727273</v>
      </c>
      <c r="E87" s="158">
        <f t="shared" si="22"/>
        <v>0.27272727272727271</v>
      </c>
      <c r="F87" s="158">
        <f t="shared" si="22"/>
        <v>0.23863636363636365</v>
      </c>
      <c r="G87" s="158">
        <f t="shared" si="22"/>
        <v>0.23863636363636365</v>
      </c>
      <c r="H87" s="158">
        <f t="shared" si="22"/>
        <v>0.23863636363636365</v>
      </c>
      <c r="I87" s="158">
        <f t="shared" ref="I87:I102" si="23">I$270*$B87</f>
        <v>0.25</v>
      </c>
      <c r="J87" s="179">
        <f t="shared" si="22"/>
        <v>0.23863636363636365</v>
      </c>
      <c r="K87" s="158">
        <f t="shared" si="22"/>
        <v>0.26136363636363635</v>
      </c>
      <c r="L87" s="158">
        <f t="shared" si="22"/>
        <v>0.21590909090909091</v>
      </c>
      <c r="M87" s="158">
        <f t="shared" si="22"/>
        <v>0.17045454545454544</v>
      </c>
      <c r="N87" s="158">
        <f t="shared" si="22"/>
        <v>0.15909090909090909</v>
      </c>
      <c r="O87" s="158">
        <f t="shared" si="22"/>
        <v>0.26136363636363635</v>
      </c>
      <c r="P87" s="158">
        <f t="shared" si="22"/>
        <v>0.15909090909090909</v>
      </c>
      <c r="Q87" s="158">
        <f t="shared" si="22"/>
        <v>0.23863636363636365</v>
      </c>
      <c r="R87" s="158">
        <f t="shared" si="22"/>
        <v>0.23863636363636365</v>
      </c>
      <c r="S87" s="158">
        <f t="shared" si="22"/>
        <v>0.20454545454545456</v>
      </c>
      <c r="T87" s="158">
        <f t="shared" si="22"/>
        <v>0.27272727272727271</v>
      </c>
      <c r="U87" s="158">
        <f t="shared" si="22"/>
        <v>0.31818181818181818</v>
      </c>
      <c r="V87" s="158">
        <f t="shared" si="22"/>
        <v>0.27272727272727271</v>
      </c>
      <c r="W87" s="158">
        <f t="shared" si="22"/>
        <v>0.36363636363636365</v>
      </c>
      <c r="X87" s="158">
        <f t="shared" si="22"/>
        <v>0.35227272727272729</v>
      </c>
      <c r="Y87" s="158">
        <f t="shared" si="22"/>
        <v>0.11363636363636363</v>
      </c>
      <c r="Z87" s="158">
        <f t="shared" si="22"/>
        <v>0.27272727272727271</v>
      </c>
      <c r="AA87" s="158">
        <f t="shared" si="22"/>
        <v>0.125</v>
      </c>
      <c r="AB87" s="158">
        <f t="shared" si="22"/>
        <v>0.20454545454545456</v>
      </c>
      <c r="AC87" s="158">
        <f t="shared" si="22"/>
        <v>0.15909090909090909</v>
      </c>
      <c r="AD87" s="158">
        <f t="shared" si="22"/>
        <v>0.26136363636363635</v>
      </c>
      <c r="AE87" s="158">
        <f t="shared" si="22"/>
        <v>0.23863636363636365</v>
      </c>
      <c r="AF87" s="158">
        <f t="shared" si="22"/>
        <v>0.27272727272727271</v>
      </c>
      <c r="AG87" s="158">
        <f t="shared" si="22"/>
        <v>0.22727272727272727</v>
      </c>
      <c r="AH87" s="158">
        <f t="shared" si="22"/>
        <v>0.26136363636363635</v>
      </c>
      <c r="AI87" s="158">
        <f t="shared" si="22"/>
        <v>0.30681818181818182</v>
      </c>
      <c r="AJ87" s="158">
        <f t="shared" si="22"/>
        <v>0.21590909090909091</v>
      </c>
      <c r="AK87" s="158">
        <f t="shared" si="22"/>
        <v>0.30681818181818182</v>
      </c>
      <c r="AL87" s="158">
        <f t="shared" si="22"/>
        <v>0.25</v>
      </c>
      <c r="AM87" s="158">
        <f t="shared" si="22"/>
        <v>0.17045454545454544</v>
      </c>
      <c r="AN87" s="158">
        <f t="shared" si="22"/>
        <v>0.20454545454545456</v>
      </c>
      <c r="AO87" s="158">
        <f t="shared" si="22"/>
        <v>0.28409090909090912</v>
      </c>
      <c r="AP87" s="158">
        <f t="shared" si="22"/>
        <v>0.14772727272727273</v>
      </c>
      <c r="AQ87" s="158">
        <f t="shared" si="22"/>
        <v>0.15909090909090909</v>
      </c>
      <c r="AR87" s="158">
        <f t="shared" si="22"/>
        <v>0.18181818181818182</v>
      </c>
      <c r="AS87" s="158">
        <f t="shared" si="22"/>
        <v>0.27272727272727271</v>
      </c>
      <c r="AT87" s="158">
        <f t="shared" si="22"/>
        <v>0.17045454545454544</v>
      </c>
      <c r="AU87" s="158">
        <f t="shared" si="22"/>
        <v>0.34090909090909088</v>
      </c>
      <c r="AV87" s="158">
        <f t="shared" si="22"/>
        <v>0.18181818181818182</v>
      </c>
      <c r="AW87" s="77">
        <v>87</v>
      </c>
    </row>
    <row r="88" spans="1:49" ht="13.5" thickBot="1" x14ac:dyDescent="0.25">
      <c r="A88" s="114" t="s">
        <v>44</v>
      </c>
      <c r="B88" s="213">
        <v>0.25</v>
      </c>
      <c r="C88" s="158">
        <f t="shared" ref="C88:R102" si="24">C$270*$B88</f>
        <v>0.28409090909090912</v>
      </c>
      <c r="D88" s="158">
        <f t="shared" si="24"/>
        <v>0.14772727272727273</v>
      </c>
      <c r="E88" s="158">
        <f t="shared" si="24"/>
        <v>0.27272727272727271</v>
      </c>
      <c r="F88" s="158">
        <f t="shared" si="24"/>
        <v>0.23863636363636365</v>
      </c>
      <c r="G88" s="158">
        <f t="shared" si="24"/>
        <v>0.23863636363636365</v>
      </c>
      <c r="H88" s="158">
        <f t="shared" si="24"/>
        <v>0.23863636363636365</v>
      </c>
      <c r="I88" s="158">
        <f t="shared" si="23"/>
        <v>0.25</v>
      </c>
      <c r="J88" s="179">
        <f t="shared" si="24"/>
        <v>0.23863636363636365</v>
      </c>
      <c r="K88" s="158">
        <f t="shared" si="24"/>
        <v>0.26136363636363635</v>
      </c>
      <c r="L88" s="158">
        <f t="shared" si="24"/>
        <v>0.21590909090909091</v>
      </c>
      <c r="M88" s="158">
        <f t="shared" si="24"/>
        <v>0.17045454545454544</v>
      </c>
      <c r="N88" s="158">
        <f t="shared" si="24"/>
        <v>0.15909090909090909</v>
      </c>
      <c r="O88" s="158">
        <f t="shared" si="24"/>
        <v>0.26136363636363635</v>
      </c>
      <c r="P88" s="158">
        <f t="shared" si="24"/>
        <v>0.15909090909090909</v>
      </c>
      <c r="Q88" s="158">
        <f t="shared" si="24"/>
        <v>0.23863636363636365</v>
      </c>
      <c r="R88" s="158">
        <f t="shared" si="24"/>
        <v>0.23863636363636365</v>
      </c>
      <c r="S88" s="158">
        <f t="shared" si="22"/>
        <v>0.20454545454545456</v>
      </c>
      <c r="T88" s="158">
        <f t="shared" si="22"/>
        <v>0.27272727272727271</v>
      </c>
      <c r="U88" s="158">
        <f t="shared" si="22"/>
        <v>0.31818181818181818</v>
      </c>
      <c r="V88" s="158">
        <f t="shared" si="22"/>
        <v>0.27272727272727271</v>
      </c>
      <c r="W88" s="158">
        <f t="shared" si="22"/>
        <v>0.36363636363636365</v>
      </c>
      <c r="X88" s="158">
        <f t="shared" si="22"/>
        <v>0.35227272727272729</v>
      </c>
      <c r="Y88" s="158">
        <f t="shared" si="22"/>
        <v>0.11363636363636363</v>
      </c>
      <c r="Z88" s="158">
        <f t="shared" si="22"/>
        <v>0.27272727272727271</v>
      </c>
      <c r="AA88" s="158">
        <f t="shared" si="22"/>
        <v>0.125</v>
      </c>
      <c r="AB88" s="158">
        <f t="shared" si="22"/>
        <v>0.20454545454545456</v>
      </c>
      <c r="AC88" s="158">
        <f t="shared" si="22"/>
        <v>0.15909090909090909</v>
      </c>
      <c r="AD88" s="158">
        <f t="shared" si="22"/>
        <v>0.26136363636363635</v>
      </c>
      <c r="AE88" s="158">
        <f t="shared" si="22"/>
        <v>0.23863636363636365</v>
      </c>
      <c r="AF88" s="158">
        <f t="shared" si="22"/>
        <v>0.27272727272727271</v>
      </c>
      <c r="AG88" s="158">
        <f t="shared" si="22"/>
        <v>0.22727272727272727</v>
      </c>
      <c r="AH88" s="158">
        <f t="shared" si="22"/>
        <v>0.26136363636363635</v>
      </c>
      <c r="AI88" s="158">
        <f t="shared" si="22"/>
        <v>0.30681818181818182</v>
      </c>
      <c r="AJ88" s="158">
        <f t="shared" si="22"/>
        <v>0.21590909090909091</v>
      </c>
      <c r="AK88" s="158">
        <f t="shared" si="22"/>
        <v>0.30681818181818182</v>
      </c>
      <c r="AL88" s="158">
        <f t="shared" si="22"/>
        <v>0.25</v>
      </c>
      <c r="AM88" s="158">
        <f t="shared" si="22"/>
        <v>0.17045454545454544</v>
      </c>
      <c r="AN88" s="158">
        <f t="shared" si="22"/>
        <v>0.20454545454545456</v>
      </c>
      <c r="AO88" s="158">
        <f t="shared" si="22"/>
        <v>0.28409090909090912</v>
      </c>
      <c r="AP88" s="158">
        <f t="shared" si="22"/>
        <v>0.14772727272727273</v>
      </c>
      <c r="AQ88" s="158">
        <f t="shared" si="22"/>
        <v>0.15909090909090909</v>
      </c>
      <c r="AR88" s="158">
        <f t="shared" si="22"/>
        <v>0.18181818181818182</v>
      </c>
      <c r="AS88" s="158">
        <f t="shared" si="22"/>
        <v>0.27272727272727271</v>
      </c>
      <c r="AT88" s="158">
        <f t="shared" si="22"/>
        <v>0.17045454545454544</v>
      </c>
      <c r="AU88" s="158">
        <f t="shared" si="22"/>
        <v>0.34090909090909088</v>
      </c>
      <c r="AV88" s="158">
        <f t="shared" si="22"/>
        <v>0.18181818181818182</v>
      </c>
      <c r="AW88" s="77">
        <v>88</v>
      </c>
    </row>
    <row r="89" spans="1:49" ht="13.5" thickBot="1" x14ac:dyDescent="0.25">
      <c r="A89" s="114" t="s">
        <v>45</v>
      </c>
      <c r="B89" s="214">
        <v>0.36</v>
      </c>
      <c r="C89" s="158">
        <f t="shared" si="24"/>
        <v>0.40909090909090912</v>
      </c>
      <c r="D89" s="158">
        <f t="shared" si="24"/>
        <v>0.21272727272727274</v>
      </c>
      <c r="E89" s="158">
        <f t="shared" si="24"/>
        <v>0.3927272727272727</v>
      </c>
      <c r="F89" s="158">
        <f t="shared" si="24"/>
        <v>0.34363636363636363</v>
      </c>
      <c r="G89" s="158">
        <f t="shared" si="24"/>
        <v>0.34363636363636363</v>
      </c>
      <c r="H89" s="158">
        <f t="shared" si="24"/>
        <v>0.34363636363636363</v>
      </c>
      <c r="I89" s="158">
        <f t="shared" si="23"/>
        <v>0.36</v>
      </c>
      <c r="J89" s="179">
        <f t="shared" si="24"/>
        <v>0.34363636363636363</v>
      </c>
      <c r="K89" s="158">
        <f t="shared" si="24"/>
        <v>0.37636363636363634</v>
      </c>
      <c r="L89" s="158">
        <f t="shared" si="24"/>
        <v>0.31090909090909091</v>
      </c>
      <c r="M89" s="158">
        <f t="shared" si="24"/>
        <v>0.24545454545454543</v>
      </c>
      <c r="N89" s="158">
        <f t="shared" si="24"/>
        <v>0.22909090909090907</v>
      </c>
      <c r="O89" s="158">
        <f t="shared" si="24"/>
        <v>0.37636363636363634</v>
      </c>
      <c r="P89" s="158">
        <f t="shared" si="24"/>
        <v>0.22909090909090907</v>
      </c>
      <c r="Q89" s="158">
        <f t="shared" si="22"/>
        <v>0.34363636363636363</v>
      </c>
      <c r="R89" s="158">
        <f t="shared" si="22"/>
        <v>0.34363636363636363</v>
      </c>
      <c r="S89" s="158">
        <f t="shared" si="22"/>
        <v>0.29454545454545455</v>
      </c>
      <c r="T89" s="158">
        <f t="shared" si="22"/>
        <v>0.3927272727272727</v>
      </c>
      <c r="U89" s="158">
        <f t="shared" si="22"/>
        <v>0.45818181818181813</v>
      </c>
      <c r="V89" s="158">
        <f t="shared" si="22"/>
        <v>0.3927272727272727</v>
      </c>
      <c r="W89" s="158">
        <f t="shared" si="22"/>
        <v>0.52363636363636368</v>
      </c>
      <c r="X89" s="158">
        <f t="shared" si="22"/>
        <v>0.50727272727272732</v>
      </c>
      <c r="Y89" s="158">
        <f t="shared" si="22"/>
        <v>0.16363636363636364</v>
      </c>
      <c r="Z89" s="158">
        <f t="shared" si="22"/>
        <v>0.3927272727272727</v>
      </c>
      <c r="AA89" s="158">
        <f t="shared" si="22"/>
        <v>0.18</v>
      </c>
      <c r="AB89" s="158">
        <f t="shared" si="22"/>
        <v>0.29454545454545455</v>
      </c>
      <c r="AC89" s="158">
        <f t="shared" si="22"/>
        <v>0.22909090909090907</v>
      </c>
      <c r="AD89" s="158">
        <f t="shared" si="22"/>
        <v>0.37636363636363634</v>
      </c>
      <c r="AE89" s="158">
        <f t="shared" si="22"/>
        <v>0.34363636363636363</v>
      </c>
      <c r="AF89" s="158">
        <f t="shared" si="22"/>
        <v>0.3927272727272727</v>
      </c>
      <c r="AG89" s="158">
        <f t="shared" si="22"/>
        <v>0.32727272727272727</v>
      </c>
      <c r="AH89" s="158">
        <f t="shared" si="22"/>
        <v>0.37636363636363634</v>
      </c>
      <c r="AI89" s="158">
        <f t="shared" si="22"/>
        <v>0.44181818181818183</v>
      </c>
      <c r="AJ89" s="158">
        <f t="shared" si="22"/>
        <v>0.31090909090909091</v>
      </c>
      <c r="AK89" s="158">
        <f t="shared" si="22"/>
        <v>0.44181818181818183</v>
      </c>
      <c r="AL89" s="158">
        <f t="shared" si="22"/>
        <v>0.36</v>
      </c>
      <c r="AM89" s="158">
        <f t="shared" si="22"/>
        <v>0.24545454545454543</v>
      </c>
      <c r="AN89" s="158">
        <f t="shared" si="22"/>
        <v>0.29454545454545455</v>
      </c>
      <c r="AO89" s="158">
        <f t="shared" si="22"/>
        <v>0.40909090909090912</v>
      </c>
      <c r="AP89" s="158">
        <f t="shared" si="22"/>
        <v>0.21272727272727274</v>
      </c>
      <c r="AQ89" s="158">
        <f t="shared" si="22"/>
        <v>0.22909090909090907</v>
      </c>
      <c r="AR89" s="158">
        <f t="shared" si="22"/>
        <v>0.26181818181818184</v>
      </c>
      <c r="AS89" s="158">
        <f t="shared" si="22"/>
        <v>0.3927272727272727</v>
      </c>
      <c r="AT89" s="158">
        <f t="shared" si="22"/>
        <v>0.24545454545454543</v>
      </c>
      <c r="AU89" s="158">
        <f t="shared" si="22"/>
        <v>0.49090909090909085</v>
      </c>
      <c r="AV89" s="158">
        <f t="shared" si="22"/>
        <v>0.26181818181818184</v>
      </c>
      <c r="AW89" s="77">
        <v>89</v>
      </c>
    </row>
    <row r="90" spans="1:49" ht="13.5" thickBot="1" x14ac:dyDescent="0.25">
      <c r="A90" s="114" t="s">
        <v>46</v>
      </c>
      <c r="B90" s="214">
        <v>0.36</v>
      </c>
      <c r="C90" s="158">
        <f t="shared" si="24"/>
        <v>0.40909090909090912</v>
      </c>
      <c r="D90" s="158">
        <f t="shared" si="24"/>
        <v>0.21272727272727274</v>
      </c>
      <c r="E90" s="158">
        <f t="shared" si="24"/>
        <v>0.3927272727272727</v>
      </c>
      <c r="F90" s="158">
        <f t="shared" si="24"/>
        <v>0.34363636363636363</v>
      </c>
      <c r="G90" s="158">
        <f t="shared" si="24"/>
        <v>0.34363636363636363</v>
      </c>
      <c r="H90" s="158">
        <f t="shared" si="24"/>
        <v>0.34363636363636363</v>
      </c>
      <c r="I90" s="158">
        <f t="shared" si="23"/>
        <v>0.36</v>
      </c>
      <c r="J90" s="179">
        <f t="shared" si="24"/>
        <v>0.34363636363636363</v>
      </c>
      <c r="K90" s="158">
        <f t="shared" si="24"/>
        <v>0.37636363636363634</v>
      </c>
      <c r="L90" s="158">
        <f t="shared" si="24"/>
        <v>0.31090909090909091</v>
      </c>
      <c r="M90" s="158">
        <f t="shared" si="24"/>
        <v>0.24545454545454543</v>
      </c>
      <c r="N90" s="158">
        <f t="shared" si="24"/>
        <v>0.22909090909090907</v>
      </c>
      <c r="O90" s="158">
        <f t="shared" si="24"/>
        <v>0.37636363636363634</v>
      </c>
      <c r="P90" s="158">
        <f t="shared" si="24"/>
        <v>0.22909090909090907</v>
      </c>
      <c r="Q90" s="158">
        <f t="shared" si="22"/>
        <v>0.34363636363636363</v>
      </c>
      <c r="R90" s="158">
        <f t="shared" si="22"/>
        <v>0.34363636363636363</v>
      </c>
      <c r="S90" s="158">
        <f t="shared" si="22"/>
        <v>0.29454545454545455</v>
      </c>
      <c r="T90" s="158">
        <f t="shared" si="22"/>
        <v>0.3927272727272727</v>
      </c>
      <c r="U90" s="158">
        <f t="shared" si="22"/>
        <v>0.45818181818181813</v>
      </c>
      <c r="V90" s="158">
        <f t="shared" si="22"/>
        <v>0.3927272727272727</v>
      </c>
      <c r="W90" s="158">
        <f t="shared" si="22"/>
        <v>0.52363636363636368</v>
      </c>
      <c r="X90" s="158">
        <f t="shared" si="22"/>
        <v>0.50727272727272732</v>
      </c>
      <c r="Y90" s="158">
        <f t="shared" si="22"/>
        <v>0.16363636363636364</v>
      </c>
      <c r="Z90" s="158">
        <f t="shared" si="22"/>
        <v>0.3927272727272727</v>
      </c>
      <c r="AA90" s="158">
        <f t="shared" si="22"/>
        <v>0.18</v>
      </c>
      <c r="AB90" s="158">
        <f t="shared" si="22"/>
        <v>0.29454545454545455</v>
      </c>
      <c r="AC90" s="158">
        <f t="shared" si="22"/>
        <v>0.22909090909090907</v>
      </c>
      <c r="AD90" s="158">
        <f t="shared" si="22"/>
        <v>0.37636363636363634</v>
      </c>
      <c r="AE90" s="158">
        <f t="shared" si="22"/>
        <v>0.34363636363636363</v>
      </c>
      <c r="AF90" s="158">
        <f t="shared" si="22"/>
        <v>0.3927272727272727</v>
      </c>
      <c r="AG90" s="158">
        <f t="shared" si="22"/>
        <v>0.32727272727272727</v>
      </c>
      <c r="AH90" s="158">
        <f t="shared" si="22"/>
        <v>0.37636363636363634</v>
      </c>
      <c r="AI90" s="158">
        <f t="shared" si="22"/>
        <v>0.44181818181818183</v>
      </c>
      <c r="AJ90" s="158">
        <f t="shared" si="22"/>
        <v>0.31090909090909091</v>
      </c>
      <c r="AK90" s="158">
        <f t="shared" si="22"/>
        <v>0.44181818181818183</v>
      </c>
      <c r="AL90" s="158">
        <f t="shared" si="22"/>
        <v>0.36</v>
      </c>
      <c r="AM90" s="158">
        <f t="shared" si="22"/>
        <v>0.24545454545454543</v>
      </c>
      <c r="AN90" s="158">
        <f t="shared" si="22"/>
        <v>0.29454545454545455</v>
      </c>
      <c r="AO90" s="158">
        <f t="shared" si="22"/>
        <v>0.40909090909090912</v>
      </c>
      <c r="AP90" s="158">
        <f t="shared" si="22"/>
        <v>0.21272727272727274</v>
      </c>
      <c r="AQ90" s="158">
        <f t="shared" si="22"/>
        <v>0.22909090909090907</v>
      </c>
      <c r="AR90" s="158">
        <f t="shared" si="22"/>
        <v>0.26181818181818184</v>
      </c>
      <c r="AS90" s="158">
        <f t="shared" si="22"/>
        <v>0.3927272727272727</v>
      </c>
      <c r="AT90" s="158">
        <f t="shared" si="22"/>
        <v>0.24545454545454543</v>
      </c>
      <c r="AU90" s="158">
        <f t="shared" si="22"/>
        <v>0.49090909090909085</v>
      </c>
      <c r="AV90" s="158">
        <f t="shared" si="22"/>
        <v>0.26181818181818184</v>
      </c>
      <c r="AW90" s="77">
        <v>90</v>
      </c>
    </row>
    <row r="91" spans="1:49" ht="13.5" thickBot="1" x14ac:dyDescent="0.25">
      <c r="A91" s="114" t="s">
        <v>47</v>
      </c>
      <c r="B91" s="214">
        <v>0.38</v>
      </c>
      <c r="C91" s="158">
        <f t="shared" si="24"/>
        <v>0.43181818181818188</v>
      </c>
      <c r="D91" s="158">
        <f t="shared" si="24"/>
        <v>0.22454545454545455</v>
      </c>
      <c r="E91" s="158">
        <f t="shared" si="24"/>
        <v>0.41454545454545449</v>
      </c>
      <c r="F91" s="158">
        <f t="shared" si="24"/>
        <v>0.36272727272727273</v>
      </c>
      <c r="G91" s="158">
        <f t="shared" si="24"/>
        <v>0.36272727272727273</v>
      </c>
      <c r="H91" s="158">
        <f t="shared" si="24"/>
        <v>0.36272727272727273</v>
      </c>
      <c r="I91" s="158">
        <f t="shared" si="23"/>
        <v>0.38</v>
      </c>
      <c r="J91" s="179">
        <f t="shared" si="24"/>
        <v>0.36272727272727273</v>
      </c>
      <c r="K91" s="158">
        <f t="shared" si="24"/>
        <v>0.39727272727272728</v>
      </c>
      <c r="L91" s="158">
        <f t="shared" si="24"/>
        <v>0.32818181818181819</v>
      </c>
      <c r="M91" s="158">
        <f t="shared" si="24"/>
        <v>0.25909090909090909</v>
      </c>
      <c r="N91" s="158">
        <f t="shared" si="24"/>
        <v>0.24181818181818182</v>
      </c>
      <c r="O91" s="158">
        <f t="shared" si="24"/>
        <v>0.39727272727272728</v>
      </c>
      <c r="P91" s="158">
        <f t="shared" si="24"/>
        <v>0.24181818181818182</v>
      </c>
      <c r="Q91" s="158">
        <f t="shared" si="22"/>
        <v>0.36272727272727273</v>
      </c>
      <c r="R91" s="158">
        <f t="shared" si="22"/>
        <v>0.36272727272727273</v>
      </c>
      <c r="S91" s="158">
        <f t="shared" si="22"/>
        <v>0.31090909090909091</v>
      </c>
      <c r="T91" s="158">
        <f t="shared" si="22"/>
        <v>0.41454545454545449</v>
      </c>
      <c r="U91" s="158">
        <f t="shared" si="22"/>
        <v>0.48363636363636364</v>
      </c>
      <c r="V91" s="158">
        <f t="shared" si="22"/>
        <v>0.41454545454545449</v>
      </c>
      <c r="W91" s="158">
        <f t="shared" si="22"/>
        <v>0.55272727272727273</v>
      </c>
      <c r="X91" s="158">
        <f t="shared" si="22"/>
        <v>0.53545454545454552</v>
      </c>
      <c r="Y91" s="158">
        <f t="shared" si="22"/>
        <v>0.17272727272727273</v>
      </c>
      <c r="Z91" s="158">
        <f t="shared" si="22"/>
        <v>0.41454545454545449</v>
      </c>
      <c r="AA91" s="158">
        <f t="shared" si="22"/>
        <v>0.19</v>
      </c>
      <c r="AB91" s="158">
        <f t="shared" si="22"/>
        <v>0.31090909090909091</v>
      </c>
      <c r="AC91" s="158">
        <f t="shared" si="22"/>
        <v>0.24181818181818182</v>
      </c>
      <c r="AD91" s="158">
        <f t="shared" si="22"/>
        <v>0.39727272727272728</v>
      </c>
      <c r="AE91" s="158">
        <f t="shared" si="22"/>
        <v>0.36272727272727273</v>
      </c>
      <c r="AF91" s="158">
        <f t="shared" si="22"/>
        <v>0.41454545454545449</v>
      </c>
      <c r="AG91" s="158">
        <f t="shared" si="22"/>
        <v>0.34545454545454546</v>
      </c>
      <c r="AH91" s="158">
        <f t="shared" si="22"/>
        <v>0.39727272727272728</v>
      </c>
      <c r="AI91" s="158">
        <f t="shared" si="22"/>
        <v>0.46636363636363637</v>
      </c>
      <c r="AJ91" s="158">
        <f t="shared" si="22"/>
        <v>0.32818181818181819</v>
      </c>
      <c r="AK91" s="158">
        <f t="shared" si="22"/>
        <v>0.46636363636363637</v>
      </c>
      <c r="AL91" s="158">
        <f t="shared" si="22"/>
        <v>0.38</v>
      </c>
      <c r="AM91" s="158">
        <f t="shared" si="22"/>
        <v>0.25909090909090909</v>
      </c>
      <c r="AN91" s="158">
        <f t="shared" si="22"/>
        <v>0.31090909090909091</v>
      </c>
      <c r="AO91" s="158">
        <f t="shared" si="22"/>
        <v>0.43181818181818188</v>
      </c>
      <c r="AP91" s="158">
        <f t="shared" si="22"/>
        <v>0.22454545454545455</v>
      </c>
      <c r="AQ91" s="158">
        <f t="shared" si="22"/>
        <v>0.24181818181818182</v>
      </c>
      <c r="AR91" s="158">
        <f t="shared" si="22"/>
        <v>0.27636363636363637</v>
      </c>
      <c r="AS91" s="158">
        <f t="shared" si="22"/>
        <v>0.41454545454545449</v>
      </c>
      <c r="AT91" s="158">
        <f t="shared" si="22"/>
        <v>0.25909090909090909</v>
      </c>
      <c r="AU91" s="158">
        <f t="shared" si="22"/>
        <v>0.51818181818181819</v>
      </c>
      <c r="AV91" s="158">
        <f t="shared" si="22"/>
        <v>0.27636363636363637</v>
      </c>
      <c r="AW91" s="77">
        <v>91</v>
      </c>
    </row>
    <row r="92" spans="1:49" ht="13.5" thickBot="1" x14ac:dyDescent="0.25">
      <c r="A92" s="114" t="s">
        <v>48</v>
      </c>
      <c r="B92" s="214">
        <v>0.38</v>
      </c>
      <c r="C92" s="158">
        <f t="shared" si="24"/>
        <v>0.43181818181818188</v>
      </c>
      <c r="D92" s="158">
        <f t="shared" si="24"/>
        <v>0.22454545454545455</v>
      </c>
      <c r="E92" s="158">
        <f t="shared" si="24"/>
        <v>0.41454545454545449</v>
      </c>
      <c r="F92" s="158">
        <f t="shared" si="24"/>
        <v>0.36272727272727273</v>
      </c>
      <c r="G92" s="158">
        <f t="shared" si="24"/>
        <v>0.36272727272727273</v>
      </c>
      <c r="H92" s="158">
        <f t="shared" si="24"/>
        <v>0.36272727272727273</v>
      </c>
      <c r="I92" s="158">
        <f t="shared" si="23"/>
        <v>0.38</v>
      </c>
      <c r="J92" s="179">
        <f t="shared" si="24"/>
        <v>0.36272727272727273</v>
      </c>
      <c r="K92" s="158">
        <f t="shared" si="24"/>
        <v>0.39727272727272728</v>
      </c>
      <c r="L92" s="158">
        <f t="shared" si="24"/>
        <v>0.32818181818181819</v>
      </c>
      <c r="M92" s="158">
        <f t="shared" si="24"/>
        <v>0.25909090909090909</v>
      </c>
      <c r="N92" s="158">
        <f t="shared" si="24"/>
        <v>0.24181818181818182</v>
      </c>
      <c r="O92" s="158">
        <f t="shared" si="24"/>
        <v>0.39727272727272728</v>
      </c>
      <c r="P92" s="158">
        <f t="shared" si="24"/>
        <v>0.24181818181818182</v>
      </c>
      <c r="Q92" s="158">
        <f t="shared" si="22"/>
        <v>0.36272727272727273</v>
      </c>
      <c r="R92" s="158">
        <f t="shared" si="22"/>
        <v>0.36272727272727273</v>
      </c>
      <c r="S92" s="158">
        <f t="shared" si="22"/>
        <v>0.31090909090909091</v>
      </c>
      <c r="T92" s="158">
        <f t="shared" si="22"/>
        <v>0.41454545454545449</v>
      </c>
      <c r="U92" s="158">
        <f t="shared" si="22"/>
        <v>0.48363636363636364</v>
      </c>
      <c r="V92" s="158">
        <f t="shared" si="22"/>
        <v>0.41454545454545449</v>
      </c>
      <c r="W92" s="158">
        <f t="shared" si="22"/>
        <v>0.55272727272727273</v>
      </c>
      <c r="X92" s="158">
        <f t="shared" si="22"/>
        <v>0.53545454545454552</v>
      </c>
      <c r="Y92" s="158">
        <f t="shared" si="22"/>
        <v>0.17272727272727273</v>
      </c>
      <c r="Z92" s="158">
        <f t="shared" si="22"/>
        <v>0.41454545454545449</v>
      </c>
      <c r="AA92" s="158">
        <f t="shared" si="22"/>
        <v>0.19</v>
      </c>
      <c r="AB92" s="158">
        <f t="shared" si="22"/>
        <v>0.31090909090909091</v>
      </c>
      <c r="AC92" s="158">
        <f t="shared" si="22"/>
        <v>0.24181818181818182</v>
      </c>
      <c r="AD92" s="158">
        <f t="shared" si="22"/>
        <v>0.39727272727272728</v>
      </c>
      <c r="AE92" s="158">
        <f t="shared" si="22"/>
        <v>0.36272727272727273</v>
      </c>
      <c r="AF92" s="158">
        <f t="shared" si="22"/>
        <v>0.41454545454545449</v>
      </c>
      <c r="AG92" s="158">
        <f t="shared" si="22"/>
        <v>0.34545454545454546</v>
      </c>
      <c r="AH92" s="158">
        <f t="shared" si="22"/>
        <v>0.39727272727272728</v>
      </c>
      <c r="AI92" s="158">
        <f t="shared" si="22"/>
        <v>0.46636363636363637</v>
      </c>
      <c r="AJ92" s="158">
        <f t="shared" si="22"/>
        <v>0.32818181818181819</v>
      </c>
      <c r="AK92" s="158">
        <f t="shared" si="22"/>
        <v>0.46636363636363637</v>
      </c>
      <c r="AL92" s="158">
        <f t="shared" si="22"/>
        <v>0.38</v>
      </c>
      <c r="AM92" s="158">
        <f t="shared" si="22"/>
        <v>0.25909090909090909</v>
      </c>
      <c r="AN92" s="158">
        <f t="shared" si="22"/>
        <v>0.31090909090909091</v>
      </c>
      <c r="AO92" s="158">
        <f t="shared" si="22"/>
        <v>0.43181818181818188</v>
      </c>
      <c r="AP92" s="158">
        <f t="shared" si="22"/>
        <v>0.22454545454545455</v>
      </c>
      <c r="AQ92" s="158">
        <f t="shared" si="22"/>
        <v>0.24181818181818182</v>
      </c>
      <c r="AR92" s="158">
        <f t="shared" si="22"/>
        <v>0.27636363636363637</v>
      </c>
      <c r="AS92" s="158">
        <f t="shared" si="22"/>
        <v>0.41454545454545449</v>
      </c>
      <c r="AT92" s="158">
        <f t="shared" si="22"/>
        <v>0.25909090909090909</v>
      </c>
      <c r="AU92" s="158">
        <f t="shared" si="22"/>
        <v>0.51818181818181819</v>
      </c>
      <c r="AV92" s="158">
        <f t="shared" si="22"/>
        <v>0.27636363636363637</v>
      </c>
      <c r="AW92" s="77">
        <v>92</v>
      </c>
    </row>
    <row r="93" spans="1:49" ht="13.5" thickBot="1" x14ac:dyDescent="0.25">
      <c r="A93" s="114" t="s">
        <v>49</v>
      </c>
      <c r="B93" s="214">
        <v>0.48</v>
      </c>
      <c r="C93" s="158">
        <f t="shared" si="24"/>
        <v>0.54545454545454553</v>
      </c>
      <c r="D93" s="158">
        <f t="shared" si="24"/>
        <v>0.28363636363636363</v>
      </c>
      <c r="E93" s="158">
        <f t="shared" si="24"/>
        <v>0.52363636363636357</v>
      </c>
      <c r="F93" s="158">
        <f t="shared" si="24"/>
        <v>0.45818181818181819</v>
      </c>
      <c r="G93" s="158">
        <f t="shared" si="24"/>
        <v>0.45818181818181819</v>
      </c>
      <c r="H93" s="158">
        <f t="shared" si="24"/>
        <v>0.45818181818181819</v>
      </c>
      <c r="I93" s="158">
        <f t="shared" si="23"/>
        <v>0.48</v>
      </c>
      <c r="J93" s="179">
        <f t="shared" si="24"/>
        <v>0.45818181818181819</v>
      </c>
      <c r="K93" s="158">
        <f t="shared" si="24"/>
        <v>0.50181818181818183</v>
      </c>
      <c r="L93" s="158">
        <f t="shared" si="24"/>
        <v>0.41454545454545455</v>
      </c>
      <c r="M93" s="158">
        <f t="shared" si="24"/>
        <v>0.32727272727272722</v>
      </c>
      <c r="N93" s="158">
        <f t="shared" si="24"/>
        <v>0.30545454545454542</v>
      </c>
      <c r="O93" s="158">
        <f t="shared" si="24"/>
        <v>0.50181818181818183</v>
      </c>
      <c r="P93" s="158">
        <f t="shared" si="24"/>
        <v>0.30545454545454542</v>
      </c>
      <c r="Q93" s="158">
        <f t="shared" si="22"/>
        <v>0.45818181818181819</v>
      </c>
      <c r="R93" s="158">
        <f t="shared" si="22"/>
        <v>0.45818181818181819</v>
      </c>
      <c r="S93" s="158">
        <f t="shared" si="22"/>
        <v>0.39272727272727276</v>
      </c>
      <c r="T93" s="158">
        <f t="shared" si="22"/>
        <v>0.52363636363636357</v>
      </c>
      <c r="U93" s="158">
        <f t="shared" si="22"/>
        <v>0.61090909090909085</v>
      </c>
      <c r="V93" s="158">
        <f t="shared" si="22"/>
        <v>0.52363636363636357</v>
      </c>
      <c r="W93" s="158">
        <f t="shared" si="22"/>
        <v>0.69818181818181813</v>
      </c>
      <c r="X93" s="158">
        <f t="shared" si="22"/>
        <v>0.67636363636363639</v>
      </c>
      <c r="Y93" s="158">
        <f t="shared" si="22"/>
        <v>0.21818181818181817</v>
      </c>
      <c r="Z93" s="158">
        <f t="shared" si="22"/>
        <v>0.52363636363636357</v>
      </c>
      <c r="AA93" s="158">
        <f t="shared" si="22"/>
        <v>0.24</v>
      </c>
      <c r="AB93" s="158">
        <f t="shared" si="22"/>
        <v>0.39272727272727276</v>
      </c>
      <c r="AC93" s="158">
        <f t="shared" si="22"/>
        <v>0.30545454545454542</v>
      </c>
      <c r="AD93" s="158">
        <f t="shared" si="22"/>
        <v>0.50181818181818183</v>
      </c>
      <c r="AE93" s="158">
        <f t="shared" si="22"/>
        <v>0.45818181818181819</v>
      </c>
      <c r="AF93" s="158">
        <f t="shared" si="22"/>
        <v>0.52363636363636357</v>
      </c>
      <c r="AG93" s="158">
        <f t="shared" si="22"/>
        <v>0.43636363636363634</v>
      </c>
      <c r="AH93" s="158">
        <f t="shared" si="22"/>
        <v>0.50181818181818183</v>
      </c>
      <c r="AI93" s="158">
        <f t="shared" si="22"/>
        <v>0.58909090909090911</v>
      </c>
      <c r="AJ93" s="158">
        <f t="shared" si="22"/>
        <v>0.41454545454545455</v>
      </c>
      <c r="AK93" s="158">
        <f t="shared" si="22"/>
        <v>0.58909090909090911</v>
      </c>
      <c r="AL93" s="158">
        <f t="shared" si="22"/>
        <v>0.48</v>
      </c>
      <c r="AM93" s="158">
        <f t="shared" si="22"/>
        <v>0.32727272727272722</v>
      </c>
      <c r="AN93" s="158">
        <f t="shared" si="22"/>
        <v>0.39272727272727276</v>
      </c>
      <c r="AO93" s="158">
        <f t="shared" si="22"/>
        <v>0.54545454545454553</v>
      </c>
      <c r="AP93" s="158">
        <f t="shared" si="22"/>
        <v>0.28363636363636363</v>
      </c>
      <c r="AQ93" s="158">
        <f t="shared" si="22"/>
        <v>0.30545454545454542</v>
      </c>
      <c r="AR93" s="158">
        <f t="shared" si="22"/>
        <v>0.34909090909090906</v>
      </c>
      <c r="AS93" s="158">
        <f t="shared" si="22"/>
        <v>0.52363636363636357</v>
      </c>
      <c r="AT93" s="158">
        <f t="shared" si="22"/>
        <v>0.32727272727272722</v>
      </c>
      <c r="AU93" s="158">
        <f t="shared" si="22"/>
        <v>0.65454545454545443</v>
      </c>
      <c r="AV93" s="158">
        <f t="shared" si="22"/>
        <v>0.34909090909090906</v>
      </c>
      <c r="AW93" s="77">
        <v>93</v>
      </c>
    </row>
    <row r="94" spans="1:49" ht="13.5" thickBot="1" x14ac:dyDescent="0.25">
      <c r="A94" s="114" t="s">
        <v>50</v>
      </c>
      <c r="B94" s="214">
        <v>0.48</v>
      </c>
      <c r="C94" s="158">
        <f t="shared" si="24"/>
        <v>0.54545454545454553</v>
      </c>
      <c r="D94" s="158">
        <f t="shared" si="24"/>
        <v>0.28363636363636363</v>
      </c>
      <c r="E94" s="158">
        <f t="shared" si="24"/>
        <v>0.52363636363636357</v>
      </c>
      <c r="F94" s="158">
        <f t="shared" si="24"/>
        <v>0.45818181818181819</v>
      </c>
      <c r="G94" s="158">
        <f t="shared" si="24"/>
        <v>0.45818181818181819</v>
      </c>
      <c r="H94" s="158">
        <f t="shared" si="24"/>
        <v>0.45818181818181819</v>
      </c>
      <c r="I94" s="158">
        <f t="shared" si="23"/>
        <v>0.48</v>
      </c>
      <c r="J94" s="179">
        <f t="shared" si="24"/>
        <v>0.45818181818181819</v>
      </c>
      <c r="K94" s="158">
        <f t="shared" si="24"/>
        <v>0.50181818181818183</v>
      </c>
      <c r="L94" s="158">
        <f t="shared" si="24"/>
        <v>0.41454545454545455</v>
      </c>
      <c r="M94" s="158">
        <f t="shared" si="24"/>
        <v>0.32727272727272722</v>
      </c>
      <c r="N94" s="158">
        <f t="shared" si="24"/>
        <v>0.30545454545454542</v>
      </c>
      <c r="O94" s="158">
        <f t="shared" si="24"/>
        <v>0.50181818181818183</v>
      </c>
      <c r="P94" s="158">
        <f t="shared" si="24"/>
        <v>0.30545454545454542</v>
      </c>
      <c r="Q94" s="158">
        <f t="shared" si="22"/>
        <v>0.45818181818181819</v>
      </c>
      <c r="R94" s="158">
        <f t="shared" si="22"/>
        <v>0.45818181818181819</v>
      </c>
      <c r="S94" s="158">
        <f t="shared" si="22"/>
        <v>0.39272727272727276</v>
      </c>
      <c r="T94" s="158">
        <f t="shared" si="22"/>
        <v>0.52363636363636357</v>
      </c>
      <c r="U94" s="158">
        <f t="shared" si="22"/>
        <v>0.61090909090909085</v>
      </c>
      <c r="V94" s="158">
        <f t="shared" si="22"/>
        <v>0.52363636363636357</v>
      </c>
      <c r="W94" s="158">
        <f t="shared" si="22"/>
        <v>0.69818181818181813</v>
      </c>
      <c r="X94" s="158">
        <f t="shared" si="22"/>
        <v>0.67636363636363639</v>
      </c>
      <c r="Y94" s="158">
        <f t="shared" si="22"/>
        <v>0.21818181818181817</v>
      </c>
      <c r="Z94" s="158">
        <f t="shared" si="22"/>
        <v>0.52363636363636357</v>
      </c>
      <c r="AA94" s="158">
        <f t="shared" si="22"/>
        <v>0.24</v>
      </c>
      <c r="AB94" s="158">
        <f t="shared" si="22"/>
        <v>0.39272727272727276</v>
      </c>
      <c r="AC94" s="158">
        <f t="shared" si="22"/>
        <v>0.30545454545454542</v>
      </c>
      <c r="AD94" s="158">
        <f t="shared" si="22"/>
        <v>0.50181818181818183</v>
      </c>
      <c r="AE94" s="158">
        <f t="shared" si="22"/>
        <v>0.45818181818181819</v>
      </c>
      <c r="AF94" s="158">
        <f t="shared" si="22"/>
        <v>0.52363636363636357</v>
      </c>
      <c r="AG94" s="158">
        <f t="shared" si="22"/>
        <v>0.43636363636363634</v>
      </c>
      <c r="AH94" s="158">
        <f t="shared" si="22"/>
        <v>0.50181818181818183</v>
      </c>
      <c r="AI94" s="158">
        <f t="shared" si="22"/>
        <v>0.58909090909090911</v>
      </c>
      <c r="AJ94" s="158">
        <f t="shared" si="22"/>
        <v>0.41454545454545455</v>
      </c>
      <c r="AK94" s="158">
        <f t="shared" ref="Q94:AV102" si="25">AK$270*$B94</f>
        <v>0.58909090909090911</v>
      </c>
      <c r="AL94" s="158">
        <f t="shared" si="25"/>
        <v>0.48</v>
      </c>
      <c r="AM94" s="158">
        <f t="shared" si="25"/>
        <v>0.32727272727272722</v>
      </c>
      <c r="AN94" s="158">
        <f t="shared" si="25"/>
        <v>0.39272727272727276</v>
      </c>
      <c r="AO94" s="158">
        <f t="shared" si="25"/>
        <v>0.54545454545454553</v>
      </c>
      <c r="AP94" s="158">
        <f t="shared" si="25"/>
        <v>0.28363636363636363</v>
      </c>
      <c r="AQ94" s="158">
        <f t="shared" si="25"/>
        <v>0.30545454545454542</v>
      </c>
      <c r="AR94" s="158">
        <f t="shared" si="25"/>
        <v>0.34909090909090906</v>
      </c>
      <c r="AS94" s="158">
        <f t="shared" si="25"/>
        <v>0.52363636363636357</v>
      </c>
      <c r="AT94" s="158">
        <f t="shared" si="25"/>
        <v>0.32727272727272722</v>
      </c>
      <c r="AU94" s="158">
        <f t="shared" si="25"/>
        <v>0.65454545454545443</v>
      </c>
      <c r="AV94" s="158">
        <f t="shared" si="25"/>
        <v>0.34909090909090906</v>
      </c>
      <c r="AW94" s="77">
        <v>94</v>
      </c>
    </row>
    <row r="95" spans="1:49" ht="13.5" thickBot="1" x14ac:dyDescent="0.25">
      <c r="A95" s="114" t="s">
        <v>51</v>
      </c>
      <c r="B95" s="214">
        <v>0.35</v>
      </c>
      <c r="C95" s="158">
        <f t="shared" si="24"/>
        <v>0.39772727272727276</v>
      </c>
      <c r="D95" s="158">
        <f t="shared" si="24"/>
        <v>0.20681818181818182</v>
      </c>
      <c r="E95" s="158">
        <f t="shared" si="24"/>
        <v>0.38181818181818178</v>
      </c>
      <c r="F95" s="158">
        <f t="shared" si="24"/>
        <v>0.33409090909090911</v>
      </c>
      <c r="G95" s="158">
        <f t="shared" si="24"/>
        <v>0.33409090909090911</v>
      </c>
      <c r="H95" s="158">
        <f t="shared" si="24"/>
        <v>0.33409090909090911</v>
      </c>
      <c r="I95" s="158">
        <f t="shared" si="23"/>
        <v>0.35</v>
      </c>
      <c r="J95" s="179">
        <f t="shared" si="24"/>
        <v>0.33409090909090911</v>
      </c>
      <c r="K95" s="158">
        <f t="shared" si="24"/>
        <v>0.36590909090909085</v>
      </c>
      <c r="L95" s="158">
        <f t="shared" si="24"/>
        <v>0.30227272727272725</v>
      </c>
      <c r="M95" s="158">
        <f t="shared" si="24"/>
        <v>0.23863636363636359</v>
      </c>
      <c r="N95" s="158">
        <f t="shared" si="24"/>
        <v>0.22272727272727272</v>
      </c>
      <c r="O95" s="158">
        <f t="shared" si="24"/>
        <v>0.36590909090909085</v>
      </c>
      <c r="P95" s="158">
        <f t="shared" si="24"/>
        <v>0.22272727272727272</v>
      </c>
      <c r="Q95" s="158">
        <f t="shared" si="25"/>
        <v>0.33409090909090911</v>
      </c>
      <c r="R95" s="158">
        <f t="shared" si="25"/>
        <v>0.33409090909090911</v>
      </c>
      <c r="S95" s="158">
        <f t="shared" si="25"/>
        <v>0.28636363636363638</v>
      </c>
      <c r="T95" s="158">
        <f t="shared" si="25"/>
        <v>0.38181818181818178</v>
      </c>
      <c r="U95" s="158">
        <f t="shared" si="25"/>
        <v>0.44545454545454544</v>
      </c>
      <c r="V95" s="158">
        <f t="shared" si="25"/>
        <v>0.38181818181818178</v>
      </c>
      <c r="W95" s="158">
        <f t="shared" si="25"/>
        <v>0.50909090909090904</v>
      </c>
      <c r="X95" s="158">
        <f t="shared" si="25"/>
        <v>0.49318181818181817</v>
      </c>
      <c r="Y95" s="158">
        <f t="shared" si="25"/>
        <v>0.15909090909090909</v>
      </c>
      <c r="Z95" s="158">
        <f t="shared" si="25"/>
        <v>0.38181818181818178</v>
      </c>
      <c r="AA95" s="158">
        <f t="shared" si="25"/>
        <v>0.17499999999999999</v>
      </c>
      <c r="AB95" s="158">
        <f t="shared" si="25"/>
        <v>0.28636363636363638</v>
      </c>
      <c r="AC95" s="158">
        <f t="shared" si="25"/>
        <v>0.22272727272727272</v>
      </c>
      <c r="AD95" s="158">
        <f t="shared" si="25"/>
        <v>0.36590909090909085</v>
      </c>
      <c r="AE95" s="158">
        <f t="shared" si="25"/>
        <v>0.33409090909090911</v>
      </c>
      <c r="AF95" s="158">
        <f t="shared" si="25"/>
        <v>0.38181818181818178</v>
      </c>
      <c r="AG95" s="158">
        <f t="shared" si="25"/>
        <v>0.31818181818181818</v>
      </c>
      <c r="AH95" s="158">
        <f t="shared" si="25"/>
        <v>0.36590909090909085</v>
      </c>
      <c r="AI95" s="158">
        <f t="shared" si="25"/>
        <v>0.42954545454545451</v>
      </c>
      <c r="AJ95" s="158">
        <f t="shared" si="25"/>
        <v>0.30227272727272725</v>
      </c>
      <c r="AK95" s="158">
        <f t="shared" si="25"/>
        <v>0.42954545454545451</v>
      </c>
      <c r="AL95" s="158">
        <f t="shared" si="25"/>
        <v>0.35</v>
      </c>
      <c r="AM95" s="158">
        <f t="shared" si="25"/>
        <v>0.23863636363636359</v>
      </c>
      <c r="AN95" s="158">
        <f t="shared" si="25"/>
        <v>0.28636363636363638</v>
      </c>
      <c r="AO95" s="158">
        <f t="shared" si="25"/>
        <v>0.39772727272727276</v>
      </c>
      <c r="AP95" s="158">
        <f t="shared" si="25"/>
        <v>0.20681818181818182</v>
      </c>
      <c r="AQ95" s="158">
        <f t="shared" si="25"/>
        <v>0.22272727272727272</v>
      </c>
      <c r="AR95" s="158">
        <f t="shared" si="25"/>
        <v>0.25454545454545452</v>
      </c>
      <c r="AS95" s="158">
        <f t="shared" si="25"/>
        <v>0.38181818181818178</v>
      </c>
      <c r="AT95" s="158">
        <f t="shared" si="25"/>
        <v>0.23863636363636359</v>
      </c>
      <c r="AU95" s="158">
        <f t="shared" si="25"/>
        <v>0.47727272727272718</v>
      </c>
      <c r="AV95" s="158">
        <f t="shared" si="25"/>
        <v>0.25454545454545452</v>
      </c>
      <c r="AW95" s="77">
        <v>95</v>
      </c>
    </row>
    <row r="96" spans="1:49" ht="13.5" thickBot="1" x14ac:dyDescent="0.25">
      <c r="A96" s="114" t="s">
        <v>52</v>
      </c>
      <c r="B96" s="214">
        <v>0.35</v>
      </c>
      <c r="C96" s="158">
        <f t="shared" si="24"/>
        <v>0.39772727272727276</v>
      </c>
      <c r="D96" s="158">
        <f t="shared" si="24"/>
        <v>0.20681818181818182</v>
      </c>
      <c r="E96" s="158">
        <f t="shared" si="24"/>
        <v>0.38181818181818178</v>
      </c>
      <c r="F96" s="158">
        <f t="shared" si="24"/>
        <v>0.33409090909090911</v>
      </c>
      <c r="G96" s="158">
        <f t="shared" si="24"/>
        <v>0.33409090909090911</v>
      </c>
      <c r="H96" s="158">
        <f t="shared" si="24"/>
        <v>0.33409090909090911</v>
      </c>
      <c r="I96" s="158">
        <f t="shared" si="23"/>
        <v>0.35</v>
      </c>
      <c r="J96" s="179">
        <f t="shared" si="24"/>
        <v>0.33409090909090911</v>
      </c>
      <c r="K96" s="158">
        <f t="shared" si="24"/>
        <v>0.36590909090909085</v>
      </c>
      <c r="L96" s="158">
        <f t="shared" si="24"/>
        <v>0.30227272727272725</v>
      </c>
      <c r="M96" s="158">
        <f t="shared" si="24"/>
        <v>0.23863636363636359</v>
      </c>
      <c r="N96" s="158">
        <f t="shared" si="24"/>
        <v>0.22272727272727272</v>
      </c>
      <c r="O96" s="158">
        <f t="shared" si="24"/>
        <v>0.36590909090909085</v>
      </c>
      <c r="P96" s="158">
        <f t="shared" si="24"/>
        <v>0.22272727272727272</v>
      </c>
      <c r="Q96" s="158">
        <f t="shared" si="25"/>
        <v>0.33409090909090911</v>
      </c>
      <c r="R96" s="158">
        <f t="shared" si="25"/>
        <v>0.33409090909090911</v>
      </c>
      <c r="S96" s="158">
        <f t="shared" si="25"/>
        <v>0.28636363636363638</v>
      </c>
      <c r="T96" s="158">
        <f t="shared" si="25"/>
        <v>0.38181818181818178</v>
      </c>
      <c r="U96" s="158">
        <f t="shared" si="25"/>
        <v>0.44545454545454544</v>
      </c>
      <c r="V96" s="158">
        <f t="shared" si="25"/>
        <v>0.38181818181818178</v>
      </c>
      <c r="W96" s="158">
        <f t="shared" si="25"/>
        <v>0.50909090909090904</v>
      </c>
      <c r="X96" s="158">
        <f t="shared" si="25"/>
        <v>0.49318181818181817</v>
      </c>
      <c r="Y96" s="158">
        <f t="shared" si="25"/>
        <v>0.15909090909090909</v>
      </c>
      <c r="Z96" s="158">
        <f t="shared" si="25"/>
        <v>0.38181818181818178</v>
      </c>
      <c r="AA96" s="158">
        <f t="shared" si="25"/>
        <v>0.17499999999999999</v>
      </c>
      <c r="AB96" s="158">
        <f t="shared" si="25"/>
        <v>0.28636363636363638</v>
      </c>
      <c r="AC96" s="158">
        <f t="shared" si="25"/>
        <v>0.22272727272727272</v>
      </c>
      <c r="AD96" s="158">
        <f t="shared" si="25"/>
        <v>0.36590909090909085</v>
      </c>
      <c r="AE96" s="158">
        <f t="shared" si="25"/>
        <v>0.33409090909090911</v>
      </c>
      <c r="AF96" s="158">
        <f t="shared" si="25"/>
        <v>0.38181818181818178</v>
      </c>
      <c r="AG96" s="158">
        <f t="shared" si="25"/>
        <v>0.31818181818181818</v>
      </c>
      <c r="AH96" s="158">
        <f t="shared" si="25"/>
        <v>0.36590909090909085</v>
      </c>
      <c r="AI96" s="158">
        <f t="shared" si="25"/>
        <v>0.42954545454545451</v>
      </c>
      <c r="AJ96" s="158">
        <f t="shared" si="25"/>
        <v>0.30227272727272725</v>
      </c>
      <c r="AK96" s="158">
        <f t="shared" si="25"/>
        <v>0.42954545454545451</v>
      </c>
      <c r="AL96" s="158">
        <f t="shared" si="25"/>
        <v>0.35</v>
      </c>
      <c r="AM96" s="158">
        <f t="shared" si="25"/>
        <v>0.23863636363636359</v>
      </c>
      <c r="AN96" s="158">
        <f t="shared" si="25"/>
        <v>0.28636363636363638</v>
      </c>
      <c r="AO96" s="158">
        <f t="shared" si="25"/>
        <v>0.39772727272727276</v>
      </c>
      <c r="AP96" s="158">
        <f t="shared" si="25"/>
        <v>0.20681818181818182</v>
      </c>
      <c r="AQ96" s="158">
        <f t="shared" si="25"/>
        <v>0.22272727272727272</v>
      </c>
      <c r="AR96" s="158">
        <f t="shared" si="25"/>
        <v>0.25454545454545452</v>
      </c>
      <c r="AS96" s="158">
        <f t="shared" si="25"/>
        <v>0.38181818181818178</v>
      </c>
      <c r="AT96" s="158">
        <f t="shared" si="25"/>
        <v>0.23863636363636359</v>
      </c>
      <c r="AU96" s="158">
        <f t="shared" si="25"/>
        <v>0.47727272727272718</v>
      </c>
      <c r="AV96" s="158">
        <f t="shared" si="25"/>
        <v>0.25454545454545452</v>
      </c>
      <c r="AW96" s="77">
        <v>96</v>
      </c>
    </row>
    <row r="97" spans="1:49" ht="13.5" thickBot="1" x14ac:dyDescent="0.25">
      <c r="A97" s="114" t="s">
        <v>53</v>
      </c>
      <c r="B97" s="214">
        <v>0.21</v>
      </c>
      <c r="C97" s="158">
        <f t="shared" si="24"/>
        <v>0.23863636363636365</v>
      </c>
      <c r="D97" s="158">
        <f t="shared" si="24"/>
        <v>0.1240909090909091</v>
      </c>
      <c r="E97" s="158">
        <f t="shared" si="24"/>
        <v>0.22909090909090907</v>
      </c>
      <c r="F97" s="158">
        <f t="shared" si="24"/>
        <v>0.20045454545454547</v>
      </c>
      <c r="G97" s="158">
        <f t="shared" si="24"/>
        <v>0.20045454545454547</v>
      </c>
      <c r="H97" s="158">
        <f t="shared" si="24"/>
        <v>0.20045454545454547</v>
      </c>
      <c r="I97" s="158">
        <f t="shared" si="23"/>
        <v>0.21</v>
      </c>
      <c r="J97" s="179">
        <f t="shared" si="24"/>
        <v>0.20045454545454547</v>
      </c>
      <c r="K97" s="158">
        <f t="shared" si="24"/>
        <v>0.21954545454545452</v>
      </c>
      <c r="L97" s="158">
        <f t="shared" si="24"/>
        <v>0.18136363636363637</v>
      </c>
      <c r="M97" s="158">
        <f t="shared" si="24"/>
        <v>0.14318181818181816</v>
      </c>
      <c r="N97" s="158">
        <f t="shared" si="24"/>
        <v>0.13363636363636364</v>
      </c>
      <c r="O97" s="158">
        <f t="shared" si="24"/>
        <v>0.21954545454545452</v>
      </c>
      <c r="P97" s="158">
        <f t="shared" si="24"/>
        <v>0.13363636363636364</v>
      </c>
      <c r="Q97" s="158">
        <f t="shared" si="25"/>
        <v>0.20045454545454547</v>
      </c>
      <c r="R97" s="158">
        <f t="shared" si="25"/>
        <v>0.20045454545454547</v>
      </c>
      <c r="S97" s="158">
        <f t="shared" si="25"/>
        <v>0.17181818181818181</v>
      </c>
      <c r="T97" s="158">
        <f t="shared" si="25"/>
        <v>0.22909090909090907</v>
      </c>
      <c r="U97" s="158">
        <f t="shared" si="25"/>
        <v>0.26727272727272727</v>
      </c>
      <c r="V97" s="158">
        <f t="shared" si="25"/>
        <v>0.22909090909090907</v>
      </c>
      <c r="W97" s="158">
        <f t="shared" si="25"/>
        <v>0.30545454545454548</v>
      </c>
      <c r="X97" s="158">
        <f t="shared" si="25"/>
        <v>0.2959090909090909</v>
      </c>
      <c r="Y97" s="158">
        <f t="shared" si="25"/>
        <v>9.5454545454545445E-2</v>
      </c>
      <c r="Z97" s="158">
        <f t="shared" si="25"/>
        <v>0.22909090909090907</v>
      </c>
      <c r="AA97" s="158">
        <f t="shared" si="25"/>
        <v>0.105</v>
      </c>
      <c r="AB97" s="158">
        <f t="shared" si="25"/>
        <v>0.17181818181818181</v>
      </c>
      <c r="AC97" s="158">
        <f t="shared" si="25"/>
        <v>0.13363636363636364</v>
      </c>
      <c r="AD97" s="158">
        <f t="shared" si="25"/>
        <v>0.21954545454545452</v>
      </c>
      <c r="AE97" s="158">
        <f t="shared" si="25"/>
        <v>0.20045454545454547</v>
      </c>
      <c r="AF97" s="158">
        <f t="shared" si="25"/>
        <v>0.22909090909090907</v>
      </c>
      <c r="AG97" s="158">
        <f t="shared" si="25"/>
        <v>0.19090909090909089</v>
      </c>
      <c r="AH97" s="158">
        <f t="shared" si="25"/>
        <v>0.21954545454545452</v>
      </c>
      <c r="AI97" s="158">
        <f t="shared" si="25"/>
        <v>0.25772727272727275</v>
      </c>
      <c r="AJ97" s="158">
        <f t="shared" si="25"/>
        <v>0.18136363636363637</v>
      </c>
      <c r="AK97" s="158">
        <f t="shared" si="25"/>
        <v>0.25772727272727275</v>
      </c>
      <c r="AL97" s="158">
        <f t="shared" si="25"/>
        <v>0.21</v>
      </c>
      <c r="AM97" s="158">
        <f t="shared" si="25"/>
        <v>0.14318181818181816</v>
      </c>
      <c r="AN97" s="158">
        <f t="shared" si="25"/>
        <v>0.17181818181818181</v>
      </c>
      <c r="AO97" s="158">
        <f t="shared" si="25"/>
        <v>0.23863636363636365</v>
      </c>
      <c r="AP97" s="158">
        <f t="shared" si="25"/>
        <v>0.1240909090909091</v>
      </c>
      <c r="AQ97" s="158">
        <f t="shared" si="25"/>
        <v>0.13363636363636364</v>
      </c>
      <c r="AR97" s="158">
        <f t="shared" si="25"/>
        <v>0.15272727272727274</v>
      </c>
      <c r="AS97" s="158">
        <f t="shared" si="25"/>
        <v>0.22909090909090907</v>
      </c>
      <c r="AT97" s="158">
        <f t="shared" si="25"/>
        <v>0.14318181818181816</v>
      </c>
      <c r="AU97" s="158">
        <f t="shared" si="25"/>
        <v>0.28636363636363632</v>
      </c>
      <c r="AV97" s="158">
        <f t="shared" si="25"/>
        <v>0.15272727272727274</v>
      </c>
      <c r="AW97" s="77">
        <v>97</v>
      </c>
    </row>
    <row r="98" spans="1:49" ht="13.5" thickBot="1" x14ac:dyDescent="0.25">
      <c r="A98" s="114" t="s">
        <v>54</v>
      </c>
      <c r="B98" s="214">
        <v>0.21</v>
      </c>
      <c r="C98" s="158">
        <f t="shared" si="24"/>
        <v>0.23863636363636365</v>
      </c>
      <c r="D98" s="158">
        <f t="shared" si="24"/>
        <v>0.1240909090909091</v>
      </c>
      <c r="E98" s="158">
        <f t="shared" si="24"/>
        <v>0.22909090909090907</v>
      </c>
      <c r="F98" s="158">
        <f t="shared" si="24"/>
        <v>0.20045454545454547</v>
      </c>
      <c r="G98" s="158">
        <f t="shared" si="24"/>
        <v>0.20045454545454547</v>
      </c>
      <c r="H98" s="158">
        <f t="shared" si="24"/>
        <v>0.20045454545454547</v>
      </c>
      <c r="I98" s="158">
        <f t="shared" si="23"/>
        <v>0.21</v>
      </c>
      <c r="J98" s="179">
        <f t="shared" si="24"/>
        <v>0.20045454545454547</v>
      </c>
      <c r="K98" s="158">
        <f t="shared" si="24"/>
        <v>0.21954545454545452</v>
      </c>
      <c r="L98" s="158">
        <f t="shared" si="24"/>
        <v>0.18136363636363637</v>
      </c>
      <c r="M98" s="158">
        <f t="shared" si="24"/>
        <v>0.14318181818181816</v>
      </c>
      <c r="N98" s="158">
        <f t="shared" si="24"/>
        <v>0.13363636363636364</v>
      </c>
      <c r="O98" s="158">
        <f t="shared" si="24"/>
        <v>0.21954545454545452</v>
      </c>
      <c r="P98" s="158">
        <f t="shared" si="24"/>
        <v>0.13363636363636364</v>
      </c>
      <c r="Q98" s="158">
        <f t="shared" si="25"/>
        <v>0.20045454545454547</v>
      </c>
      <c r="R98" s="158">
        <f t="shared" si="25"/>
        <v>0.20045454545454547</v>
      </c>
      <c r="S98" s="158">
        <f t="shared" si="25"/>
        <v>0.17181818181818181</v>
      </c>
      <c r="T98" s="158">
        <f t="shared" si="25"/>
        <v>0.22909090909090907</v>
      </c>
      <c r="U98" s="158">
        <f t="shared" si="25"/>
        <v>0.26727272727272727</v>
      </c>
      <c r="V98" s="158">
        <f t="shared" si="25"/>
        <v>0.22909090909090907</v>
      </c>
      <c r="W98" s="158">
        <f t="shared" si="25"/>
        <v>0.30545454545454548</v>
      </c>
      <c r="X98" s="158">
        <f t="shared" si="25"/>
        <v>0.2959090909090909</v>
      </c>
      <c r="Y98" s="158">
        <f t="shared" si="25"/>
        <v>9.5454545454545445E-2</v>
      </c>
      <c r="Z98" s="158">
        <f t="shared" si="25"/>
        <v>0.22909090909090907</v>
      </c>
      <c r="AA98" s="158">
        <f t="shared" si="25"/>
        <v>0.105</v>
      </c>
      <c r="AB98" s="158">
        <f t="shared" si="25"/>
        <v>0.17181818181818181</v>
      </c>
      <c r="AC98" s="158">
        <f t="shared" si="25"/>
        <v>0.13363636363636364</v>
      </c>
      <c r="AD98" s="158">
        <f t="shared" si="25"/>
        <v>0.21954545454545452</v>
      </c>
      <c r="AE98" s="158">
        <f t="shared" si="25"/>
        <v>0.20045454545454547</v>
      </c>
      <c r="AF98" s="158">
        <f t="shared" si="25"/>
        <v>0.22909090909090907</v>
      </c>
      <c r="AG98" s="158">
        <f t="shared" si="25"/>
        <v>0.19090909090909089</v>
      </c>
      <c r="AH98" s="158">
        <f t="shared" si="25"/>
        <v>0.21954545454545452</v>
      </c>
      <c r="AI98" s="158">
        <f t="shared" si="25"/>
        <v>0.25772727272727275</v>
      </c>
      <c r="AJ98" s="158">
        <f t="shared" si="25"/>
        <v>0.18136363636363637</v>
      </c>
      <c r="AK98" s="158">
        <f t="shared" si="25"/>
        <v>0.25772727272727275</v>
      </c>
      <c r="AL98" s="158">
        <f t="shared" si="25"/>
        <v>0.21</v>
      </c>
      <c r="AM98" s="158">
        <f t="shared" si="25"/>
        <v>0.14318181818181816</v>
      </c>
      <c r="AN98" s="158">
        <f t="shared" si="25"/>
        <v>0.17181818181818181</v>
      </c>
      <c r="AO98" s="158">
        <f t="shared" si="25"/>
        <v>0.23863636363636365</v>
      </c>
      <c r="AP98" s="158">
        <f t="shared" si="25"/>
        <v>0.1240909090909091</v>
      </c>
      <c r="AQ98" s="158">
        <f t="shared" si="25"/>
        <v>0.13363636363636364</v>
      </c>
      <c r="AR98" s="158">
        <f t="shared" si="25"/>
        <v>0.15272727272727274</v>
      </c>
      <c r="AS98" s="158">
        <f t="shared" si="25"/>
        <v>0.22909090909090907</v>
      </c>
      <c r="AT98" s="158">
        <f t="shared" si="25"/>
        <v>0.14318181818181816</v>
      </c>
      <c r="AU98" s="158">
        <f t="shared" si="25"/>
        <v>0.28636363636363632</v>
      </c>
      <c r="AV98" s="158">
        <f t="shared" si="25"/>
        <v>0.15272727272727274</v>
      </c>
      <c r="AW98" s="77">
        <v>98</v>
      </c>
    </row>
    <row r="99" spans="1:49" ht="13.5" thickBot="1" x14ac:dyDescent="0.25">
      <c r="A99" s="114" t="s">
        <v>55</v>
      </c>
      <c r="B99" s="214">
        <v>0.14000000000000001</v>
      </c>
      <c r="C99" s="158">
        <f t="shared" si="24"/>
        <v>0.15909090909090912</v>
      </c>
      <c r="D99" s="158">
        <f t="shared" si="24"/>
        <v>8.2727272727272733E-2</v>
      </c>
      <c r="E99" s="158">
        <f t="shared" si="24"/>
        <v>0.15272727272727274</v>
      </c>
      <c r="F99" s="158">
        <f t="shared" si="24"/>
        <v>0.13363636363636366</v>
      </c>
      <c r="G99" s="158">
        <f t="shared" si="24"/>
        <v>0.13363636363636366</v>
      </c>
      <c r="H99" s="158">
        <f t="shared" si="24"/>
        <v>0.13363636363636366</v>
      </c>
      <c r="I99" s="158">
        <f t="shared" si="23"/>
        <v>0.14000000000000001</v>
      </c>
      <c r="J99" s="179">
        <f t="shared" si="24"/>
        <v>0.13363636363636366</v>
      </c>
      <c r="K99" s="158">
        <f t="shared" si="24"/>
        <v>0.14636363636363636</v>
      </c>
      <c r="L99" s="158">
        <f t="shared" si="24"/>
        <v>0.12090909090909092</v>
      </c>
      <c r="M99" s="158">
        <f t="shared" si="24"/>
        <v>9.5454545454545459E-2</v>
      </c>
      <c r="N99" s="158">
        <f t="shared" si="24"/>
        <v>8.9090909090909096E-2</v>
      </c>
      <c r="O99" s="158">
        <f t="shared" si="24"/>
        <v>0.14636363636363636</v>
      </c>
      <c r="P99" s="158">
        <f t="shared" si="24"/>
        <v>8.9090909090909096E-2</v>
      </c>
      <c r="Q99" s="158">
        <f t="shared" si="25"/>
        <v>0.13363636363636366</v>
      </c>
      <c r="R99" s="158">
        <f t="shared" si="25"/>
        <v>0.13363636363636366</v>
      </c>
      <c r="S99" s="158">
        <f t="shared" si="25"/>
        <v>0.11454545454545456</v>
      </c>
      <c r="T99" s="158">
        <f t="shared" si="25"/>
        <v>0.15272727272727274</v>
      </c>
      <c r="U99" s="158">
        <f t="shared" si="25"/>
        <v>0.17818181818181819</v>
      </c>
      <c r="V99" s="158">
        <f t="shared" si="25"/>
        <v>0.15272727272727274</v>
      </c>
      <c r="W99" s="158">
        <f t="shared" si="25"/>
        <v>0.20363636363636367</v>
      </c>
      <c r="X99" s="158">
        <f t="shared" si="25"/>
        <v>0.19727272727272729</v>
      </c>
      <c r="Y99" s="158">
        <f t="shared" si="25"/>
        <v>6.3636363636363644E-2</v>
      </c>
      <c r="Z99" s="158">
        <f t="shared" si="25"/>
        <v>0.15272727272727274</v>
      </c>
      <c r="AA99" s="158">
        <f t="shared" si="25"/>
        <v>7.0000000000000007E-2</v>
      </c>
      <c r="AB99" s="158">
        <f t="shared" si="25"/>
        <v>0.11454545454545456</v>
      </c>
      <c r="AC99" s="158">
        <f t="shared" si="25"/>
        <v>8.9090909090909096E-2</v>
      </c>
      <c r="AD99" s="158">
        <f t="shared" si="25"/>
        <v>0.14636363636363636</v>
      </c>
      <c r="AE99" s="158">
        <f t="shared" si="25"/>
        <v>0.13363636363636366</v>
      </c>
      <c r="AF99" s="158">
        <f t="shared" si="25"/>
        <v>0.15272727272727274</v>
      </c>
      <c r="AG99" s="158">
        <f t="shared" si="25"/>
        <v>0.12727272727272729</v>
      </c>
      <c r="AH99" s="158">
        <f t="shared" si="25"/>
        <v>0.14636363636363636</v>
      </c>
      <c r="AI99" s="158">
        <f t="shared" si="25"/>
        <v>0.17181818181818184</v>
      </c>
      <c r="AJ99" s="158">
        <f t="shared" si="25"/>
        <v>0.12090909090909092</v>
      </c>
      <c r="AK99" s="158">
        <f t="shared" si="25"/>
        <v>0.17181818181818184</v>
      </c>
      <c r="AL99" s="158">
        <f t="shared" si="25"/>
        <v>0.14000000000000001</v>
      </c>
      <c r="AM99" s="158">
        <f t="shared" si="25"/>
        <v>9.5454545454545459E-2</v>
      </c>
      <c r="AN99" s="158">
        <f t="shared" si="25"/>
        <v>0.11454545454545456</v>
      </c>
      <c r="AO99" s="158">
        <f t="shared" si="25"/>
        <v>0.15909090909090912</v>
      </c>
      <c r="AP99" s="158">
        <f t="shared" si="25"/>
        <v>8.2727272727272733E-2</v>
      </c>
      <c r="AQ99" s="158">
        <f t="shared" si="25"/>
        <v>8.9090909090909096E-2</v>
      </c>
      <c r="AR99" s="158">
        <f t="shared" si="25"/>
        <v>0.10181818181818184</v>
      </c>
      <c r="AS99" s="158">
        <f t="shared" si="25"/>
        <v>0.15272727272727274</v>
      </c>
      <c r="AT99" s="158">
        <f t="shared" si="25"/>
        <v>9.5454545454545459E-2</v>
      </c>
      <c r="AU99" s="158">
        <f t="shared" si="25"/>
        <v>0.19090909090909092</v>
      </c>
      <c r="AV99" s="158">
        <f t="shared" si="25"/>
        <v>0.10181818181818184</v>
      </c>
      <c r="AW99" s="77">
        <v>99</v>
      </c>
    </row>
    <row r="100" spans="1:49" ht="13.5" thickBot="1" x14ac:dyDescent="0.25">
      <c r="A100" s="114" t="s">
        <v>56</v>
      </c>
      <c r="B100" s="214">
        <v>0.14000000000000001</v>
      </c>
      <c r="C100" s="158">
        <f t="shared" si="24"/>
        <v>0.15909090909090912</v>
      </c>
      <c r="D100" s="158">
        <f t="shared" si="24"/>
        <v>8.2727272727272733E-2</v>
      </c>
      <c r="E100" s="158">
        <f t="shared" si="24"/>
        <v>0.15272727272727274</v>
      </c>
      <c r="F100" s="158">
        <f t="shared" si="24"/>
        <v>0.13363636363636366</v>
      </c>
      <c r="G100" s="158">
        <f t="shared" si="24"/>
        <v>0.13363636363636366</v>
      </c>
      <c r="H100" s="158">
        <f t="shared" si="24"/>
        <v>0.13363636363636366</v>
      </c>
      <c r="I100" s="158">
        <f t="shared" si="23"/>
        <v>0.14000000000000001</v>
      </c>
      <c r="J100" s="179">
        <f t="shared" si="24"/>
        <v>0.13363636363636366</v>
      </c>
      <c r="K100" s="158">
        <f t="shared" si="24"/>
        <v>0.14636363636363636</v>
      </c>
      <c r="L100" s="158">
        <f t="shared" si="24"/>
        <v>0.12090909090909092</v>
      </c>
      <c r="M100" s="158">
        <f t="shared" si="24"/>
        <v>9.5454545454545459E-2</v>
      </c>
      <c r="N100" s="158">
        <f t="shared" si="24"/>
        <v>8.9090909090909096E-2</v>
      </c>
      <c r="O100" s="158">
        <f t="shared" si="24"/>
        <v>0.14636363636363636</v>
      </c>
      <c r="P100" s="158">
        <f t="shared" si="24"/>
        <v>8.9090909090909096E-2</v>
      </c>
      <c r="Q100" s="158">
        <f t="shared" si="25"/>
        <v>0.13363636363636366</v>
      </c>
      <c r="R100" s="158">
        <f t="shared" si="25"/>
        <v>0.13363636363636366</v>
      </c>
      <c r="S100" s="158">
        <f t="shared" si="25"/>
        <v>0.11454545454545456</v>
      </c>
      <c r="T100" s="158">
        <f t="shared" si="25"/>
        <v>0.15272727272727274</v>
      </c>
      <c r="U100" s="158">
        <f t="shared" si="25"/>
        <v>0.17818181818181819</v>
      </c>
      <c r="V100" s="158">
        <f t="shared" si="25"/>
        <v>0.15272727272727274</v>
      </c>
      <c r="W100" s="158">
        <f t="shared" si="25"/>
        <v>0.20363636363636367</v>
      </c>
      <c r="X100" s="158">
        <f t="shared" si="25"/>
        <v>0.19727272727272729</v>
      </c>
      <c r="Y100" s="158">
        <f t="shared" si="25"/>
        <v>6.3636363636363644E-2</v>
      </c>
      <c r="Z100" s="158">
        <f t="shared" si="25"/>
        <v>0.15272727272727274</v>
      </c>
      <c r="AA100" s="158">
        <f t="shared" si="25"/>
        <v>7.0000000000000007E-2</v>
      </c>
      <c r="AB100" s="158">
        <f t="shared" si="25"/>
        <v>0.11454545454545456</v>
      </c>
      <c r="AC100" s="158">
        <f t="shared" si="25"/>
        <v>8.9090909090909096E-2</v>
      </c>
      <c r="AD100" s="158">
        <f t="shared" si="25"/>
        <v>0.14636363636363636</v>
      </c>
      <c r="AE100" s="158">
        <f t="shared" si="25"/>
        <v>0.13363636363636366</v>
      </c>
      <c r="AF100" s="158">
        <f t="shared" si="25"/>
        <v>0.15272727272727274</v>
      </c>
      <c r="AG100" s="158">
        <f t="shared" si="25"/>
        <v>0.12727272727272729</v>
      </c>
      <c r="AH100" s="158">
        <f t="shared" si="25"/>
        <v>0.14636363636363636</v>
      </c>
      <c r="AI100" s="158">
        <f t="shared" si="25"/>
        <v>0.17181818181818184</v>
      </c>
      <c r="AJ100" s="158">
        <f t="shared" si="25"/>
        <v>0.12090909090909092</v>
      </c>
      <c r="AK100" s="158">
        <f t="shared" si="25"/>
        <v>0.17181818181818184</v>
      </c>
      <c r="AL100" s="158">
        <f t="shared" si="25"/>
        <v>0.14000000000000001</v>
      </c>
      <c r="AM100" s="158">
        <f t="shared" si="25"/>
        <v>9.5454545454545459E-2</v>
      </c>
      <c r="AN100" s="158">
        <f t="shared" si="25"/>
        <v>0.11454545454545456</v>
      </c>
      <c r="AO100" s="158">
        <f t="shared" si="25"/>
        <v>0.15909090909090912</v>
      </c>
      <c r="AP100" s="158">
        <f t="shared" si="25"/>
        <v>8.2727272727272733E-2</v>
      </c>
      <c r="AQ100" s="158">
        <f t="shared" si="25"/>
        <v>8.9090909090909096E-2</v>
      </c>
      <c r="AR100" s="158">
        <f t="shared" si="25"/>
        <v>0.10181818181818184</v>
      </c>
      <c r="AS100" s="158">
        <f t="shared" si="25"/>
        <v>0.15272727272727274</v>
      </c>
      <c r="AT100" s="158">
        <f t="shared" si="25"/>
        <v>9.5454545454545459E-2</v>
      </c>
      <c r="AU100" s="158">
        <f t="shared" si="25"/>
        <v>0.19090909090909092</v>
      </c>
      <c r="AV100" s="158">
        <f t="shared" si="25"/>
        <v>0.10181818181818184</v>
      </c>
      <c r="AW100" s="77">
        <v>100</v>
      </c>
    </row>
    <row r="101" spans="1:49" ht="13.5" thickBot="1" x14ac:dyDescent="0.25">
      <c r="A101" s="114" t="s">
        <v>210</v>
      </c>
      <c r="B101" s="214">
        <v>0.14000000000000001</v>
      </c>
      <c r="C101" s="158">
        <f t="shared" si="24"/>
        <v>0.15909090909090912</v>
      </c>
      <c r="D101" s="158">
        <f t="shared" si="24"/>
        <v>8.2727272727272733E-2</v>
      </c>
      <c r="E101" s="158">
        <f t="shared" si="24"/>
        <v>0.15272727272727274</v>
      </c>
      <c r="F101" s="158">
        <f t="shared" si="24"/>
        <v>0.13363636363636366</v>
      </c>
      <c r="G101" s="158">
        <f t="shared" si="24"/>
        <v>0.13363636363636366</v>
      </c>
      <c r="H101" s="158">
        <f t="shared" si="24"/>
        <v>0.13363636363636366</v>
      </c>
      <c r="I101" s="158">
        <f t="shared" si="23"/>
        <v>0.14000000000000001</v>
      </c>
      <c r="J101" s="179">
        <f t="shared" si="24"/>
        <v>0.13363636363636366</v>
      </c>
      <c r="K101" s="158">
        <f t="shared" si="24"/>
        <v>0.14636363636363636</v>
      </c>
      <c r="L101" s="158">
        <f t="shared" si="24"/>
        <v>0.12090909090909092</v>
      </c>
      <c r="M101" s="158">
        <f t="shared" si="24"/>
        <v>9.5454545454545459E-2</v>
      </c>
      <c r="N101" s="158">
        <f t="shared" si="24"/>
        <v>8.9090909090909096E-2</v>
      </c>
      <c r="O101" s="158">
        <f t="shared" si="24"/>
        <v>0.14636363636363636</v>
      </c>
      <c r="P101" s="158">
        <f t="shared" si="24"/>
        <v>8.9090909090909096E-2</v>
      </c>
      <c r="Q101" s="158">
        <f t="shared" si="25"/>
        <v>0.13363636363636366</v>
      </c>
      <c r="R101" s="158">
        <f t="shared" si="25"/>
        <v>0.13363636363636366</v>
      </c>
      <c r="S101" s="158">
        <f t="shared" si="25"/>
        <v>0.11454545454545456</v>
      </c>
      <c r="T101" s="158">
        <f t="shared" si="25"/>
        <v>0.15272727272727274</v>
      </c>
      <c r="U101" s="158">
        <f t="shared" si="25"/>
        <v>0.17818181818181819</v>
      </c>
      <c r="V101" s="158">
        <f t="shared" si="25"/>
        <v>0.15272727272727274</v>
      </c>
      <c r="W101" s="158">
        <f t="shared" si="25"/>
        <v>0.20363636363636367</v>
      </c>
      <c r="X101" s="158">
        <f t="shared" si="25"/>
        <v>0.19727272727272729</v>
      </c>
      <c r="Y101" s="158">
        <f t="shared" si="25"/>
        <v>6.3636363636363644E-2</v>
      </c>
      <c r="Z101" s="158">
        <f t="shared" si="25"/>
        <v>0.15272727272727274</v>
      </c>
      <c r="AA101" s="158">
        <f t="shared" si="25"/>
        <v>7.0000000000000007E-2</v>
      </c>
      <c r="AB101" s="158">
        <f t="shared" si="25"/>
        <v>0.11454545454545456</v>
      </c>
      <c r="AC101" s="158">
        <f t="shared" si="25"/>
        <v>8.9090909090909096E-2</v>
      </c>
      <c r="AD101" s="158">
        <f t="shared" si="25"/>
        <v>0.14636363636363636</v>
      </c>
      <c r="AE101" s="158">
        <f t="shared" si="25"/>
        <v>0.13363636363636366</v>
      </c>
      <c r="AF101" s="158">
        <f t="shared" si="25"/>
        <v>0.15272727272727274</v>
      </c>
      <c r="AG101" s="158">
        <f t="shared" si="25"/>
        <v>0.12727272727272729</v>
      </c>
      <c r="AH101" s="158">
        <f t="shared" si="25"/>
        <v>0.14636363636363636</v>
      </c>
      <c r="AI101" s="158">
        <f t="shared" si="25"/>
        <v>0.17181818181818184</v>
      </c>
      <c r="AJ101" s="158">
        <f t="shared" si="25"/>
        <v>0.12090909090909092</v>
      </c>
      <c r="AK101" s="158">
        <f t="shared" si="25"/>
        <v>0.17181818181818184</v>
      </c>
      <c r="AL101" s="158">
        <f t="shared" si="25"/>
        <v>0.14000000000000001</v>
      </c>
      <c r="AM101" s="158">
        <f t="shared" si="25"/>
        <v>9.5454545454545459E-2</v>
      </c>
      <c r="AN101" s="158">
        <f t="shared" si="25"/>
        <v>0.11454545454545456</v>
      </c>
      <c r="AO101" s="158">
        <f t="shared" si="25"/>
        <v>0.15909090909090912</v>
      </c>
      <c r="AP101" s="158">
        <f t="shared" si="25"/>
        <v>8.2727272727272733E-2</v>
      </c>
      <c r="AQ101" s="158">
        <f t="shared" si="25"/>
        <v>8.9090909090909096E-2</v>
      </c>
      <c r="AR101" s="158">
        <f t="shared" si="25"/>
        <v>0.10181818181818184</v>
      </c>
      <c r="AS101" s="158">
        <f t="shared" si="25"/>
        <v>0.15272727272727274</v>
      </c>
      <c r="AT101" s="158">
        <f t="shared" si="25"/>
        <v>9.5454545454545459E-2</v>
      </c>
      <c r="AU101" s="158">
        <f t="shared" si="25"/>
        <v>0.19090909090909092</v>
      </c>
      <c r="AV101" s="158">
        <f t="shared" si="25"/>
        <v>0.10181818181818184</v>
      </c>
      <c r="AW101" s="77">
        <v>101</v>
      </c>
    </row>
    <row r="102" spans="1:49" ht="13.5" thickBot="1" x14ac:dyDescent="0.25">
      <c r="A102" s="114" t="s">
        <v>211</v>
      </c>
      <c r="B102" s="214">
        <v>0.14000000000000001</v>
      </c>
      <c r="C102" s="158">
        <f t="shared" si="24"/>
        <v>0.15909090909090912</v>
      </c>
      <c r="D102" s="158">
        <f t="shared" si="24"/>
        <v>8.2727272727272733E-2</v>
      </c>
      <c r="E102" s="158">
        <f t="shared" si="24"/>
        <v>0.15272727272727274</v>
      </c>
      <c r="F102" s="158">
        <f t="shared" si="24"/>
        <v>0.13363636363636366</v>
      </c>
      <c r="G102" s="158">
        <f t="shared" si="24"/>
        <v>0.13363636363636366</v>
      </c>
      <c r="H102" s="158">
        <f t="shared" si="24"/>
        <v>0.13363636363636366</v>
      </c>
      <c r="I102" s="158">
        <f t="shared" si="23"/>
        <v>0.14000000000000001</v>
      </c>
      <c r="J102" s="179">
        <f t="shared" si="24"/>
        <v>0.13363636363636366</v>
      </c>
      <c r="K102" s="158">
        <f t="shared" si="24"/>
        <v>0.14636363636363636</v>
      </c>
      <c r="L102" s="158">
        <f t="shared" si="24"/>
        <v>0.12090909090909092</v>
      </c>
      <c r="M102" s="158">
        <f t="shared" si="24"/>
        <v>9.5454545454545459E-2</v>
      </c>
      <c r="N102" s="158">
        <f t="shared" si="24"/>
        <v>8.9090909090909096E-2</v>
      </c>
      <c r="O102" s="158">
        <f t="shared" si="24"/>
        <v>0.14636363636363636</v>
      </c>
      <c r="P102" s="158">
        <f t="shared" si="24"/>
        <v>8.9090909090909096E-2</v>
      </c>
      <c r="Q102" s="158">
        <f t="shared" si="25"/>
        <v>0.13363636363636366</v>
      </c>
      <c r="R102" s="158">
        <f t="shared" si="25"/>
        <v>0.13363636363636366</v>
      </c>
      <c r="S102" s="158">
        <f t="shared" si="25"/>
        <v>0.11454545454545456</v>
      </c>
      <c r="T102" s="158">
        <f t="shared" si="25"/>
        <v>0.15272727272727274</v>
      </c>
      <c r="U102" s="158">
        <f t="shared" si="25"/>
        <v>0.17818181818181819</v>
      </c>
      <c r="V102" s="158">
        <f t="shared" si="25"/>
        <v>0.15272727272727274</v>
      </c>
      <c r="W102" s="158">
        <f t="shared" si="25"/>
        <v>0.20363636363636367</v>
      </c>
      <c r="X102" s="158">
        <f t="shared" si="25"/>
        <v>0.19727272727272729</v>
      </c>
      <c r="Y102" s="158">
        <f t="shared" si="25"/>
        <v>6.3636363636363644E-2</v>
      </c>
      <c r="Z102" s="158">
        <f t="shared" si="25"/>
        <v>0.15272727272727274</v>
      </c>
      <c r="AA102" s="158">
        <f t="shared" si="25"/>
        <v>7.0000000000000007E-2</v>
      </c>
      <c r="AB102" s="158">
        <f t="shared" si="25"/>
        <v>0.11454545454545456</v>
      </c>
      <c r="AC102" s="158">
        <f t="shared" si="25"/>
        <v>8.9090909090909096E-2</v>
      </c>
      <c r="AD102" s="158">
        <f t="shared" si="25"/>
        <v>0.14636363636363636</v>
      </c>
      <c r="AE102" s="158">
        <f t="shared" si="25"/>
        <v>0.13363636363636366</v>
      </c>
      <c r="AF102" s="158">
        <f t="shared" si="25"/>
        <v>0.15272727272727274</v>
      </c>
      <c r="AG102" s="158">
        <f t="shared" si="25"/>
        <v>0.12727272727272729</v>
      </c>
      <c r="AH102" s="158">
        <f t="shared" si="25"/>
        <v>0.14636363636363636</v>
      </c>
      <c r="AI102" s="158">
        <f t="shared" si="25"/>
        <v>0.17181818181818184</v>
      </c>
      <c r="AJ102" s="158">
        <f t="shared" ref="AJ102:AV102" si="26">AJ$270*$B102</f>
        <v>0.12090909090909092</v>
      </c>
      <c r="AK102" s="158">
        <f t="shared" si="26"/>
        <v>0.17181818181818184</v>
      </c>
      <c r="AL102" s="158">
        <f t="shared" si="26"/>
        <v>0.14000000000000001</v>
      </c>
      <c r="AM102" s="158">
        <f t="shared" si="26"/>
        <v>9.5454545454545459E-2</v>
      </c>
      <c r="AN102" s="158">
        <f t="shared" si="26"/>
        <v>0.11454545454545456</v>
      </c>
      <c r="AO102" s="158">
        <f t="shared" si="26"/>
        <v>0.15909090909090912</v>
      </c>
      <c r="AP102" s="158">
        <f t="shared" si="26"/>
        <v>8.2727272727272733E-2</v>
      </c>
      <c r="AQ102" s="158">
        <f t="shared" si="26"/>
        <v>8.9090909090909096E-2</v>
      </c>
      <c r="AR102" s="158">
        <f t="shared" si="26"/>
        <v>0.10181818181818184</v>
      </c>
      <c r="AS102" s="158">
        <f t="shared" si="26"/>
        <v>0.15272727272727274</v>
      </c>
      <c r="AT102" s="158">
        <f t="shared" si="26"/>
        <v>9.5454545454545459E-2</v>
      </c>
      <c r="AU102" s="158">
        <f t="shared" si="26"/>
        <v>0.19090909090909092</v>
      </c>
      <c r="AV102" s="158">
        <f t="shared" si="26"/>
        <v>0.10181818181818184</v>
      </c>
      <c r="AW102" s="77">
        <v>102</v>
      </c>
    </row>
    <row r="103" spans="1:49" ht="13.5" thickBot="1" x14ac:dyDescent="0.25">
      <c r="A103" s="104" t="s">
        <v>59</v>
      </c>
      <c r="B103" s="143"/>
      <c r="AW103" s="77">
        <v>103</v>
      </c>
    </row>
    <row r="104" spans="1:49" ht="13.5" thickBot="1" x14ac:dyDescent="0.25">
      <c r="A104" s="114" t="s">
        <v>20</v>
      </c>
      <c r="B104" s="145"/>
      <c r="AW104" s="77">
        <v>104</v>
      </c>
    </row>
    <row r="105" spans="1:49" ht="13.5" thickBot="1" x14ac:dyDescent="0.25">
      <c r="A105" s="114" t="s">
        <v>21</v>
      </c>
      <c r="B105" s="145"/>
      <c r="AW105" s="77">
        <v>105</v>
      </c>
    </row>
    <row r="106" spans="1:49" ht="13.5" thickBot="1" x14ac:dyDescent="0.25">
      <c r="A106" s="114" t="s">
        <v>22</v>
      </c>
      <c r="B106" s="145"/>
      <c r="AW106" s="77">
        <v>106</v>
      </c>
    </row>
    <row r="107" spans="1:49" ht="13.5" thickBot="1" x14ac:dyDescent="0.25">
      <c r="A107" s="114" t="s">
        <v>23</v>
      </c>
      <c r="B107" s="145"/>
      <c r="AW107" s="77">
        <v>107</v>
      </c>
    </row>
    <row r="108" spans="1:49" ht="13.5" thickBot="1" x14ac:dyDescent="0.25">
      <c r="A108" s="114" t="s">
        <v>221</v>
      </c>
      <c r="B108" s="160">
        <v>0.26</v>
      </c>
      <c r="C108" s="158">
        <f>C$269*$B108</f>
        <v>0.33583333333333337</v>
      </c>
      <c r="D108" s="158">
        <f t="shared" ref="D108:AV115" si="27">D$269*$B108</f>
        <v>0.21666666666666667</v>
      </c>
      <c r="E108" s="158">
        <f t="shared" si="27"/>
        <v>0.27083333333333337</v>
      </c>
      <c r="F108" s="158">
        <f t="shared" si="27"/>
        <v>0.26</v>
      </c>
      <c r="G108" s="158">
        <f t="shared" si="27"/>
        <v>0.17333333333333334</v>
      </c>
      <c r="H108" s="158">
        <f t="shared" si="27"/>
        <v>0.28166666666666668</v>
      </c>
      <c r="I108" s="158">
        <f t="shared" ref="I108:I123" si="28">I$269*$B108</f>
        <v>0.29249999999999998</v>
      </c>
      <c r="J108" s="179">
        <f t="shared" si="27"/>
        <v>0.22750000000000001</v>
      </c>
      <c r="K108" s="158">
        <f t="shared" si="27"/>
        <v>0.26</v>
      </c>
      <c r="L108" s="158">
        <f t="shared" si="27"/>
        <v>0.22750000000000001</v>
      </c>
      <c r="M108" s="158">
        <f t="shared" si="27"/>
        <v>0.32500000000000001</v>
      </c>
      <c r="N108" s="158">
        <f t="shared" si="27"/>
        <v>0.23833333333333334</v>
      </c>
      <c r="O108" s="158">
        <f t="shared" si="27"/>
        <v>0.28166666666666668</v>
      </c>
      <c r="P108" s="158">
        <f t="shared" si="27"/>
        <v>0.33583333333333337</v>
      </c>
      <c r="Q108" s="158">
        <f t="shared" si="27"/>
        <v>0.27083333333333337</v>
      </c>
      <c r="R108" s="158">
        <f t="shared" si="27"/>
        <v>0.29249999999999998</v>
      </c>
      <c r="S108" s="158">
        <f t="shared" si="27"/>
        <v>0.32500000000000001</v>
      </c>
      <c r="T108" s="158">
        <f t="shared" si="27"/>
        <v>0.28166666666666668</v>
      </c>
      <c r="U108" s="158">
        <f t="shared" si="27"/>
        <v>0.17333333333333334</v>
      </c>
      <c r="V108" s="158">
        <f t="shared" si="27"/>
        <v>0.27083333333333337</v>
      </c>
      <c r="W108" s="158">
        <f t="shared" si="27"/>
        <v>0.26</v>
      </c>
      <c r="X108" s="158">
        <f t="shared" si="27"/>
        <v>0.36833333333333335</v>
      </c>
      <c r="Y108" s="158">
        <f t="shared" si="27"/>
        <v>8.666666666666667E-2</v>
      </c>
      <c r="Z108" s="158">
        <f t="shared" si="27"/>
        <v>0.20583333333333334</v>
      </c>
      <c r="AA108" s="158">
        <f t="shared" si="27"/>
        <v>0.16250000000000001</v>
      </c>
      <c r="AB108" s="158">
        <f t="shared" si="27"/>
        <v>0.19500000000000001</v>
      </c>
      <c r="AC108" s="158">
        <f t="shared" si="27"/>
        <v>0.33583333333333337</v>
      </c>
      <c r="AD108" s="158">
        <f t="shared" si="27"/>
        <v>0.15166666666666667</v>
      </c>
      <c r="AE108" s="158">
        <f t="shared" si="27"/>
        <v>0.26</v>
      </c>
      <c r="AF108" s="158">
        <f t="shared" si="27"/>
        <v>0.33583333333333337</v>
      </c>
      <c r="AG108" s="158">
        <f t="shared" si="27"/>
        <v>0.19500000000000001</v>
      </c>
      <c r="AH108" s="158">
        <f t="shared" si="27"/>
        <v>0.35750000000000004</v>
      </c>
      <c r="AI108" s="158">
        <f t="shared" si="27"/>
        <v>0.30333333333333334</v>
      </c>
      <c r="AJ108" s="158">
        <f t="shared" si="27"/>
        <v>0.29249999999999998</v>
      </c>
      <c r="AK108" s="158">
        <f t="shared" si="27"/>
        <v>0.41166666666666668</v>
      </c>
      <c r="AL108" s="158">
        <f t="shared" si="27"/>
        <v>0.27083333333333337</v>
      </c>
      <c r="AM108" s="158">
        <f t="shared" si="27"/>
        <v>0.32500000000000001</v>
      </c>
      <c r="AN108" s="158">
        <f t="shared" si="27"/>
        <v>0.27083333333333337</v>
      </c>
      <c r="AO108" s="158">
        <f t="shared" si="27"/>
        <v>0.31416666666666665</v>
      </c>
      <c r="AP108" s="158">
        <f t="shared" si="27"/>
        <v>0.21666666666666667</v>
      </c>
      <c r="AQ108" s="158">
        <f t="shared" si="27"/>
        <v>0.23833333333333334</v>
      </c>
      <c r="AR108" s="158">
        <f t="shared" si="27"/>
        <v>0.20583333333333334</v>
      </c>
      <c r="AS108" s="158">
        <f t="shared" si="27"/>
        <v>0.26</v>
      </c>
      <c r="AT108" s="158">
        <f t="shared" si="27"/>
        <v>0.21666666666666667</v>
      </c>
      <c r="AU108" s="158">
        <f t="shared" si="27"/>
        <v>0.34666666666666668</v>
      </c>
      <c r="AV108" s="158">
        <f t="shared" si="27"/>
        <v>0.31416666666666665</v>
      </c>
      <c r="AW108" s="77">
        <v>108</v>
      </c>
    </row>
    <row r="109" spans="1:49" ht="13.5" thickBot="1" x14ac:dyDescent="0.25">
      <c r="A109" s="114" t="s">
        <v>25</v>
      </c>
      <c r="B109" s="160">
        <v>0.26</v>
      </c>
      <c r="C109" s="158">
        <f t="shared" ref="C109:R123" si="29">C$269*$B109</f>
        <v>0.33583333333333337</v>
      </c>
      <c r="D109" s="158">
        <f>D$269*$B109</f>
        <v>0.21666666666666667</v>
      </c>
      <c r="E109" s="158">
        <f t="shared" si="29"/>
        <v>0.27083333333333337</v>
      </c>
      <c r="F109" s="158">
        <f t="shared" si="29"/>
        <v>0.26</v>
      </c>
      <c r="G109" s="158">
        <f t="shared" si="29"/>
        <v>0.17333333333333334</v>
      </c>
      <c r="H109" s="158">
        <f t="shared" si="29"/>
        <v>0.28166666666666668</v>
      </c>
      <c r="I109" s="158">
        <f t="shared" si="28"/>
        <v>0.29249999999999998</v>
      </c>
      <c r="J109" s="179">
        <f t="shared" si="29"/>
        <v>0.22750000000000001</v>
      </c>
      <c r="K109" s="158">
        <f t="shared" si="29"/>
        <v>0.26</v>
      </c>
      <c r="L109" s="158">
        <f t="shared" si="29"/>
        <v>0.22750000000000001</v>
      </c>
      <c r="M109" s="158">
        <f t="shared" si="29"/>
        <v>0.32500000000000001</v>
      </c>
      <c r="N109" s="158">
        <f t="shared" si="29"/>
        <v>0.23833333333333334</v>
      </c>
      <c r="O109" s="158">
        <f t="shared" si="29"/>
        <v>0.28166666666666668</v>
      </c>
      <c r="P109" s="158">
        <f t="shared" si="29"/>
        <v>0.33583333333333337</v>
      </c>
      <c r="Q109" s="158">
        <f t="shared" si="29"/>
        <v>0.27083333333333337</v>
      </c>
      <c r="R109" s="158">
        <f t="shared" si="29"/>
        <v>0.29249999999999998</v>
      </c>
      <c r="S109" s="158">
        <f t="shared" si="27"/>
        <v>0.32500000000000001</v>
      </c>
      <c r="T109" s="158">
        <f t="shared" si="27"/>
        <v>0.28166666666666668</v>
      </c>
      <c r="U109" s="158">
        <f t="shared" si="27"/>
        <v>0.17333333333333334</v>
      </c>
      <c r="V109" s="158">
        <f t="shared" si="27"/>
        <v>0.27083333333333337</v>
      </c>
      <c r="W109" s="158">
        <f t="shared" si="27"/>
        <v>0.26</v>
      </c>
      <c r="X109" s="158">
        <f t="shared" si="27"/>
        <v>0.36833333333333335</v>
      </c>
      <c r="Y109" s="158">
        <f t="shared" si="27"/>
        <v>8.666666666666667E-2</v>
      </c>
      <c r="Z109" s="158">
        <f t="shared" si="27"/>
        <v>0.20583333333333334</v>
      </c>
      <c r="AA109" s="158">
        <f t="shared" si="27"/>
        <v>0.16250000000000001</v>
      </c>
      <c r="AB109" s="158">
        <f t="shared" si="27"/>
        <v>0.19500000000000001</v>
      </c>
      <c r="AC109" s="158">
        <f t="shared" si="27"/>
        <v>0.33583333333333337</v>
      </c>
      <c r="AD109" s="158">
        <f t="shared" si="27"/>
        <v>0.15166666666666667</v>
      </c>
      <c r="AE109" s="158">
        <f t="shared" si="27"/>
        <v>0.26</v>
      </c>
      <c r="AF109" s="158">
        <f t="shared" si="27"/>
        <v>0.33583333333333337</v>
      </c>
      <c r="AG109" s="158">
        <f t="shared" si="27"/>
        <v>0.19500000000000001</v>
      </c>
      <c r="AH109" s="158">
        <f t="shared" si="27"/>
        <v>0.35750000000000004</v>
      </c>
      <c r="AI109" s="158">
        <f t="shared" si="27"/>
        <v>0.30333333333333334</v>
      </c>
      <c r="AJ109" s="158">
        <f t="shared" si="27"/>
        <v>0.29249999999999998</v>
      </c>
      <c r="AK109" s="158">
        <f t="shared" si="27"/>
        <v>0.41166666666666668</v>
      </c>
      <c r="AL109" s="158">
        <f t="shared" si="27"/>
        <v>0.27083333333333337</v>
      </c>
      <c r="AM109" s="158">
        <f t="shared" si="27"/>
        <v>0.32500000000000001</v>
      </c>
      <c r="AN109" s="158">
        <f t="shared" si="27"/>
        <v>0.27083333333333337</v>
      </c>
      <c r="AO109" s="158">
        <f t="shared" si="27"/>
        <v>0.31416666666666665</v>
      </c>
      <c r="AP109" s="158">
        <f t="shared" si="27"/>
        <v>0.21666666666666667</v>
      </c>
      <c r="AQ109" s="158">
        <f t="shared" si="27"/>
        <v>0.23833333333333334</v>
      </c>
      <c r="AR109" s="158">
        <f t="shared" si="27"/>
        <v>0.20583333333333334</v>
      </c>
      <c r="AS109" s="158">
        <f t="shared" si="27"/>
        <v>0.26</v>
      </c>
      <c r="AT109" s="158">
        <f t="shared" si="27"/>
        <v>0.21666666666666667</v>
      </c>
      <c r="AU109" s="158">
        <f t="shared" si="27"/>
        <v>0.34666666666666668</v>
      </c>
      <c r="AV109" s="158">
        <f t="shared" si="27"/>
        <v>0.31416666666666665</v>
      </c>
      <c r="AW109" s="77">
        <v>109</v>
      </c>
    </row>
    <row r="110" spans="1:49" ht="13.5" thickBot="1" x14ac:dyDescent="0.25">
      <c r="A110" s="114" t="s">
        <v>26</v>
      </c>
      <c r="B110" s="160">
        <v>0.3</v>
      </c>
      <c r="C110" s="158">
        <f t="shared" si="29"/>
        <v>0.38750000000000001</v>
      </c>
      <c r="D110" s="158">
        <f t="shared" si="29"/>
        <v>0.25</v>
      </c>
      <c r="E110" s="158">
        <f t="shared" si="29"/>
        <v>0.3125</v>
      </c>
      <c r="F110" s="158">
        <f t="shared" si="29"/>
        <v>0.3</v>
      </c>
      <c r="G110" s="158">
        <f t="shared" si="29"/>
        <v>0.19999999999999998</v>
      </c>
      <c r="H110" s="158">
        <f t="shared" si="29"/>
        <v>0.32499999999999996</v>
      </c>
      <c r="I110" s="158">
        <f t="shared" si="28"/>
        <v>0.33749999999999997</v>
      </c>
      <c r="J110" s="179">
        <f t="shared" si="29"/>
        <v>0.26250000000000001</v>
      </c>
      <c r="K110" s="158">
        <f t="shared" si="29"/>
        <v>0.3</v>
      </c>
      <c r="L110" s="158">
        <f t="shared" si="29"/>
        <v>0.26250000000000001</v>
      </c>
      <c r="M110" s="158">
        <f t="shared" si="29"/>
        <v>0.375</v>
      </c>
      <c r="N110" s="158">
        <f t="shared" si="29"/>
        <v>0.27499999999999997</v>
      </c>
      <c r="O110" s="158">
        <f t="shared" si="29"/>
        <v>0.32499999999999996</v>
      </c>
      <c r="P110" s="158">
        <f t="shared" si="29"/>
        <v>0.38750000000000001</v>
      </c>
      <c r="Q110" s="158">
        <f t="shared" si="27"/>
        <v>0.3125</v>
      </c>
      <c r="R110" s="158">
        <f t="shared" si="27"/>
        <v>0.33749999999999997</v>
      </c>
      <c r="S110" s="158">
        <f t="shared" si="27"/>
        <v>0.375</v>
      </c>
      <c r="T110" s="158">
        <f t="shared" si="27"/>
        <v>0.32499999999999996</v>
      </c>
      <c r="U110" s="158">
        <f t="shared" si="27"/>
        <v>0.19999999999999998</v>
      </c>
      <c r="V110" s="158">
        <f t="shared" si="27"/>
        <v>0.3125</v>
      </c>
      <c r="W110" s="158">
        <f t="shared" si="27"/>
        <v>0.3</v>
      </c>
      <c r="X110" s="158">
        <f t="shared" si="27"/>
        <v>0.42499999999999999</v>
      </c>
      <c r="Y110" s="158">
        <f t="shared" si="27"/>
        <v>9.9999999999999992E-2</v>
      </c>
      <c r="Z110" s="158">
        <f t="shared" si="27"/>
        <v>0.23749999999999999</v>
      </c>
      <c r="AA110" s="158">
        <f t="shared" si="27"/>
        <v>0.1875</v>
      </c>
      <c r="AB110" s="158">
        <f t="shared" si="27"/>
        <v>0.22499999999999998</v>
      </c>
      <c r="AC110" s="158">
        <f t="shared" si="27"/>
        <v>0.38750000000000001</v>
      </c>
      <c r="AD110" s="158">
        <f t="shared" si="27"/>
        <v>0.17500000000000002</v>
      </c>
      <c r="AE110" s="158">
        <f t="shared" si="27"/>
        <v>0.3</v>
      </c>
      <c r="AF110" s="158">
        <f t="shared" si="27"/>
        <v>0.38750000000000001</v>
      </c>
      <c r="AG110" s="158">
        <f t="shared" si="27"/>
        <v>0.22499999999999998</v>
      </c>
      <c r="AH110" s="158">
        <f t="shared" si="27"/>
        <v>0.41249999999999998</v>
      </c>
      <c r="AI110" s="158">
        <f t="shared" si="27"/>
        <v>0.35000000000000003</v>
      </c>
      <c r="AJ110" s="158">
        <f t="shared" si="27"/>
        <v>0.33749999999999997</v>
      </c>
      <c r="AK110" s="158">
        <f t="shared" si="27"/>
        <v>0.47499999999999998</v>
      </c>
      <c r="AL110" s="158">
        <f t="shared" si="27"/>
        <v>0.3125</v>
      </c>
      <c r="AM110" s="158">
        <f t="shared" si="27"/>
        <v>0.375</v>
      </c>
      <c r="AN110" s="158">
        <f t="shared" si="27"/>
        <v>0.3125</v>
      </c>
      <c r="AO110" s="158">
        <f t="shared" si="27"/>
        <v>0.36249999999999999</v>
      </c>
      <c r="AP110" s="158">
        <f t="shared" si="27"/>
        <v>0.25</v>
      </c>
      <c r="AQ110" s="158">
        <f t="shared" si="27"/>
        <v>0.27499999999999997</v>
      </c>
      <c r="AR110" s="158">
        <f t="shared" si="27"/>
        <v>0.23749999999999999</v>
      </c>
      <c r="AS110" s="158">
        <f t="shared" si="27"/>
        <v>0.3</v>
      </c>
      <c r="AT110" s="158">
        <f t="shared" si="27"/>
        <v>0.25</v>
      </c>
      <c r="AU110" s="158">
        <f t="shared" si="27"/>
        <v>0.39999999999999997</v>
      </c>
      <c r="AV110" s="158">
        <f t="shared" si="27"/>
        <v>0.36249999999999999</v>
      </c>
      <c r="AW110" s="77">
        <v>110</v>
      </c>
    </row>
    <row r="111" spans="1:49" ht="13.5" thickBot="1" x14ac:dyDescent="0.25">
      <c r="A111" s="114" t="s">
        <v>27</v>
      </c>
      <c r="B111" s="160">
        <v>0.3</v>
      </c>
      <c r="C111" s="158">
        <f t="shared" si="29"/>
        <v>0.38750000000000001</v>
      </c>
      <c r="D111" s="158">
        <f t="shared" si="29"/>
        <v>0.25</v>
      </c>
      <c r="E111" s="158">
        <f t="shared" si="29"/>
        <v>0.3125</v>
      </c>
      <c r="F111" s="158">
        <f t="shared" si="29"/>
        <v>0.3</v>
      </c>
      <c r="G111" s="158">
        <f t="shared" si="29"/>
        <v>0.19999999999999998</v>
      </c>
      <c r="H111" s="158">
        <f t="shared" si="29"/>
        <v>0.32499999999999996</v>
      </c>
      <c r="I111" s="158">
        <f t="shared" si="28"/>
        <v>0.33749999999999997</v>
      </c>
      <c r="J111" s="179">
        <f t="shared" si="29"/>
        <v>0.26250000000000001</v>
      </c>
      <c r="K111" s="158">
        <f t="shared" si="29"/>
        <v>0.3</v>
      </c>
      <c r="L111" s="158">
        <f t="shared" si="29"/>
        <v>0.26250000000000001</v>
      </c>
      <c r="M111" s="158">
        <f t="shared" si="29"/>
        <v>0.375</v>
      </c>
      <c r="N111" s="158">
        <f t="shared" si="29"/>
        <v>0.27499999999999997</v>
      </c>
      <c r="O111" s="158">
        <f t="shared" si="29"/>
        <v>0.32499999999999996</v>
      </c>
      <c r="P111" s="158">
        <f t="shared" si="29"/>
        <v>0.38750000000000001</v>
      </c>
      <c r="Q111" s="158">
        <f t="shared" si="27"/>
        <v>0.3125</v>
      </c>
      <c r="R111" s="158">
        <f t="shared" si="27"/>
        <v>0.33749999999999997</v>
      </c>
      <c r="S111" s="158">
        <f t="shared" si="27"/>
        <v>0.375</v>
      </c>
      <c r="T111" s="158">
        <f t="shared" si="27"/>
        <v>0.32499999999999996</v>
      </c>
      <c r="U111" s="158">
        <f t="shared" si="27"/>
        <v>0.19999999999999998</v>
      </c>
      <c r="V111" s="158">
        <f t="shared" si="27"/>
        <v>0.3125</v>
      </c>
      <c r="W111" s="158">
        <f t="shared" si="27"/>
        <v>0.3</v>
      </c>
      <c r="X111" s="158">
        <f t="shared" si="27"/>
        <v>0.42499999999999999</v>
      </c>
      <c r="Y111" s="158">
        <f t="shared" si="27"/>
        <v>9.9999999999999992E-2</v>
      </c>
      <c r="Z111" s="158">
        <f t="shared" si="27"/>
        <v>0.23749999999999999</v>
      </c>
      <c r="AA111" s="158">
        <f t="shared" si="27"/>
        <v>0.1875</v>
      </c>
      <c r="AB111" s="158">
        <f t="shared" si="27"/>
        <v>0.22499999999999998</v>
      </c>
      <c r="AC111" s="158">
        <f t="shared" si="27"/>
        <v>0.38750000000000001</v>
      </c>
      <c r="AD111" s="158">
        <f t="shared" si="27"/>
        <v>0.17500000000000002</v>
      </c>
      <c r="AE111" s="158">
        <f t="shared" si="27"/>
        <v>0.3</v>
      </c>
      <c r="AF111" s="158">
        <f t="shared" si="27"/>
        <v>0.38750000000000001</v>
      </c>
      <c r="AG111" s="158">
        <f t="shared" si="27"/>
        <v>0.22499999999999998</v>
      </c>
      <c r="AH111" s="158">
        <f t="shared" si="27"/>
        <v>0.41249999999999998</v>
      </c>
      <c r="AI111" s="158">
        <f t="shared" si="27"/>
        <v>0.35000000000000003</v>
      </c>
      <c r="AJ111" s="158">
        <f t="shared" si="27"/>
        <v>0.33749999999999997</v>
      </c>
      <c r="AK111" s="158">
        <f t="shared" si="27"/>
        <v>0.47499999999999998</v>
      </c>
      <c r="AL111" s="158">
        <f t="shared" si="27"/>
        <v>0.3125</v>
      </c>
      <c r="AM111" s="158">
        <f t="shared" si="27"/>
        <v>0.375</v>
      </c>
      <c r="AN111" s="158">
        <f t="shared" si="27"/>
        <v>0.3125</v>
      </c>
      <c r="AO111" s="158">
        <f t="shared" si="27"/>
        <v>0.36249999999999999</v>
      </c>
      <c r="AP111" s="158">
        <f t="shared" si="27"/>
        <v>0.25</v>
      </c>
      <c r="AQ111" s="158">
        <f t="shared" si="27"/>
        <v>0.27499999999999997</v>
      </c>
      <c r="AR111" s="158">
        <f t="shared" si="27"/>
        <v>0.23749999999999999</v>
      </c>
      <c r="AS111" s="158">
        <f t="shared" si="27"/>
        <v>0.3</v>
      </c>
      <c r="AT111" s="158">
        <f t="shared" si="27"/>
        <v>0.25</v>
      </c>
      <c r="AU111" s="158">
        <f t="shared" si="27"/>
        <v>0.39999999999999997</v>
      </c>
      <c r="AV111" s="158">
        <f t="shared" si="27"/>
        <v>0.36249999999999999</v>
      </c>
      <c r="AW111" s="77">
        <v>111</v>
      </c>
    </row>
    <row r="112" spans="1:49" ht="13.5" thickBot="1" x14ac:dyDescent="0.25">
      <c r="A112" s="114" t="s">
        <v>28</v>
      </c>
      <c r="B112" s="160">
        <v>0.41</v>
      </c>
      <c r="C112" s="158">
        <f t="shared" si="29"/>
        <v>0.52958333333333329</v>
      </c>
      <c r="D112" s="158">
        <f t="shared" si="29"/>
        <v>0.34166666666666667</v>
      </c>
      <c r="E112" s="158">
        <f t="shared" si="29"/>
        <v>0.42708333333333331</v>
      </c>
      <c r="F112" s="158">
        <f t="shared" si="29"/>
        <v>0.41</v>
      </c>
      <c r="G112" s="158">
        <f t="shared" si="29"/>
        <v>0.27333333333333332</v>
      </c>
      <c r="H112" s="158">
        <f t="shared" si="29"/>
        <v>0.4441666666666666</v>
      </c>
      <c r="I112" s="158">
        <f t="shared" si="28"/>
        <v>0.46124999999999999</v>
      </c>
      <c r="J112" s="179">
        <f t="shared" si="29"/>
        <v>0.35874999999999996</v>
      </c>
      <c r="K112" s="158">
        <f t="shared" si="29"/>
        <v>0.41</v>
      </c>
      <c r="L112" s="158">
        <f t="shared" si="29"/>
        <v>0.35874999999999996</v>
      </c>
      <c r="M112" s="158">
        <f t="shared" si="29"/>
        <v>0.51249999999999996</v>
      </c>
      <c r="N112" s="158">
        <f t="shared" si="29"/>
        <v>0.3758333333333333</v>
      </c>
      <c r="O112" s="158">
        <f t="shared" si="29"/>
        <v>0.4441666666666666</v>
      </c>
      <c r="P112" s="158">
        <f t="shared" si="29"/>
        <v>0.52958333333333329</v>
      </c>
      <c r="Q112" s="158">
        <f t="shared" si="27"/>
        <v>0.42708333333333331</v>
      </c>
      <c r="R112" s="158">
        <f t="shared" si="27"/>
        <v>0.46124999999999999</v>
      </c>
      <c r="S112" s="158">
        <f t="shared" si="27"/>
        <v>0.51249999999999996</v>
      </c>
      <c r="T112" s="158">
        <f t="shared" si="27"/>
        <v>0.4441666666666666</v>
      </c>
      <c r="U112" s="158">
        <f t="shared" si="27"/>
        <v>0.27333333333333332</v>
      </c>
      <c r="V112" s="158">
        <f t="shared" si="27"/>
        <v>0.42708333333333331</v>
      </c>
      <c r="W112" s="158">
        <f t="shared" si="27"/>
        <v>0.41</v>
      </c>
      <c r="X112" s="158">
        <f t="shared" si="27"/>
        <v>0.58083333333333331</v>
      </c>
      <c r="Y112" s="158">
        <f t="shared" si="27"/>
        <v>0.13666666666666666</v>
      </c>
      <c r="Z112" s="158">
        <f t="shared" si="27"/>
        <v>0.32458333333333328</v>
      </c>
      <c r="AA112" s="158">
        <f t="shared" si="27"/>
        <v>0.25624999999999998</v>
      </c>
      <c r="AB112" s="158">
        <f t="shared" si="27"/>
        <v>0.3075</v>
      </c>
      <c r="AC112" s="158">
        <f t="shared" si="27"/>
        <v>0.52958333333333329</v>
      </c>
      <c r="AD112" s="158">
        <f t="shared" si="27"/>
        <v>0.23916666666666667</v>
      </c>
      <c r="AE112" s="158">
        <f t="shared" si="27"/>
        <v>0.41</v>
      </c>
      <c r="AF112" s="158">
        <f t="shared" si="27"/>
        <v>0.52958333333333329</v>
      </c>
      <c r="AG112" s="158">
        <f t="shared" si="27"/>
        <v>0.3075</v>
      </c>
      <c r="AH112" s="158">
        <f t="shared" si="27"/>
        <v>0.56374999999999997</v>
      </c>
      <c r="AI112" s="158">
        <f t="shared" si="27"/>
        <v>0.47833333333333333</v>
      </c>
      <c r="AJ112" s="158">
        <f t="shared" si="27"/>
        <v>0.46124999999999999</v>
      </c>
      <c r="AK112" s="158">
        <f t="shared" si="27"/>
        <v>0.64916666666666656</v>
      </c>
      <c r="AL112" s="158">
        <f t="shared" si="27"/>
        <v>0.42708333333333331</v>
      </c>
      <c r="AM112" s="158">
        <f t="shared" si="27"/>
        <v>0.51249999999999996</v>
      </c>
      <c r="AN112" s="158">
        <f t="shared" si="27"/>
        <v>0.42708333333333331</v>
      </c>
      <c r="AO112" s="158">
        <f t="shared" si="27"/>
        <v>0.49541666666666662</v>
      </c>
      <c r="AP112" s="158">
        <f t="shared" si="27"/>
        <v>0.34166666666666667</v>
      </c>
      <c r="AQ112" s="158">
        <f t="shared" si="27"/>
        <v>0.3758333333333333</v>
      </c>
      <c r="AR112" s="158">
        <f t="shared" si="27"/>
        <v>0.32458333333333328</v>
      </c>
      <c r="AS112" s="158">
        <f t="shared" si="27"/>
        <v>0.41</v>
      </c>
      <c r="AT112" s="158">
        <f t="shared" si="27"/>
        <v>0.34166666666666667</v>
      </c>
      <c r="AU112" s="158">
        <f t="shared" si="27"/>
        <v>0.54666666666666663</v>
      </c>
      <c r="AV112" s="158">
        <f t="shared" si="27"/>
        <v>0.49541666666666662</v>
      </c>
      <c r="AW112" s="77">
        <v>112</v>
      </c>
    </row>
    <row r="113" spans="1:49" ht="13.5" thickBot="1" x14ac:dyDescent="0.25">
      <c r="A113" s="114" t="s">
        <v>29</v>
      </c>
      <c r="B113" s="160">
        <v>0.41</v>
      </c>
      <c r="C113" s="158">
        <f t="shared" si="29"/>
        <v>0.52958333333333329</v>
      </c>
      <c r="D113" s="158">
        <f t="shared" si="29"/>
        <v>0.34166666666666667</v>
      </c>
      <c r="E113" s="158">
        <f t="shared" si="29"/>
        <v>0.42708333333333331</v>
      </c>
      <c r="F113" s="158">
        <f t="shared" si="29"/>
        <v>0.41</v>
      </c>
      <c r="G113" s="158">
        <f t="shared" si="29"/>
        <v>0.27333333333333332</v>
      </c>
      <c r="H113" s="158">
        <f t="shared" si="29"/>
        <v>0.4441666666666666</v>
      </c>
      <c r="I113" s="158">
        <f t="shared" si="28"/>
        <v>0.46124999999999999</v>
      </c>
      <c r="J113" s="179">
        <f t="shared" si="29"/>
        <v>0.35874999999999996</v>
      </c>
      <c r="K113" s="158">
        <f t="shared" si="29"/>
        <v>0.41</v>
      </c>
      <c r="L113" s="158">
        <f t="shared" si="29"/>
        <v>0.35874999999999996</v>
      </c>
      <c r="M113" s="158">
        <f t="shared" si="29"/>
        <v>0.51249999999999996</v>
      </c>
      <c r="N113" s="158">
        <f t="shared" si="29"/>
        <v>0.3758333333333333</v>
      </c>
      <c r="O113" s="158">
        <f t="shared" si="29"/>
        <v>0.4441666666666666</v>
      </c>
      <c r="P113" s="158">
        <f t="shared" si="29"/>
        <v>0.52958333333333329</v>
      </c>
      <c r="Q113" s="158">
        <f t="shared" si="27"/>
        <v>0.42708333333333331</v>
      </c>
      <c r="R113" s="158">
        <f t="shared" si="27"/>
        <v>0.46124999999999999</v>
      </c>
      <c r="S113" s="158">
        <f t="shared" si="27"/>
        <v>0.51249999999999996</v>
      </c>
      <c r="T113" s="158">
        <f t="shared" si="27"/>
        <v>0.4441666666666666</v>
      </c>
      <c r="U113" s="158">
        <f t="shared" si="27"/>
        <v>0.27333333333333332</v>
      </c>
      <c r="V113" s="158">
        <f t="shared" si="27"/>
        <v>0.42708333333333331</v>
      </c>
      <c r="W113" s="158">
        <f t="shared" si="27"/>
        <v>0.41</v>
      </c>
      <c r="X113" s="158">
        <f t="shared" si="27"/>
        <v>0.58083333333333331</v>
      </c>
      <c r="Y113" s="158">
        <f t="shared" si="27"/>
        <v>0.13666666666666666</v>
      </c>
      <c r="Z113" s="158">
        <f t="shared" si="27"/>
        <v>0.32458333333333328</v>
      </c>
      <c r="AA113" s="158">
        <f t="shared" si="27"/>
        <v>0.25624999999999998</v>
      </c>
      <c r="AB113" s="158">
        <f t="shared" si="27"/>
        <v>0.3075</v>
      </c>
      <c r="AC113" s="158">
        <f t="shared" si="27"/>
        <v>0.52958333333333329</v>
      </c>
      <c r="AD113" s="158">
        <f t="shared" si="27"/>
        <v>0.23916666666666667</v>
      </c>
      <c r="AE113" s="158">
        <f t="shared" si="27"/>
        <v>0.41</v>
      </c>
      <c r="AF113" s="158">
        <f t="shared" si="27"/>
        <v>0.52958333333333329</v>
      </c>
      <c r="AG113" s="158">
        <f t="shared" si="27"/>
        <v>0.3075</v>
      </c>
      <c r="AH113" s="158">
        <f t="shared" si="27"/>
        <v>0.56374999999999997</v>
      </c>
      <c r="AI113" s="158">
        <f t="shared" si="27"/>
        <v>0.47833333333333333</v>
      </c>
      <c r="AJ113" s="158">
        <f t="shared" si="27"/>
        <v>0.46124999999999999</v>
      </c>
      <c r="AK113" s="158">
        <f t="shared" si="27"/>
        <v>0.64916666666666656</v>
      </c>
      <c r="AL113" s="158">
        <f t="shared" si="27"/>
        <v>0.42708333333333331</v>
      </c>
      <c r="AM113" s="158">
        <f t="shared" si="27"/>
        <v>0.51249999999999996</v>
      </c>
      <c r="AN113" s="158">
        <f t="shared" si="27"/>
        <v>0.42708333333333331</v>
      </c>
      <c r="AO113" s="158">
        <f t="shared" si="27"/>
        <v>0.49541666666666662</v>
      </c>
      <c r="AP113" s="158">
        <f t="shared" si="27"/>
        <v>0.34166666666666667</v>
      </c>
      <c r="AQ113" s="158">
        <f t="shared" si="27"/>
        <v>0.3758333333333333</v>
      </c>
      <c r="AR113" s="158">
        <f t="shared" si="27"/>
        <v>0.32458333333333328</v>
      </c>
      <c r="AS113" s="158">
        <f t="shared" si="27"/>
        <v>0.41</v>
      </c>
      <c r="AT113" s="158">
        <f t="shared" si="27"/>
        <v>0.34166666666666667</v>
      </c>
      <c r="AU113" s="158">
        <f t="shared" si="27"/>
        <v>0.54666666666666663</v>
      </c>
      <c r="AV113" s="158">
        <f t="shared" si="27"/>
        <v>0.49541666666666662</v>
      </c>
      <c r="AW113" s="77">
        <v>113</v>
      </c>
    </row>
    <row r="114" spans="1:49" ht="13.5" thickBot="1" x14ac:dyDescent="0.25">
      <c r="A114" s="114" t="s">
        <v>30</v>
      </c>
      <c r="B114" s="160">
        <v>0.37</v>
      </c>
      <c r="C114" s="158">
        <f t="shared" si="29"/>
        <v>0.47791666666666671</v>
      </c>
      <c r="D114" s="158">
        <f t="shared" si="29"/>
        <v>0.30833333333333335</v>
      </c>
      <c r="E114" s="158">
        <f t="shared" si="29"/>
        <v>0.38541666666666669</v>
      </c>
      <c r="F114" s="158">
        <f t="shared" si="29"/>
        <v>0.37</v>
      </c>
      <c r="G114" s="158">
        <f t="shared" si="29"/>
        <v>0.24666666666666665</v>
      </c>
      <c r="H114" s="158">
        <f t="shared" si="29"/>
        <v>0.40083333333333332</v>
      </c>
      <c r="I114" s="158">
        <f t="shared" si="28"/>
        <v>0.41625000000000001</v>
      </c>
      <c r="J114" s="179">
        <f t="shared" si="29"/>
        <v>0.32374999999999998</v>
      </c>
      <c r="K114" s="158">
        <f t="shared" si="29"/>
        <v>0.37</v>
      </c>
      <c r="L114" s="158">
        <f t="shared" si="29"/>
        <v>0.32374999999999998</v>
      </c>
      <c r="M114" s="158">
        <f t="shared" si="29"/>
        <v>0.46250000000000002</v>
      </c>
      <c r="N114" s="158">
        <f t="shared" si="29"/>
        <v>0.33916666666666667</v>
      </c>
      <c r="O114" s="158">
        <f t="shared" si="29"/>
        <v>0.40083333333333332</v>
      </c>
      <c r="P114" s="158">
        <f t="shared" si="29"/>
        <v>0.47791666666666671</v>
      </c>
      <c r="Q114" s="158">
        <f t="shared" si="27"/>
        <v>0.38541666666666669</v>
      </c>
      <c r="R114" s="158">
        <f t="shared" si="27"/>
        <v>0.41625000000000001</v>
      </c>
      <c r="S114" s="158">
        <f t="shared" si="27"/>
        <v>0.46250000000000002</v>
      </c>
      <c r="T114" s="158">
        <f t="shared" si="27"/>
        <v>0.40083333333333332</v>
      </c>
      <c r="U114" s="158">
        <f t="shared" si="27"/>
        <v>0.24666666666666665</v>
      </c>
      <c r="V114" s="158">
        <f t="shared" si="27"/>
        <v>0.38541666666666669</v>
      </c>
      <c r="W114" s="158">
        <f t="shared" si="27"/>
        <v>0.37</v>
      </c>
      <c r="X114" s="158">
        <f t="shared" si="27"/>
        <v>0.52416666666666667</v>
      </c>
      <c r="Y114" s="158">
        <f t="shared" si="27"/>
        <v>0.12333333333333332</v>
      </c>
      <c r="Z114" s="158">
        <f t="shared" si="27"/>
        <v>0.29291666666666666</v>
      </c>
      <c r="AA114" s="158">
        <f t="shared" si="27"/>
        <v>0.23125000000000001</v>
      </c>
      <c r="AB114" s="158">
        <f t="shared" si="27"/>
        <v>0.27749999999999997</v>
      </c>
      <c r="AC114" s="158">
        <f t="shared" si="27"/>
        <v>0.47791666666666671</v>
      </c>
      <c r="AD114" s="158">
        <f t="shared" si="27"/>
        <v>0.21583333333333335</v>
      </c>
      <c r="AE114" s="158">
        <f t="shared" si="27"/>
        <v>0.37</v>
      </c>
      <c r="AF114" s="158">
        <f t="shared" si="27"/>
        <v>0.47791666666666671</v>
      </c>
      <c r="AG114" s="158">
        <f t="shared" si="27"/>
        <v>0.27749999999999997</v>
      </c>
      <c r="AH114" s="158">
        <f t="shared" si="27"/>
        <v>0.50875000000000004</v>
      </c>
      <c r="AI114" s="158">
        <f t="shared" si="27"/>
        <v>0.4316666666666667</v>
      </c>
      <c r="AJ114" s="158">
        <f t="shared" si="27"/>
        <v>0.41625000000000001</v>
      </c>
      <c r="AK114" s="158">
        <f t="shared" si="27"/>
        <v>0.58583333333333332</v>
      </c>
      <c r="AL114" s="158">
        <f t="shared" si="27"/>
        <v>0.38541666666666669</v>
      </c>
      <c r="AM114" s="158">
        <f t="shared" si="27"/>
        <v>0.46250000000000002</v>
      </c>
      <c r="AN114" s="158">
        <f t="shared" si="27"/>
        <v>0.38541666666666669</v>
      </c>
      <c r="AO114" s="158">
        <f t="shared" si="27"/>
        <v>0.44708333333333328</v>
      </c>
      <c r="AP114" s="158">
        <f t="shared" si="27"/>
        <v>0.30833333333333335</v>
      </c>
      <c r="AQ114" s="158">
        <f t="shared" si="27"/>
        <v>0.33916666666666667</v>
      </c>
      <c r="AR114" s="158">
        <f t="shared" si="27"/>
        <v>0.29291666666666666</v>
      </c>
      <c r="AS114" s="158">
        <f t="shared" si="27"/>
        <v>0.37</v>
      </c>
      <c r="AT114" s="158">
        <f t="shared" si="27"/>
        <v>0.30833333333333335</v>
      </c>
      <c r="AU114" s="158">
        <f t="shared" si="27"/>
        <v>0.49333333333333329</v>
      </c>
      <c r="AV114" s="158">
        <f t="shared" si="27"/>
        <v>0.44708333333333328</v>
      </c>
      <c r="AW114" s="77">
        <v>114</v>
      </c>
    </row>
    <row r="115" spans="1:49" ht="13.5" thickBot="1" x14ac:dyDescent="0.25">
      <c r="A115" s="114" t="s">
        <v>31</v>
      </c>
      <c r="B115" s="160">
        <v>0.37</v>
      </c>
      <c r="C115" s="158">
        <f t="shared" si="29"/>
        <v>0.47791666666666671</v>
      </c>
      <c r="D115" s="158">
        <f t="shared" si="29"/>
        <v>0.30833333333333335</v>
      </c>
      <c r="E115" s="158">
        <f t="shared" si="29"/>
        <v>0.38541666666666669</v>
      </c>
      <c r="F115" s="158">
        <f t="shared" si="29"/>
        <v>0.37</v>
      </c>
      <c r="G115" s="158">
        <f t="shared" si="29"/>
        <v>0.24666666666666665</v>
      </c>
      <c r="H115" s="158">
        <f t="shared" si="29"/>
        <v>0.40083333333333332</v>
      </c>
      <c r="I115" s="158">
        <f t="shared" si="28"/>
        <v>0.41625000000000001</v>
      </c>
      <c r="J115" s="179">
        <f t="shared" si="29"/>
        <v>0.32374999999999998</v>
      </c>
      <c r="K115" s="158">
        <f t="shared" si="29"/>
        <v>0.37</v>
      </c>
      <c r="L115" s="158">
        <f t="shared" si="29"/>
        <v>0.32374999999999998</v>
      </c>
      <c r="M115" s="158">
        <f t="shared" si="29"/>
        <v>0.46250000000000002</v>
      </c>
      <c r="N115" s="158">
        <f t="shared" si="29"/>
        <v>0.33916666666666667</v>
      </c>
      <c r="O115" s="158">
        <f t="shared" si="29"/>
        <v>0.40083333333333332</v>
      </c>
      <c r="P115" s="158">
        <f t="shared" si="29"/>
        <v>0.47791666666666671</v>
      </c>
      <c r="Q115" s="158">
        <f t="shared" si="27"/>
        <v>0.38541666666666669</v>
      </c>
      <c r="R115" s="158">
        <f t="shared" si="27"/>
        <v>0.41625000000000001</v>
      </c>
      <c r="S115" s="158">
        <f t="shared" si="27"/>
        <v>0.46250000000000002</v>
      </c>
      <c r="T115" s="158">
        <f t="shared" si="27"/>
        <v>0.40083333333333332</v>
      </c>
      <c r="U115" s="158">
        <f t="shared" si="27"/>
        <v>0.24666666666666665</v>
      </c>
      <c r="V115" s="158">
        <f t="shared" si="27"/>
        <v>0.38541666666666669</v>
      </c>
      <c r="W115" s="158">
        <f t="shared" si="27"/>
        <v>0.37</v>
      </c>
      <c r="X115" s="158">
        <f t="shared" si="27"/>
        <v>0.52416666666666667</v>
      </c>
      <c r="Y115" s="158">
        <f t="shared" si="27"/>
        <v>0.12333333333333332</v>
      </c>
      <c r="Z115" s="158">
        <f t="shared" si="27"/>
        <v>0.29291666666666666</v>
      </c>
      <c r="AA115" s="158">
        <f t="shared" si="27"/>
        <v>0.23125000000000001</v>
      </c>
      <c r="AB115" s="158">
        <f t="shared" si="27"/>
        <v>0.27749999999999997</v>
      </c>
      <c r="AC115" s="158">
        <f t="shared" si="27"/>
        <v>0.47791666666666671</v>
      </c>
      <c r="AD115" s="158">
        <f t="shared" si="27"/>
        <v>0.21583333333333335</v>
      </c>
      <c r="AE115" s="158">
        <f t="shared" si="27"/>
        <v>0.37</v>
      </c>
      <c r="AF115" s="158">
        <f t="shared" si="27"/>
        <v>0.47791666666666671</v>
      </c>
      <c r="AG115" s="158">
        <f t="shared" si="27"/>
        <v>0.27749999999999997</v>
      </c>
      <c r="AH115" s="158">
        <f t="shared" si="27"/>
        <v>0.50875000000000004</v>
      </c>
      <c r="AI115" s="158">
        <f t="shared" si="27"/>
        <v>0.4316666666666667</v>
      </c>
      <c r="AJ115" s="158">
        <f t="shared" si="27"/>
        <v>0.41625000000000001</v>
      </c>
      <c r="AK115" s="158">
        <f t="shared" ref="Q115:AV123" si="30">AK$269*$B115</f>
        <v>0.58583333333333332</v>
      </c>
      <c r="AL115" s="158">
        <f t="shared" si="30"/>
        <v>0.38541666666666669</v>
      </c>
      <c r="AM115" s="158">
        <f t="shared" si="30"/>
        <v>0.46250000000000002</v>
      </c>
      <c r="AN115" s="158">
        <f t="shared" si="30"/>
        <v>0.38541666666666669</v>
      </c>
      <c r="AO115" s="158">
        <f t="shared" si="30"/>
        <v>0.44708333333333328</v>
      </c>
      <c r="AP115" s="158">
        <f t="shared" si="30"/>
        <v>0.30833333333333335</v>
      </c>
      <c r="AQ115" s="158">
        <f t="shared" si="30"/>
        <v>0.33916666666666667</v>
      </c>
      <c r="AR115" s="158">
        <f t="shared" si="30"/>
        <v>0.29291666666666666</v>
      </c>
      <c r="AS115" s="158">
        <f t="shared" si="30"/>
        <v>0.37</v>
      </c>
      <c r="AT115" s="158">
        <f t="shared" si="30"/>
        <v>0.30833333333333335</v>
      </c>
      <c r="AU115" s="158">
        <f t="shared" si="30"/>
        <v>0.49333333333333329</v>
      </c>
      <c r="AV115" s="158">
        <f t="shared" si="30"/>
        <v>0.44708333333333328</v>
      </c>
      <c r="AW115" s="77">
        <v>115</v>
      </c>
    </row>
    <row r="116" spans="1:49" ht="13.5" thickBot="1" x14ac:dyDescent="0.25">
      <c r="A116" s="114" t="s">
        <v>32</v>
      </c>
      <c r="B116" s="160">
        <v>0.17</v>
      </c>
      <c r="C116" s="158">
        <f t="shared" si="29"/>
        <v>0.21958333333333335</v>
      </c>
      <c r="D116" s="158">
        <f t="shared" si="29"/>
        <v>0.14166666666666669</v>
      </c>
      <c r="E116" s="158">
        <f t="shared" si="29"/>
        <v>0.17708333333333337</v>
      </c>
      <c r="F116" s="158">
        <f t="shared" si="29"/>
        <v>0.17</v>
      </c>
      <c r="G116" s="158">
        <f t="shared" si="29"/>
        <v>0.11333333333333334</v>
      </c>
      <c r="H116" s="158">
        <f t="shared" si="29"/>
        <v>0.18416666666666667</v>
      </c>
      <c r="I116" s="158">
        <f t="shared" si="28"/>
        <v>0.19125</v>
      </c>
      <c r="J116" s="179">
        <f t="shared" si="29"/>
        <v>0.14875000000000002</v>
      </c>
      <c r="K116" s="158">
        <f t="shared" si="29"/>
        <v>0.17</v>
      </c>
      <c r="L116" s="158">
        <f t="shared" si="29"/>
        <v>0.14875000000000002</v>
      </c>
      <c r="M116" s="158">
        <f t="shared" si="29"/>
        <v>0.21250000000000002</v>
      </c>
      <c r="N116" s="158">
        <f t="shared" si="29"/>
        <v>0.15583333333333335</v>
      </c>
      <c r="O116" s="158">
        <f t="shared" si="29"/>
        <v>0.18416666666666667</v>
      </c>
      <c r="P116" s="158">
        <f t="shared" si="29"/>
        <v>0.21958333333333335</v>
      </c>
      <c r="Q116" s="158">
        <f t="shared" si="30"/>
        <v>0.17708333333333337</v>
      </c>
      <c r="R116" s="158">
        <f t="shared" si="30"/>
        <v>0.19125</v>
      </c>
      <c r="S116" s="158">
        <f t="shared" si="30"/>
        <v>0.21250000000000002</v>
      </c>
      <c r="T116" s="158">
        <f t="shared" si="30"/>
        <v>0.18416666666666667</v>
      </c>
      <c r="U116" s="158">
        <f t="shared" si="30"/>
        <v>0.11333333333333334</v>
      </c>
      <c r="V116" s="158">
        <f t="shared" si="30"/>
        <v>0.17708333333333337</v>
      </c>
      <c r="W116" s="158">
        <f t="shared" si="30"/>
        <v>0.17</v>
      </c>
      <c r="X116" s="158">
        <f t="shared" si="30"/>
        <v>0.24083333333333337</v>
      </c>
      <c r="Y116" s="158">
        <f t="shared" si="30"/>
        <v>5.6666666666666671E-2</v>
      </c>
      <c r="Z116" s="158">
        <f t="shared" si="30"/>
        <v>0.13458333333333333</v>
      </c>
      <c r="AA116" s="158">
        <f t="shared" si="30"/>
        <v>0.10625000000000001</v>
      </c>
      <c r="AB116" s="158">
        <f t="shared" si="30"/>
        <v>0.1275</v>
      </c>
      <c r="AC116" s="158">
        <f t="shared" si="30"/>
        <v>0.21958333333333335</v>
      </c>
      <c r="AD116" s="158">
        <f t="shared" si="30"/>
        <v>9.9166666666666681E-2</v>
      </c>
      <c r="AE116" s="158">
        <f t="shared" si="30"/>
        <v>0.17</v>
      </c>
      <c r="AF116" s="158">
        <f t="shared" si="30"/>
        <v>0.21958333333333335</v>
      </c>
      <c r="AG116" s="158">
        <f t="shared" si="30"/>
        <v>0.1275</v>
      </c>
      <c r="AH116" s="158">
        <f t="shared" si="30"/>
        <v>0.23375000000000001</v>
      </c>
      <c r="AI116" s="158">
        <f t="shared" si="30"/>
        <v>0.19833333333333336</v>
      </c>
      <c r="AJ116" s="158">
        <f t="shared" si="30"/>
        <v>0.19125</v>
      </c>
      <c r="AK116" s="158">
        <f t="shared" si="30"/>
        <v>0.26916666666666667</v>
      </c>
      <c r="AL116" s="158">
        <f t="shared" si="30"/>
        <v>0.17708333333333337</v>
      </c>
      <c r="AM116" s="158">
        <f t="shared" si="30"/>
        <v>0.21250000000000002</v>
      </c>
      <c r="AN116" s="158">
        <f t="shared" si="30"/>
        <v>0.17708333333333337</v>
      </c>
      <c r="AO116" s="158">
        <f t="shared" si="30"/>
        <v>0.20541666666666666</v>
      </c>
      <c r="AP116" s="158">
        <f t="shared" si="30"/>
        <v>0.14166666666666669</v>
      </c>
      <c r="AQ116" s="158">
        <f t="shared" si="30"/>
        <v>0.15583333333333335</v>
      </c>
      <c r="AR116" s="158">
        <f t="shared" si="30"/>
        <v>0.13458333333333333</v>
      </c>
      <c r="AS116" s="158">
        <f t="shared" si="30"/>
        <v>0.17</v>
      </c>
      <c r="AT116" s="158">
        <f t="shared" si="30"/>
        <v>0.14166666666666669</v>
      </c>
      <c r="AU116" s="158">
        <f t="shared" si="30"/>
        <v>0.22666666666666668</v>
      </c>
      <c r="AV116" s="158">
        <f t="shared" si="30"/>
        <v>0.20541666666666666</v>
      </c>
      <c r="AW116" s="77">
        <v>116</v>
      </c>
    </row>
    <row r="117" spans="1:49" ht="13.5" thickBot="1" x14ac:dyDescent="0.25">
      <c r="A117" s="114" t="s">
        <v>33</v>
      </c>
      <c r="B117" s="160">
        <v>0.17</v>
      </c>
      <c r="C117" s="158">
        <f t="shared" si="29"/>
        <v>0.21958333333333335</v>
      </c>
      <c r="D117" s="158">
        <f t="shared" si="29"/>
        <v>0.14166666666666669</v>
      </c>
      <c r="E117" s="158">
        <f t="shared" si="29"/>
        <v>0.17708333333333337</v>
      </c>
      <c r="F117" s="158">
        <f t="shared" si="29"/>
        <v>0.17</v>
      </c>
      <c r="G117" s="158">
        <f t="shared" si="29"/>
        <v>0.11333333333333334</v>
      </c>
      <c r="H117" s="158">
        <f t="shared" si="29"/>
        <v>0.18416666666666667</v>
      </c>
      <c r="I117" s="158">
        <f t="shared" si="28"/>
        <v>0.19125</v>
      </c>
      <c r="J117" s="179">
        <f t="shared" si="29"/>
        <v>0.14875000000000002</v>
      </c>
      <c r="K117" s="158">
        <f t="shared" si="29"/>
        <v>0.17</v>
      </c>
      <c r="L117" s="158">
        <f t="shared" si="29"/>
        <v>0.14875000000000002</v>
      </c>
      <c r="M117" s="158">
        <f t="shared" si="29"/>
        <v>0.21250000000000002</v>
      </c>
      <c r="N117" s="158">
        <f t="shared" si="29"/>
        <v>0.15583333333333335</v>
      </c>
      <c r="O117" s="158">
        <f t="shared" si="29"/>
        <v>0.18416666666666667</v>
      </c>
      <c r="P117" s="158">
        <f t="shared" si="29"/>
        <v>0.21958333333333335</v>
      </c>
      <c r="Q117" s="158">
        <f t="shared" si="30"/>
        <v>0.17708333333333337</v>
      </c>
      <c r="R117" s="158">
        <f t="shared" si="30"/>
        <v>0.19125</v>
      </c>
      <c r="S117" s="158">
        <f t="shared" si="30"/>
        <v>0.21250000000000002</v>
      </c>
      <c r="T117" s="158">
        <f t="shared" si="30"/>
        <v>0.18416666666666667</v>
      </c>
      <c r="U117" s="158">
        <f t="shared" si="30"/>
        <v>0.11333333333333334</v>
      </c>
      <c r="V117" s="158">
        <f t="shared" si="30"/>
        <v>0.17708333333333337</v>
      </c>
      <c r="W117" s="158">
        <f t="shared" si="30"/>
        <v>0.17</v>
      </c>
      <c r="X117" s="158">
        <f t="shared" si="30"/>
        <v>0.24083333333333337</v>
      </c>
      <c r="Y117" s="158">
        <f t="shared" si="30"/>
        <v>5.6666666666666671E-2</v>
      </c>
      <c r="Z117" s="158">
        <f t="shared" si="30"/>
        <v>0.13458333333333333</v>
      </c>
      <c r="AA117" s="158">
        <f t="shared" si="30"/>
        <v>0.10625000000000001</v>
      </c>
      <c r="AB117" s="158">
        <f t="shared" si="30"/>
        <v>0.1275</v>
      </c>
      <c r="AC117" s="158">
        <f t="shared" si="30"/>
        <v>0.21958333333333335</v>
      </c>
      <c r="AD117" s="158">
        <f t="shared" si="30"/>
        <v>9.9166666666666681E-2</v>
      </c>
      <c r="AE117" s="158">
        <f t="shared" si="30"/>
        <v>0.17</v>
      </c>
      <c r="AF117" s="158">
        <f t="shared" si="30"/>
        <v>0.21958333333333335</v>
      </c>
      <c r="AG117" s="158">
        <f t="shared" si="30"/>
        <v>0.1275</v>
      </c>
      <c r="AH117" s="158">
        <f t="shared" si="30"/>
        <v>0.23375000000000001</v>
      </c>
      <c r="AI117" s="158">
        <f t="shared" si="30"/>
        <v>0.19833333333333336</v>
      </c>
      <c r="AJ117" s="158">
        <f t="shared" si="30"/>
        <v>0.19125</v>
      </c>
      <c r="AK117" s="158">
        <f t="shared" si="30"/>
        <v>0.26916666666666667</v>
      </c>
      <c r="AL117" s="158">
        <f t="shared" si="30"/>
        <v>0.17708333333333337</v>
      </c>
      <c r="AM117" s="158">
        <f t="shared" si="30"/>
        <v>0.21250000000000002</v>
      </c>
      <c r="AN117" s="158">
        <f t="shared" si="30"/>
        <v>0.17708333333333337</v>
      </c>
      <c r="AO117" s="158">
        <f t="shared" si="30"/>
        <v>0.20541666666666666</v>
      </c>
      <c r="AP117" s="158">
        <f t="shared" si="30"/>
        <v>0.14166666666666669</v>
      </c>
      <c r="AQ117" s="158">
        <f t="shared" si="30"/>
        <v>0.15583333333333335</v>
      </c>
      <c r="AR117" s="158">
        <f t="shared" si="30"/>
        <v>0.13458333333333333</v>
      </c>
      <c r="AS117" s="158">
        <f t="shared" si="30"/>
        <v>0.17</v>
      </c>
      <c r="AT117" s="158">
        <f t="shared" si="30"/>
        <v>0.14166666666666669</v>
      </c>
      <c r="AU117" s="158">
        <f t="shared" si="30"/>
        <v>0.22666666666666668</v>
      </c>
      <c r="AV117" s="158">
        <f t="shared" si="30"/>
        <v>0.20541666666666666</v>
      </c>
      <c r="AW117" s="77">
        <v>117</v>
      </c>
    </row>
    <row r="118" spans="1:49" ht="13.5" thickBot="1" x14ac:dyDescent="0.25">
      <c r="A118" s="114" t="s">
        <v>34</v>
      </c>
      <c r="B118" s="160">
        <v>0.22</v>
      </c>
      <c r="C118" s="158">
        <f t="shared" si="29"/>
        <v>0.28416666666666668</v>
      </c>
      <c r="D118" s="158">
        <f t="shared" si="29"/>
        <v>0.18333333333333335</v>
      </c>
      <c r="E118" s="158">
        <f t="shared" si="29"/>
        <v>0.22916666666666669</v>
      </c>
      <c r="F118" s="158">
        <f t="shared" si="29"/>
        <v>0.22</v>
      </c>
      <c r="G118" s="158">
        <f t="shared" si="29"/>
        <v>0.14666666666666667</v>
      </c>
      <c r="H118" s="158">
        <f t="shared" si="29"/>
        <v>0.23833333333333331</v>
      </c>
      <c r="I118" s="158">
        <f t="shared" si="28"/>
        <v>0.2475</v>
      </c>
      <c r="J118" s="179">
        <f t="shared" si="29"/>
        <v>0.1925</v>
      </c>
      <c r="K118" s="158">
        <f t="shared" si="29"/>
        <v>0.22</v>
      </c>
      <c r="L118" s="158">
        <f t="shared" si="29"/>
        <v>0.1925</v>
      </c>
      <c r="M118" s="158">
        <f t="shared" si="29"/>
        <v>0.27500000000000002</v>
      </c>
      <c r="N118" s="158">
        <f t="shared" si="29"/>
        <v>0.20166666666666666</v>
      </c>
      <c r="O118" s="158">
        <f t="shared" si="29"/>
        <v>0.23833333333333331</v>
      </c>
      <c r="P118" s="158">
        <f t="shared" si="29"/>
        <v>0.28416666666666668</v>
      </c>
      <c r="Q118" s="158">
        <f t="shared" si="30"/>
        <v>0.22916666666666669</v>
      </c>
      <c r="R118" s="158">
        <f t="shared" si="30"/>
        <v>0.2475</v>
      </c>
      <c r="S118" s="158">
        <f t="shared" si="30"/>
        <v>0.27500000000000002</v>
      </c>
      <c r="T118" s="158">
        <f t="shared" si="30"/>
        <v>0.23833333333333331</v>
      </c>
      <c r="U118" s="158">
        <f t="shared" si="30"/>
        <v>0.14666666666666667</v>
      </c>
      <c r="V118" s="158">
        <f t="shared" si="30"/>
        <v>0.22916666666666669</v>
      </c>
      <c r="W118" s="158">
        <f t="shared" si="30"/>
        <v>0.22</v>
      </c>
      <c r="X118" s="158">
        <f t="shared" si="30"/>
        <v>0.3116666666666667</v>
      </c>
      <c r="Y118" s="158">
        <f t="shared" si="30"/>
        <v>7.3333333333333334E-2</v>
      </c>
      <c r="Z118" s="158">
        <f t="shared" si="30"/>
        <v>0.17416666666666666</v>
      </c>
      <c r="AA118" s="158">
        <f t="shared" si="30"/>
        <v>0.13750000000000001</v>
      </c>
      <c r="AB118" s="158">
        <f t="shared" si="30"/>
        <v>0.16500000000000001</v>
      </c>
      <c r="AC118" s="158">
        <f t="shared" si="30"/>
        <v>0.28416666666666668</v>
      </c>
      <c r="AD118" s="158">
        <f t="shared" si="30"/>
        <v>0.12833333333333335</v>
      </c>
      <c r="AE118" s="158">
        <f t="shared" si="30"/>
        <v>0.22</v>
      </c>
      <c r="AF118" s="158">
        <f t="shared" si="30"/>
        <v>0.28416666666666668</v>
      </c>
      <c r="AG118" s="158">
        <f t="shared" si="30"/>
        <v>0.16500000000000001</v>
      </c>
      <c r="AH118" s="158">
        <f t="shared" si="30"/>
        <v>0.30249999999999999</v>
      </c>
      <c r="AI118" s="158">
        <f t="shared" si="30"/>
        <v>0.25666666666666671</v>
      </c>
      <c r="AJ118" s="158">
        <f t="shared" si="30"/>
        <v>0.2475</v>
      </c>
      <c r="AK118" s="158">
        <f t="shared" si="30"/>
        <v>0.34833333333333333</v>
      </c>
      <c r="AL118" s="158">
        <f t="shared" si="30"/>
        <v>0.22916666666666669</v>
      </c>
      <c r="AM118" s="158">
        <f t="shared" si="30"/>
        <v>0.27500000000000002</v>
      </c>
      <c r="AN118" s="158">
        <f t="shared" si="30"/>
        <v>0.22916666666666669</v>
      </c>
      <c r="AO118" s="158">
        <f t="shared" si="30"/>
        <v>0.26583333333333331</v>
      </c>
      <c r="AP118" s="158">
        <f t="shared" si="30"/>
        <v>0.18333333333333335</v>
      </c>
      <c r="AQ118" s="158">
        <f t="shared" si="30"/>
        <v>0.20166666666666666</v>
      </c>
      <c r="AR118" s="158">
        <f t="shared" si="30"/>
        <v>0.17416666666666666</v>
      </c>
      <c r="AS118" s="158">
        <f t="shared" si="30"/>
        <v>0.22</v>
      </c>
      <c r="AT118" s="158">
        <f t="shared" si="30"/>
        <v>0.18333333333333335</v>
      </c>
      <c r="AU118" s="158">
        <f t="shared" si="30"/>
        <v>0.29333333333333333</v>
      </c>
      <c r="AV118" s="158">
        <f t="shared" si="30"/>
        <v>0.26583333333333331</v>
      </c>
      <c r="AW118" s="77">
        <v>118</v>
      </c>
    </row>
    <row r="119" spans="1:49" ht="13.5" thickBot="1" x14ac:dyDescent="0.25">
      <c r="A119" s="114" t="s">
        <v>35</v>
      </c>
      <c r="B119" s="160">
        <v>0.22</v>
      </c>
      <c r="C119" s="158">
        <f t="shared" si="29"/>
        <v>0.28416666666666668</v>
      </c>
      <c r="D119" s="158">
        <f t="shared" si="29"/>
        <v>0.18333333333333335</v>
      </c>
      <c r="E119" s="158">
        <f t="shared" si="29"/>
        <v>0.22916666666666669</v>
      </c>
      <c r="F119" s="158">
        <f t="shared" si="29"/>
        <v>0.22</v>
      </c>
      <c r="G119" s="158">
        <f t="shared" si="29"/>
        <v>0.14666666666666667</v>
      </c>
      <c r="H119" s="158">
        <f t="shared" si="29"/>
        <v>0.23833333333333331</v>
      </c>
      <c r="I119" s="158">
        <f t="shared" si="28"/>
        <v>0.2475</v>
      </c>
      <c r="J119" s="179">
        <f t="shared" si="29"/>
        <v>0.1925</v>
      </c>
      <c r="K119" s="158">
        <f t="shared" si="29"/>
        <v>0.22</v>
      </c>
      <c r="L119" s="158">
        <f t="shared" si="29"/>
        <v>0.1925</v>
      </c>
      <c r="M119" s="158">
        <f t="shared" si="29"/>
        <v>0.27500000000000002</v>
      </c>
      <c r="N119" s="158">
        <f t="shared" si="29"/>
        <v>0.20166666666666666</v>
      </c>
      <c r="O119" s="158">
        <f t="shared" si="29"/>
        <v>0.23833333333333331</v>
      </c>
      <c r="P119" s="158">
        <f t="shared" si="29"/>
        <v>0.28416666666666668</v>
      </c>
      <c r="Q119" s="158">
        <f t="shared" si="30"/>
        <v>0.22916666666666669</v>
      </c>
      <c r="R119" s="158">
        <f t="shared" si="30"/>
        <v>0.2475</v>
      </c>
      <c r="S119" s="158">
        <f t="shared" si="30"/>
        <v>0.27500000000000002</v>
      </c>
      <c r="T119" s="158">
        <f t="shared" si="30"/>
        <v>0.23833333333333331</v>
      </c>
      <c r="U119" s="158">
        <f t="shared" si="30"/>
        <v>0.14666666666666667</v>
      </c>
      <c r="V119" s="158">
        <f t="shared" si="30"/>
        <v>0.22916666666666669</v>
      </c>
      <c r="W119" s="158">
        <f t="shared" si="30"/>
        <v>0.22</v>
      </c>
      <c r="X119" s="158">
        <f t="shared" si="30"/>
        <v>0.3116666666666667</v>
      </c>
      <c r="Y119" s="158">
        <f t="shared" si="30"/>
        <v>7.3333333333333334E-2</v>
      </c>
      <c r="Z119" s="158">
        <f t="shared" si="30"/>
        <v>0.17416666666666666</v>
      </c>
      <c r="AA119" s="158">
        <f t="shared" si="30"/>
        <v>0.13750000000000001</v>
      </c>
      <c r="AB119" s="158">
        <f t="shared" si="30"/>
        <v>0.16500000000000001</v>
      </c>
      <c r="AC119" s="158">
        <f t="shared" si="30"/>
        <v>0.28416666666666668</v>
      </c>
      <c r="AD119" s="158">
        <f t="shared" si="30"/>
        <v>0.12833333333333335</v>
      </c>
      <c r="AE119" s="158">
        <f t="shared" si="30"/>
        <v>0.22</v>
      </c>
      <c r="AF119" s="158">
        <f t="shared" si="30"/>
        <v>0.28416666666666668</v>
      </c>
      <c r="AG119" s="158">
        <f t="shared" si="30"/>
        <v>0.16500000000000001</v>
      </c>
      <c r="AH119" s="158">
        <f t="shared" si="30"/>
        <v>0.30249999999999999</v>
      </c>
      <c r="AI119" s="158">
        <f t="shared" si="30"/>
        <v>0.25666666666666671</v>
      </c>
      <c r="AJ119" s="158">
        <f t="shared" si="30"/>
        <v>0.2475</v>
      </c>
      <c r="AK119" s="158">
        <f t="shared" si="30"/>
        <v>0.34833333333333333</v>
      </c>
      <c r="AL119" s="158">
        <f t="shared" si="30"/>
        <v>0.22916666666666669</v>
      </c>
      <c r="AM119" s="158">
        <f t="shared" si="30"/>
        <v>0.27500000000000002</v>
      </c>
      <c r="AN119" s="158">
        <f t="shared" si="30"/>
        <v>0.22916666666666669</v>
      </c>
      <c r="AO119" s="158">
        <f t="shared" si="30"/>
        <v>0.26583333333333331</v>
      </c>
      <c r="AP119" s="158">
        <f t="shared" si="30"/>
        <v>0.18333333333333335</v>
      </c>
      <c r="AQ119" s="158">
        <f t="shared" si="30"/>
        <v>0.20166666666666666</v>
      </c>
      <c r="AR119" s="158">
        <f t="shared" si="30"/>
        <v>0.17416666666666666</v>
      </c>
      <c r="AS119" s="158">
        <f t="shared" si="30"/>
        <v>0.22</v>
      </c>
      <c r="AT119" s="158">
        <f t="shared" si="30"/>
        <v>0.18333333333333335</v>
      </c>
      <c r="AU119" s="158">
        <f t="shared" si="30"/>
        <v>0.29333333333333333</v>
      </c>
      <c r="AV119" s="158">
        <f t="shared" si="30"/>
        <v>0.26583333333333331</v>
      </c>
      <c r="AW119" s="77">
        <v>119</v>
      </c>
    </row>
    <row r="120" spans="1:49" ht="13.5" thickBot="1" x14ac:dyDescent="0.25">
      <c r="A120" s="114" t="s">
        <v>36</v>
      </c>
      <c r="B120" s="160">
        <v>0.09</v>
      </c>
      <c r="C120" s="158">
        <f t="shared" si="29"/>
        <v>0.11625000000000001</v>
      </c>
      <c r="D120" s="158">
        <f t="shared" si="29"/>
        <v>7.4999999999999997E-2</v>
      </c>
      <c r="E120" s="158">
        <f t="shared" si="29"/>
        <v>9.375E-2</v>
      </c>
      <c r="F120" s="158">
        <f t="shared" si="29"/>
        <v>0.09</v>
      </c>
      <c r="G120" s="158">
        <f t="shared" si="29"/>
        <v>0.06</v>
      </c>
      <c r="H120" s="158">
        <f t="shared" si="29"/>
        <v>9.7499999999999989E-2</v>
      </c>
      <c r="I120" s="158">
        <f t="shared" si="28"/>
        <v>0.10124999999999999</v>
      </c>
      <c r="J120" s="179">
        <f t="shared" si="29"/>
        <v>7.8750000000000001E-2</v>
      </c>
      <c r="K120" s="158">
        <f t="shared" si="29"/>
        <v>0.09</v>
      </c>
      <c r="L120" s="158">
        <f t="shared" si="29"/>
        <v>7.8750000000000001E-2</v>
      </c>
      <c r="M120" s="158">
        <f t="shared" si="29"/>
        <v>0.11249999999999999</v>
      </c>
      <c r="N120" s="158">
        <f t="shared" si="29"/>
        <v>8.249999999999999E-2</v>
      </c>
      <c r="O120" s="158">
        <f t="shared" si="29"/>
        <v>9.7499999999999989E-2</v>
      </c>
      <c r="P120" s="158">
        <f t="shared" si="29"/>
        <v>0.11625000000000001</v>
      </c>
      <c r="Q120" s="158">
        <f t="shared" si="30"/>
        <v>9.375E-2</v>
      </c>
      <c r="R120" s="158">
        <f t="shared" si="30"/>
        <v>0.10124999999999999</v>
      </c>
      <c r="S120" s="158">
        <f t="shared" si="30"/>
        <v>0.11249999999999999</v>
      </c>
      <c r="T120" s="158">
        <f t="shared" si="30"/>
        <v>9.7499999999999989E-2</v>
      </c>
      <c r="U120" s="158">
        <f t="shared" si="30"/>
        <v>0.06</v>
      </c>
      <c r="V120" s="158">
        <f t="shared" si="30"/>
        <v>9.375E-2</v>
      </c>
      <c r="W120" s="158">
        <f t="shared" si="30"/>
        <v>0.09</v>
      </c>
      <c r="X120" s="158">
        <f t="shared" si="30"/>
        <v>0.1275</v>
      </c>
      <c r="Y120" s="158">
        <f t="shared" si="30"/>
        <v>0.03</v>
      </c>
      <c r="Z120" s="158">
        <f t="shared" si="30"/>
        <v>7.1249999999999994E-2</v>
      </c>
      <c r="AA120" s="158">
        <f t="shared" si="30"/>
        <v>5.6249999999999994E-2</v>
      </c>
      <c r="AB120" s="158">
        <f t="shared" si="30"/>
        <v>6.7500000000000004E-2</v>
      </c>
      <c r="AC120" s="158">
        <f t="shared" si="30"/>
        <v>0.11625000000000001</v>
      </c>
      <c r="AD120" s="158">
        <f t="shared" si="30"/>
        <v>5.2499999999999998E-2</v>
      </c>
      <c r="AE120" s="158">
        <f t="shared" si="30"/>
        <v>0.09</v>
      </c>
      <c r="AF120" s="158">
        <f t="shared" si="30"/>
        <v>0.11625000000000001</v>
      </c>
      <c r="AG120" s="158">
        <f t="shared" si="30"/>
        <v>6.7500000000000004E-2</v>
      </c>
      <c r="AH120" s="158">
        <f t="shared" si="30"/>
        <v>0.12375</v>
      </c>
      <c r="AI120" s="158">
        <f t="shared" si="30"/>
        <v>0.105</v>
      </c>
      <c r="AJ120" s="158">
        <f t="shared" si="30"/>
        <v>0.10124999999999999</v>
      </c>
      <c r="AK120" s="158">
        <f t="shared" si="30"/>
        <v>0.14249999999999999</v>
      </c>
      <c r="AL120" s="158">
        <f t="shared" si="30"/>
        <v>9.375E-2</v>
      </c>
      <c r="AM120" s="158">
        <f t="shared" si="30"/>
        <v>0.11249999999999999</v>
      </c>
      <c r="AN120" s="158">
        <f t="shared" si="30"/>
        <v>9.375E-2</v>
      </c>
      <c r="AO120" s="158">
        <f t="shared" si="30"/>
        <v>0.10874999999999999</v>
      </c>
      <c r="AP120" s="158">
        <f t="shared" si="30"/>
        <v>7.4999999999999997E-2</v>
      </c>
      <c r="AQ120" s="158">
        <f t="shared" si="30"/>
        <v>8.249999999999999E-2</v>
      </c>
      <c r="AR120" s="158">
        <f t="shared" si="30"/>
        <v>7.1249999999999994E-2</v>
      </c>
      <c r="AS120" s="158">
        <f t="shared" si="30"/>
        <v>0.09</v>
      </c>
      <c r="AT120" s="158">
        <f t="shared" si="30"/>
        <v>7.4999999999999997E-2</v>
      </c>
      <c r="AU120" s="158">
        <f t="shared" si="30"/>
        <v>0.12</v>
      </c>
      <c r="AV120" s="158">
        <f t="shared" si="30"/>
        <v>0.10874999999999999</v>
      </c>
      <c r="AW120" s="77">
        <v>120</v>
      </c>
    </row>
    <row r="121" spans="1:49" ht="13.5" thickBot="1" x14ac:dyDescent="0.25">
      <c r="A121" s="114" t="s">
        <v>37</v>
      </c>
      <c r="B121" s="215">
        <v>0.09</v>
      </c>
      <c r="C121" s="158">
        <f t="shared" si="29"/>
        <v>0.11625000000000001</v>
      </c>
      <c r="D121" s="158">
        <f t="shared" si="29"/>
        <v>7.4999999999999997E-2</v>
      </c>
      <c r="E121" s="158">
        <f t="shared" si="29"/>
        <v>9.375E-2</v>
      </c>
      <c r="F121" s="158">
        <f t="shared" si="29"/>
        <v>0.09</v>
      </c>
      <c r="G121" s="158">
        <f t="shared" si="29"/>
        <v>0.06</v>
      </c>
      <c r="H121" s="158">
        <f t="shared" si="29"/>
        <v>9.7499999999999989E-2</v>
      </c>
      <c r="I121" s="158">
        <f t="shared" si="28"/>
        <v>0.10124999999999999</v>
      </c>
      <c r="J121" s="179">
        <f t="shared" si="29"/>
        <v>7.8750000000000001E-2</v>
      </c>
      <c r="K121" s="158">
        <f t="shared" si="29"/>
        <v>0.09</v>
      </c>
      <c r="L121" s="158">
        <f t="shared" si="29"/>
        <v>7.8750000000000001E-2</v>
      </c>
      <c r="M121" s="158">
        <f t="shared" si="29"/>
        <v>0.11249999999999999</v>
      </c>
      <c r="N121" s="158">
        <f t="shared" si="29"/>
        <v>8.249999999999999E-2</v>
      </c>
      <c r="O121" s="158">
        <f t="shared" si="29"/>
        <v>9.7499999999999989E-2</v>
      </c>
      <c r="P121" s="158">
        <f t="shared" si="29"/>
        <v>0.11625000000000001</v>
      </c>
      <c r="Q121" s="158">
        <f t="shared" si="30"/>
        <v>9.375E-2</v>
      </c>
      <c r="R121" s="158">
        <f t="shared" si="30"/>
        <v>0.10124999999999999</v>
      </c>
      <c r="S121" s="158">
        <f t="shared" si="30"/>
        <v>0.11249999999999999</v>
      </c>
      <c r="T121" s="158">
        <f t="shared" si="30"/>
        <v>9.7499999999999989E-2</v>
      </c>
      <c r="U121" s="158">
        <f t="shared" si="30"/>
        <v>0.06</v>
      </c>
      <c r="V121" s="158">
        <f t="shared" si="30"/>
        <v>9.375E-2</v>
      </c>
      <c r="W121" s="158">
        <f t="shared" si="30"/>
        <v>0.09</v>
      </c>
      <c r="X121" s="158">
        <f t="shared" si="30"/>
        <v>0.1275</v>
      </c>
      <c r="Y121" s="158">
        <f t="shared" si="30"/>
        <v>0.03</v>
      </c>
      <c r="Z121" s="158">
        <f t="shared" si="30"/>
        <v>7.1249999999999994E-2</v>
      </c>
      <c r="AA121" s="158">
        <f t="shared" si="30"/>
        <v>5.6249999999999994E-2</v>
      </c>
      <c r="AB121" s="158">
        <f t="shared" si="30"/>
        <v>6.7500000000000004E-2</v>
      </c>
      <c r="AC121" s="158">
        <f t="shared" si="30"/>
        <v>0.11625000000000001</v>
      </c>
      <c r="AD121" s="158">
        <f t="shared" si="30"/>
        <v>5.2499999999999998E-2</v>
      </c>
      <c r="AE121" s="158">
        <f t="shared" si="30"/>
        <v>0.09</v>
      </c>
      <c r="AF121" s="158">
        <f t="shared" si="30"/>
        <v>0.11625000000000001</v>
      </c>
      <c r="AG121" s="158">
        <f t="shared" si="30"/>
        <v>6.7500000000000004E-2</v>
      </c>
      <c r="AH121" s="158">
        <f t="shared" si="30"/>
        <v>0.12375</v>
      </c>
      <c r="AI121" s="158">
        <f t="shared" si="30"/>
        <v>0.105</v>
      </c>
      <c r="AJ121" s="158">
        <f t="shared" si="30"/>
        <v>0.10124999999999999</v>
      </c>
      <c r="AK121" s="158">
        <f t="shared" si="30"/>
        <v>0.14249999999999999</v>
      </c>
      <c r="AL121" s="158">
        <f t="shared" si="30"/>
        <v>9.375E-2</v>
      </c>
      <c r="AM121" s="158">
        <f t="shared" si="30"/>
        <v>0.11249999999999999</v>
      </c>
      <c r="AN121" s="158">
        <f t="shared" si="30"/>
        <v>9.375E-2</v>
      </c>
      <c r="AO121" s="158">
        <f t="shared" si="30"/>
        <v>0.10874999999999999</v>
      </c>
      <c r="AP121" s="158">
        <f t="shared" si="30"/>
        <v>7.4999999999999997E-2</v>
      </c>
      <c r="AQ121" s="158">
        <f t="shared" si="30"/>
        <v>8.249999999999999E-2</v>
      </c>
      <c r="AR121" s="158">
        <f t="shared" si="30"/>
        <v>7.1249999999999994E-2</v>
      </c>
      <c r="AS121" s="158">
        <f t="shared" si="30"/>
        <v>0.09</v>
      </c>
      <c r="AT121" s="158">
        <f t="shared" si="30"/>
        <v>7.4999999999999997E-2</v>
      </c>
      <c r="AU121" s="158">
        <f t="shared" si="30"/>
        <v>0.12</v>
      </c>
      <c r="AV121" s="158">
        <f t="shared" si="30"/>
        <v>0.10874999999999999</v>
      </c>
      <c r="AW121" s="77">
        <v>121</v>
      </c>
    </row>
    <row r="122" spans="1:49" ht="13.5" thickBot="1" x14ac:dyDescent="0.25">
      <c r="A122" s="114" t="s">
        <v>208</v>
      </c>
      <c r="B122" s="215">
        <v>0.09</v>
      </c>
      <c r="C122" s="158">
        <f t="shared" si="29"/>
        <v>0.11625000000000001</v>
      </c>
      <c r="D122" s="158">
        <f t="shared" si="29"/>
        <v>7.4999999999999997E-2</v>
      </c>
      <c r="E122" s="158">
        <f t="shared" si="29"/>
        <v>9.375E-2</v>
      </c>
      <c r="F122" s="158">
        <f t="shared" si="29"/>
        <v>0.09</v>
      </c>
      <c r="G122" s="158">
        <f t="shared" si="29"/>
        <v>0.06</v>
      </c>
      <c r="H122" s="158">
        <f t="shared" si="29"/>
        <v>9.7499999999999989E-2</v>
      </c>
      <c r="I122" s="158">
        <f t="shared" si="28"/>
        <v>0.10124999999999999</v>
      </c>
      <c r="J122" s="179">
        <f t="shared" si="29"/>
        <v>7.8750000000000001E-2</v>
      </c>
      <c r="K122" s="158">
        <f t="shared" si="29"/>
        <v>0.09</v>
      </c>
      <c r="L122" s="158">
        <f t="shared" si="29"/>
        <v>7.8750000000000001E-2</v>
      </c>
      <c r="M122" s="158">
        <f t="shared" si="29"/>
        <v>0.11249999999999999</v>
      </c>
      <c r="N122" s="158">
        <f t="shared" si="29"/>
        <v>8.249999999999999E-2</v>
      </c>
      <c r="O122" s="158">
        <f t="shared" si="29"/>
        <v>9.7499999999999989E-2</v>
      </c>
      <c r="P122" s="158">
        <f t="shared" si="29"/>
        <v>0.11625000000000001</v>
      </c>
      <c r="Q122" s="158">
        <f t="shared" si="30"/>
        <v>9.375E-2</v>
      </c>
      <c r="R122" s="158">
        <f t="shared" si="30"/>
        <v>0.10124999999999999</v>
      </c>
      <c r="S122" s="158">
        <f t="shared" si="30"/>
        <v>0.11249999999999999</v>
      </c>
      <c r="T122" s="158">
        <f t="shared" si="30"/>
        <v>9.7499999999999989E-2</v>
      </c>
      <c r="U122" s="158">
        <f t="shared" si="30"/>
        <v>0.06</v>
      </c>
      <c r="V122" s="158">
        <f t="shared" si="30"/>
        <v>9.375E-2</v>
      </c>
      <c r="W122" s="158">
        <f t="shared" si="30"/>
        <v>0.09</v>
      </c>
      <c r="X122" s="158">
        <f t="shared" si="30"/>
        <v>0.1275</v>
      </c>
      <c r="Y122" s="158">
        <f t="shared" si="30"/>
        <v>0.03</v>
      </c>
      <c r="Z122" s="158">
        <f t="shared" si="30"/>
        <v>7.1249999999999994E-2</v>
      </c>
      <c r="AA122" s="158">
        <f t="shared" si="30"/>
        <v>5.6249999999999994E-2</v>
      </c>
      <c r="AB122" s="158">
        <f t="shared" si="30"/>
        <v>6.7500000000000004E-2</v>
      </c>
      <c r="AC122" s="158">
        <f t="shared" si="30"/>
        <v>0.11625000000000001</v>
      </c>
      <c r="AD122" s="158">
        <f t="shared" si="30"/>
        <v>5.2499999999999998E-2</v>
      </c>
      <c r="AE122" s="158">
        <f t="shared" si="30"/>
        <v>0.09</v>
      </c>
      <c r="AF122" s="158">
        <f t="shared" si="30"/>
        <v>0.11625000000000001</v>
      </c>
      <c r="AG122" s="158">
        <f t="shared" si="30"/>
        <v>6.7500000000000004E-2</v>
      </c>
      <c r="AH122" s="158">
        <f t="shared" si="30"/>
        <v>0.12375</v>
      </c>
      <c r="AI122" s="158">
        <f t="shared" si="30"/>
        <v>0.105</v>
      </c>
      <c r="AJ122" s="158">
        <f t="shared" si="30"/>
        <v>0.10124999999999999</v>
      </c>
      <c r="AK122" s="158">
        <f t="shared" si="30"/>
        <v>0.14249999999999999</v>
      </c>
      <c r="AL122" s="158">
        <f t="shared" si="30"/>
        <v>9.375E-2</v>
      </c>
      <c r="AM122" s="158">
        <f t="shared" si="30"/>
        <v>0.11249999999999999</v>
      </c>
      <c r="AN122" s="158">
        <f t="shared" si="30"/>
        <v>9.375E-2</v>
      </c>
      <c r="AO122" s="158">
        <f t="shared" si="30"/>
        <v>0.10874999999999999</v>
      </c>
      <c r="AP122" s="158">
        <f t="shared" si="30"/>
        <v>7.4999999999999997E-2</v>
      </c>
      <c r="AQ122" s="158">
        <f t="shared" si="30"/>
        <v>8.249999999999999E-2</v>
      </c>
      <c r="AR122" s="158">
        <f t="shared" si="30"/>
        <v>7.1249999999999994E-2</v>
      </c>
      <c r="AS122" s="158">
        <f t="shared" si="30"/>
        <v>0.09</v>
      </c>
      <c r="AT122" s="158">
        <f t="shared" si="30"/>
        <v>7.4999999999999997E-2</v>
      </c>
      <c r="AU122" s="158">
        <f t="shared" si="30"/>
        <v>0.12</v>
      </c>
      <c r="AV122" s="158">
        <f t="shared" si="30"/>
        <v>0.10874999999999999</v>
      </c>
      <c r="AW122" s="77">
        <v>122</v>
      </c>
    </row>
    <row r="123" spans="1:49" ht="13.5" thickBot="1" x14ac:dyDescent="0.25">
      <c r="A123" s="114" t="s">
        <v>209</v>
      </c>
      <c r="B123" s="215">
        <v>0.09</v>
      </c>
      <c r="C123" s="158">
        <f t="shared" si="29"/>
        <v>0.11625000000000001</v>
      </c>
      <c r="D123" s="158">
        <f t="shared" si="29"/>
        <v>7.4999999999999997E-2</v>
      </c>
      <c r="E123" s="158">
        <f t="shared" si="29"/>
        <v>9.375E-2</v>
      </c>
      <c r="F123" s="158">
        <f t="shared" si="29"/>
        <v>0.09</v>
      </c>
      <c r="G123" s="158">
        <f t="shared" si="29"/>
        <v>0.06</v>
      </c>
      <c r="H123" s="158">
        <f t="shared" si="29"/>
        <v>9.7499999999999989E-2</v>
      </c>
      <c r="I123" s="158">
        <f t="shared" si="28"/>
        <v>0.10124999999999999</v>
      </c>
      <c r="J123" s="179">
        <f t="shared" si="29"/>
        <v>7.8750000000000001E-2</v>
      </c>
      <c r="K123" s="158">
        <f t="shared" si="29"/>
        <v>0.09</v>
      </c>
      <c r="L123" s="158">
        <f t="shared" si="29"/>
        <v>7.8750000000000001E-2</v>
      </c>
      <c r="M123" s="158">
        <f t="shared" si="29"/>
        <v>0.11249999999999999</v>
      </c>
      <c r="N123" s="158">
        <f t="shared" si="29"/>
        <v>8.249999999999999E-2</v>
      </c>
      <c r="O123" s="158">
        <f t="shared" si="29"/>
        <v>9.7499999999999989E-2</v>
      </c>
      <c r="P123" s="158">
        <f t="shared" si="29"/>
        <v>0.11625000000000001</v>
      </c>
      <c r="Q123" s="158">
        <f t="shared" si="30"/>
        <v>9.375E-2</v>
      </c>
      <c r="R123" s="158">
        <f t="shared" si="30"/>
        <v>0.10124999999999999</v>
      </c>
      <c r="S123" s="158">
        <f t="shared" si="30"/>
        <v>0.11249999999999999</v>
      </c>
      <c r="T123" s="158">
        <f t="shared" si="30"/>
        <v>9.7499999999999989E-2</v>
      </c>
      <c r="U123" s="158">
        <f t="shared" si="30"/>
        <v>0.06</v>
      </c>
      <c r="V123" s="158">
        <f t="shared" si="30"/>
        <v>9.375E-2</v>
      </c>
      <c r="W123" s="158">
        <f t="shared" si="30"/>
        <v>0.09</v>
      </c>
      <c r="X123" s="158">
        <f t="shared" si="30"/>
        <v>0.1275</v>
      </c>
      <c r="Y123" s="158">
        <f t="shared" si="30"/>
        <v>0.03</v>
      </c>
      <c r="Z123" s="158">
        <f t="shared" si="30"/>
        <v>7.1249999999999994E-2</v>
      </c>
      <c r="AA123" s="158">
        <f t="shared" si="30"/>
        <v>5.6249999999999994E-2</v>
      </c>
      <c r="AB123" s="158">
        <f t="shared" si="30"/>
        <v>6.7500000000000004E-2</v>
      </c>
      <c r="AC123" s="158">
        <f t="shared" si="30"/>
        <v>0.11625000000000001</v>
      </c>
      <c r="AD123" s="158">
        <f t="shared" si="30"/>
        <v>5.2499999999999998E-2</v>
      </c>
      <c r="AE123" s="158">
        <f t="shared" si="30"/>
        <v>0.09</v>
      </c>
      <c r="AF123" s="158">
        <f t="shared" si="30"/>
        <v>0.11625000000000001</v>
      </c>
      <c r="AG123" s="158">
        <f t="shared" si="30"/>
        <v>6.7500000000000004E-2</v>
      </c>
      <c r="AH123" s="158">
        <f t="shared" si="30"/>
        <v>0.12375</v>
      </c>
      <c r="AI123" s="158">
        <f t="shared" si="30"/>
        <v>0.105</v>
      </c>
      <c r="AJ123" s="158">
        <f t="shared" ref="AJ123:AV123" si="31">AJ$269*$B123</f>
        <v>0.10124999999999999</v>
      </c>
      <c r="AK123" s="158">
        <f t="shared" si="31"/>
        <v>0.14249999999999999</v>
      </c>
      <c r="AL123" s="158">
        <f t="shared" si="31"/>
        <v>9.375E-2</v>
      </c>
      <c r="AM123" s="158">
        <f t="shared" si="31"/>
        <v>0.11249999999999999</v>
      </c>
      <c r="AN123" s="158">
        <f t="shared" si="31"/>
        <v>9.375E-2</v>
      </c>
      <c r="AO123" s="158">
        <f t="shared" si="31"/>
        <v>0.10874999999999999</v>
      </c>
      <c r="AP123" s="158">
        <f t="shared" si="31"/>
        <v>7.4999999999999997E-2</v>
      </c>
      <c r="AQ123" s="158">
        <f t="shared" si="31"/>
        <v>8.249999999999999E-2</v>
      </c>
      <c r="AR123" s="158">
        <f t="shared" si="31"/>
        <v>7.1249999999999994E-2</v>
      </c>
      <c r="AS123" s="158">
        <f t="shared" si="31"/>
        <v>0.09</v>
      </c>
      <c r="AT123" s="158">
        <f t="shared" si="31"/>
        <v>7.4999999999999997E-2</v>
      </c>
      <c r="AU123" s="158">
        <f t="shared" si="31"/>
        <v>0.12</v>
      </c>
      <c r="AV123" s="158">
        <f t="shared" si="31"/>
        <v>0.10874999999999999</v>
      </c>
      <c r="AW123" s="77">
        <v>123</v>
      </c>
    </row>
    <row r="124" spans="1:49" ht="13.5" thickBot="1" x14ac:dyDescent="0.25">
      <c r="A124" s="114" t="s">
        <v>39</v>
      </c>
      <c r="B124" s="145"/>
      <c r="AW124" s="77">
        <v>124</v>
      </c>
    </row>
    <row r="125" spans="1:49" ht="13.5" thickBot="1" x14ac:dyDescent="0.25">
      <c r="A125" s="114" t="s">
        <v>40</v>
      </c>
      <c r="B125" s="145"/>
      <c r="AW125" s="77">
        <v>125</v>
      </c>
    </row>
    <row r="126" spans="1:49" ht="13.5" thickBot="1" x14ac:dyDescent="0.25">
      <c r="A126" s="114" t="s">
        <v>41</v>
      </c>
      <c r="B126" s="145"/>
      <c r="AW126" s="77">
        <v>126</v>
      </c>
    </row>
    <row r="127" spans="1:49" ht="13.5" thickBot="1" x14ac:dyDescent="0.25">
      <c r="A127" s="114" t="s">
        <v>42</v>
      </c>
      <c r="B127" s="145"/>
      <c r="AW127" s="77">
        <v>127</v>
      </c>
    </row>
    <row r="128" spans="1:49" ht="13.5" thickBot="1" x14ac:dyDescent="0.25">
      <c r="A128" s="114" t="s">
        <v>222</v>
      </c>
      <c r="B128" s="158">
        <v>0.26</v>
      </c>
      <c r="C128" s="158">
        <f>C$270*$B128</f>
        <v>0.29545454545454547</v>
      </c>
      <c r="D128" s="158">
        <f t="shared" ref="D128:AV135" si="32">D$270*$B128</f>
        <v>0.15363636363636365</v>
      </c>
      <c r="E128" s="158">
        <f t="shared" si="32"/>
        <v>0.28363636363636363</v>
      </c>
      <c r="F128" s="158">
        <f t="shared" si="32"/>
        <v>0.2481818181818182</v>
      </c>
      <c r="G128" s="158">
        <f t="shared" si="32"/>
        <v>0.2481818181818182</v>
      </c>
      <c r="H128" s="158">
        <f t="shared" si="32"/>
        <v>0.2481818181818182</v>
      </c>
      <c r="I128" s="158">
        <f t="shared" ref="I128:I143" si="33">I$270*$B128</f>
        <v>0.26</v>
      </c>
      <c r="J128" s="179">
        <f t="shared" si="32"/>
        <v>0.2481818181818182</v>
      </c>
      <c r="K128" s="158">
        <f t="shared" si="32"/>
        <v>0.27181818181818179</v>
      </c>
      <c r="L128" s="158">
        <f t="shared" si="32"/>
        <v>0.22454545454545455</v>
      </c>
      <c r="M128" s="158">
        <f t="shared" si="32"/>
        <v>0.17727272727272728</v>
      </c>
      <c r="N128" s="158">
        <f t="shared" si="32"/>
        <v>0.16545454545454547</v>
      </c>
      <c r="O128" s="158">
        <f t="shared" si="32"/>
        <v>0.27181818181818179</v>
      </c>
      <c r="P128" s="158">
        <f t="shared" si="32"/>
        <v>0.16545454545454547</v>
      </c>
      <c r="Q128" s="158">
        <f t="shared" si="32"/>
        <v>0.2481818181818182</v>
      </c>
      <c r="R128" s="158">
        <f t="shared" si="32"/>
        <v>0.2481818181818182</v>
      </c>
      <c r="S128" s="158">
        <f t="shared" si="32"/>
        <v>0.21272727272727274</v>
      </c>
      <c r="T128" s="158">
        <f t="shared" si="32"/>
        <v>0.28363636363636363</v>
      </c>
      <c r="U128" s="158">
        <f t="shared" si="32"/>
        <v>0.33090909090909093</v>
      </c>
      <c r="V128" s="158">
        <f t="shared" si="32"/>
        <v>0.28363636363636363</v>
      </c>
      <c r="W128" s="158">
        <f t="shared" si="32"/>
        <v>0.37818181818181823</v>
      </c>
      <c r="X128" s="158">
        <f t="shared" si="32"/>
        <v>0.36636363636363639</v>
      </c>
      <c r="Y128" s="158">
        <f t="shared" si="32"/>
        <v>0.11818181818181818</v>
      </c>
      <c r="Z128" s="158">
        <f t="shared" si="32"/>
        <v>0.28363636363636363</v>
      </c>
      <c r="AA128" s="158">
        <f t="shared" si="32"/>
        <v>0.13</v>
      </c>
      <c r="AB128" s="158">
        <f t="shared" si="32"/>
        <v>0.21272727272727274</v>
      </c>
      <c r="AC128" s="158">
        <f t="shared" si="32"/>
        <v>0.16545454545454547</v>
      </c>
      <c r="AD128" s="158">
        <f t="shared" si="32"/>
        <v>0.27181818181818179</v>
      </c>
      <c r="AE128" s="158">
        <f t="shared" si="32"/>
        <v>0.2481818181818182</v>
      </c>
      <c r="AF128" s="158">
        <f t="shared" si="32"/>
        <v>0.28363636363636363</v>
      </c>
      <c r="AG128" s="158">
        <f t="shared" si="32"/>
        <v>0.23636363636363636</v>
      </c>
      <c r="AH128" s="158">
        <f t="shared" si="32"/>
        <v>0.27181818181818179</v>
      </c>
      <c r="AI128" s="158">
        <f t="shared" si="32"/>
        <v>0.31909090909090909</v>
      </c>
      <c r="AJ128" s="158">
        <f t="shared" si="32"/>
        <v>0.22454545454545455</v>
      </c>
      <c r="AK128" s="158">
        <f t="shared" si="32"/>
        <v>0.31909090909090909</v>
      </c>
      <c r="AL128" s="158">
        <f t="shared" si="32"/>
        <v>0.26</v>
      </c>
      <c r="AM128" s="158">
        <f t="shared" si="32"/>
        <v>0.17727272727272728</v>
      </c>
      <c r="AN128" s="158">
        <f t="shared" si="32"/>
        <v>0.21272727272727274</v>
      </c>
      <c r="AO128" s="158">
        <f t="shared" si="32"/>
        <v>0.29545454545454547</v>
      </c>
      <c r="AP128" s="158">
        <f t="shared" si="32"/>
        <v>0.15363636363636365</v>
      </c>
      <c r="AQ128" s="158">
        <f t="shared" si="32"/>
        <v>0.16545454545454547</v>
      </c>
      <c r="AR128" s="158">
        <f t="shared" si="32"/>
        <v>0.18909090909090912</v>
      </c>
      <c r="AS128" s="158">
        <f t="shared" si="32"/>
        <v>0.28363636363636363</v>
      </c>
      <c r="AT128" s="158">
        <f t="shared" si="32"/>
        <v>0.17727272727272728</v>
      </c>
      <c r="AU128" s="158">
        <f t="shared" si="32"/>
        <v>0.35454545454545455</v>
      </c>
      <c r="AV128" s="158">
        <f t="shared" si="32"/>
        <v>0.18909090909090912</v>
      </c>
      <c r="AW128" s="77">
        <v>128</v>
      </c>
    </row>
    <row r="129" spans="1:49" ht="13.5" thickBot="1" x14ac:dyDescent="0.25">
      <c r="A129" s="114" t="s">
        <v>44</v>
      </c>
      <c r="B129" s="158">
        <v>0.26</v>
      </c>
      <c r="C129" s="158">
        <f t="shared" ref="C129:R143" si="34">C$270*$B129</f>
        <v>0.29545454545454547</v>
      </c>
      <c r="D129" s="158">
        <f t="shared" si="34"/>
        <v>0.15363636363636365</v>
      </c>
      <c r="E129" s="158">
        <f t="shared" si="34"/>
        <v>0.28363636363636363</v>
      </c>
      <c r="F129" s="158">
        <f t="shared" si="34"/>
        <v>0.2481818181818182</v>
      </c>
      <c r="G129" s="158">
        <f t="shared" si="34"/>
        <v>0.2481818181818182</v>
      </c>
      <c r="H129" s="158">
        <f t="shared" si="34"/>
        <v>0.2481818181818182</v>
      </c>
      <c r="I129" s="158">
        <f t="shared" si="33"/>
        <v>0.26</v>
      </c>
      <c r="J129" s="179">
        <f t="shared" si="34"/>
        <v>0.2481818181818182</v>
      </c>
      <c r="K129" s="158">
        <f t="shared" si="34"/>
        <v>0.27181818181818179</v>
      </c>
      <c r="L129" s="158">
        <f t="shared" si="34"/>
        <v>0.22454545454545455</v>
      </c>
      <c r="M129" s="158">
        <f t="shared" si="34"/>
        <v>0.17727272727272728</v>
      </c>
      <c r="N129" s="158">
        <f t="shared" si="34"/>
        <v>0.16545454545454547</v>
      </c>
      <c r="O129" s="158">
        <f t="shared" si="34"/>
        <v>0.27181818181818179</v>
      </c>
      <c r="P129" s="158">
        <f t="shared" si="34"/>
        <v>0.16545454545454547</v>
      </c>
      <c r="Q129" s="158">
        <f t="shared" si="34"/>
        <v>0.2481818181818182</v>
      </c>
      <c r="R129" s="158">
        <f t="shared" si="34"/>
        <v>0.2481818181818182</v>
      </c>
      <c r="S129" s="158">
        <f t="shared" si="32"/>
        <v>0.21272727272727274</v>
      </c>
      <c r="T129" s="158">
        <f t="shared" si="32"/>
        <v>0.28363636363636363</v>
      </c>
      <c r="U129" s="158">
        <f t="shared" si="32"/>
        <v>0.33090909090909093</v>
      </c>
      <c r="V129" s="158">
        <f t="shared" si="32"/>
        <v>0.28363636363636363</v>
      </c>
      <c r="W129" s="158">
        <f t="shared" si="32"/>
        <v>0.37818181818181823</v>
      </c>
      <c r="X129" s="158">
        <f t="shared" si="32"/>
        <v>0.36636363636363639</v>
      </c>
      <c r="Y129" s="158">
        <f t="shared" si="32"/>
        <v>0.11818181818181818</v>
      </c>
      <c r="Z129" s="158">
        <f t="shared" si="32"/>
        <v>0.28363636363636363</v>
      </c>
      <c r="AA129" s="158">
        <f t="shared" si="32"/>
        <v>0.13</v>
      </c>
      <c r="AB129" s="158">
        <f t="shared" si="32"/>
        <v>0.21272727272727274</v>
      </c>
      <c r="AC129" s="158">
        <f t="shared" si="32"/>
        <v>0.16545454545454547</v>
      </c>
      <c r="AD129" s="158">
        <f t="shared" si="32"/>
        <v>0.27181818181818179</v>
      </c>
      <c r="AE129" s="158">
        <f t="shared" si="32"/>
        <v>0.2481818181818182</v>
      </c>
      <c r="AF129" s="158">
        <f t="shared" si="32"/>
        <v>0.28363636363636363</v>
      </c>
      <c r="AG129" s="158">
        <f t="shared" si="32"/>
        <v>0.23636363636363636</v>
      </c>
      <c r="AH129" s="158">
        <f t="shared" si="32"/>
        <v>0.27181818181818179</v>
      </c>
      <c r="AI129" s="158">
        <f t="shared" si="32"/>
        <v>0.31909090909090909</v>
      </c>
      <c r="AJ129" s="158">
        <f t="shared" si="32"/>
        <v>0.22454545454545455</v>
      </c>
      <c r="AK129" s="158">
        <f t="shared" si="32"/>
        <v>0.31909090909090909</v>
      </c>
      <c r="AL129" s="158">
        <f t="shared" si="32"/>
        <v>0.26</v>
      </c>
      <c r="AM129" s="158">
        <f t="shared" si="32"/>
        <v>0.17727272727272728</v>
      </c>
      <c r="AN129" s="158">
        <f t="shared" si="32"/>
        <v>0.21272727272727274</v>
      </c>
      <c r="AO129" s="158">
        <f t="shared" si="32"/>
        <v>0.29545454545454547</v>
      </c>
      <c r="AP129" s="158">
        <f t="shared" si="32"/>
        <v>0.15363636363636365</v>
      </c>
      <c r="AQ129" s="158">
        <f t="shared" si="32"/>
        <v>0.16545454545454547</v>
      </c>
      <c r="AR129" s="158">
        <f t="shared" si="32"/>
        <v>0.18909090909090912</v>
      </c>
      <c r="AS129" s="158">
        <f t="shared" si="32"/>
        <v>0.28363636363636363</v>
      </c>
      <c r="AT129" s="158">
        <f t="shared" si="32"/>
        <v>0.17727272727272728</v>
      </c>
      <c r="AU129" s="158">
        <f t="shared" si="32"/>
        <v>0.35454545454545455</v>
      </c>
      <c r="AV129" s="158">
        <f t="shared" si="32"/>
        <v>0.18909090909090912</v>
      </c>
      <c r="AW129" s="77">
        <v>129</v>
      </c>
    </row>
    <row r="130" spans="1:49" ht="13.5" thickBot="1" x14ac:dyDescent="0.25">
      <c r="A130" s="114" t="s">
        <v>45</v>
      </c>
      <c r="B130" s="158">
        <v>0.31</v>
      </c>
      <c r="C130" s="158">
        <f t="shared" si="34"/>
        <v>0.35227272727272729</v>
      </c>
      <c r="D130" s="158">
        <f t="shared" si="34"/>
        <v>0.1831818181818182</v>
      </c>
      <c r="E130" s="158">
        <f t="shared" si="34"/>
        <v>0.33818181818181814</v>
      </c>
      <c r="F130" s="158">
        <f t="shared" si="34"/>
        <v>0.2959090909090909</v>
      </c>
      <c r="G130" s="158">
        <f t="shared" si="34"/>
        <v>0.2959090909090909</v>
      </c>
      <c r="H130" s="158">
        <f t="shared" si="34"/>
        <v>0.2959090909090909</v>
      </c>
      <c r="I130" s="158">
        <f t="shared" si="33"/>
        <v>0.31</v>
      </c>
      <c r="J130" s="179">
        <f t="shared" si="34"/>
        <v>0.2959090909090909</v>
      </c>
      <c r="K130" s="158">
        <f t="shared" si="34"/>
        <v>0.3240909090909091</v>
      </c>
      <c r="L130" s="158">
        <f t="shared" si="34"/>
        <v>0.2677272727272727</v>
      </c>
      <c r="M130" s="158">
        <f t="shared" si="34"/>
        <v>0.21136363636363634</v>
      </c>
      <c r="N130" s="158">
        <f t="shared" si="34"/>
        <v>0.19727272727272727</v>
      </c>
      <c r="O130" s="158">
        <f t="shared" si="34"/>
        <v>0.3240909090909091</v>
      </c>
      <c r="P130" s="158">
        <f t="shared" si="34"/>
        <v>0.19727272727272727</v>
      </c>
      <c r="Q130" s="158">
        <f t="shared" si="32"/>
        <v>0.2959090909090909</v>
      </c>
      <c r="R130" s="158">
        <f t="shared" si="32"/>
        <v>0.2959090909090909</v>
      </c>
      <c r="S130" s="158">
        <f t="shared" si="32"/>
        <v>0.25363636363636366</v>
      </c>
      <c r="T130" s="158">
        <f t="shared" si="32"/>
        <v>0.33818181818181814</v>
      </c>
      <c r="U130" s="158">
        <f t="shared" si="32"/>
        <v>0.39454545454545453</v>
      </c>
      <c r="V130" s="158">
        <f t="shared" si="32"/>
        <v>0.33818181818181814</v>
      </c>
      <c r="W130" s="158">
        <f t="shared" si="32"/>
        <v>0.45090909090909093</v>
      </c>
      <c r="X130" s="158">
        <f t="shared" si="32"/>
        <v>0.43681818181818183</v>
      </c>
      <c r="Y130" s="158">
        <f t="shared" si="32"/>
        <v>0.1409090909090909</v>
      </c>
      <c r="Z130" s="158">
        <f t="shared" si="32"/>
        <v>0.33818181818181814</v>
      </c>
      <c r="AA130" s="158">
        <f t="shared" si="32"/>
        <v>0.155</v>
      </c>
      <c r="AB130" s="158">
        <f t="shared" si="32"/>
        <v>0.25363636363636366</v>
      </c>
      <c r="AC130" s="158">
        <f t="shared" si="32"/>
        <v>0.19727272727272727</v>
      </c>
      <c r="AD130" s="158">
        <f t="shared" si="32"/>
        <v>0.3240909090909091</v>
      </c>
      <c r="AE130" s="158">
        <f t="shared" si="32"/>
        <v>0.2959090909090909</v>
      </c>
      <c r="AF130" s="158">
        <f t="shared" si="32"/>
        <v>0.33818181818181814</v>
      </c>
      <c r="AG130" s="158">
        <f t="shared" si="32"/>
        <v>0.2818181818181818</v>
      </c>
      <c r="AH130" s="158">
        <f t="shared" si="32"/>
        <v>0.3240909090909091</v>
      </c>
      <c r="AI130" s="158">
        <f t="shared" si="32"/>
        <v>0.38045454545454543</v>
      </c>
      <c r="AJ130" s="158">
        <f t="shared" si="32"/>
        <v>0.2677272727272727</v>
      </c>
      <c r="AK130" s="158">
        <f t="shared" si="32"/>
        <v>0.38045454545454543</v>
      </c>
      <c r="AL130" s="158">
        <f t="shared" si="32"/>
        <v>0.31</v>
      </c>
      <c r="AM130" s="158">
        <f t="shared" si="32"/>
        <v>0.21136363636363634</v>
      </c>
      <c r="AN130" s="158">
        <f t="shared" si="32"/>
        <v>0.25363636363636366</v>
      </c>
      <c r="AO130" s="158">
        <f t="shared" si="32"/>
        <v>0.35227272727272729</v>
      </c>
      <c r="AP130" s="158">
        <f t="shared" si="32"/>
        <v>0.1831818181818182</v>
      </c>
      <c r="AQ130" s="158">
        <f t="shared" si="32"/>
        <v>0.19727272727272727</v>
      </c>
      <c r="AR130" s="158">
        <f t="shared" si="32"/>
        <v>0.22545454545454546</v>
      </c>
      <c r="AS130" s="158">
        <f t="shared" si="32"/>
        <v>0.33818181818181814</v>
      </c>
      <c r="AT130" s="158">
        <f t="shared" si="32"/>
        <v>0.21136363636363634</v>
      </c>
      <c r="AU130" s="158">
        <f t="shared" si="32"/>
        <v>0.42272727272727267</v>
      </c>
      <c r="AV130" s="158">
        <f t="shared" si="32"/>
        <v>0.22545454545454546</v>
      </c>
      <c r="AW130" s="77">
        <v>130</v>
      </c>
    </row>
    <row r="131" spans="1:49" ht="13.5" thickBot="1" x14ac:dyDescent="0.25">
      <c r="A131" s="114" t="s">
        <v>46</v>
      </c>
      <c r="B131" s="158">
        <v>0.31</v>
      </c>
      <c r="C131" s="158">
        <f t="shared" si="34"/>
        <v>0.35227272727272729</v>
      </c>
      <c r="D131" s="158">
        <f t="shared" si="34"/>
        <v>0.1831818181818182</v>
      </c>
      <c r="E131" s="158">
        <f t="shared" si="34"/>
        <v>0.33818181818181814</v>
      </c>
      <c r="F131" s="158">
        <f t="shared" si="34"/>
        <v>0.2959090909090909</v>
      </c>
      <c r="G131" s="158">
        <f t="shared" si="34"/>
        <v>0.2959090909090909</v>
      </c>
      <c r="H131" s="158">
        <f t="shared" si="34"/>
        <v>0.2959090909090909</v>
      </c>
      <c r="I131" s="158">
        <f t="shared" si="33"/>
        <v>0.31</v>
      </c>
      <c r="J131" s="179">
        <f t="shared" si="34"/>
        <v>0.2959090909090909</v>
      </c>
      <c r="K131" s="158">
        <f t="shared" si="34"/>
        <v>0.3240909090909091</v>
      </c>
      <c r="L131" s="158">
        <f t="shared" si="34"/>
        <v>0.2677272727272727</v>
      </c>
      <c r="M131" s="158">
        <f t="shared" si="34"/>
        <v>0.21136363636363634</v>
      </c>
      <c r="N131" s="158">
        <f t="shared" si="34"/>
        <v>0.19727272727272727</v>
      </c>
      <c r="O131" s="158">
        <f t="shared" si="34"/>
        <v>0.3240909090909091</v>
      </c>
      <c r="P131" s="158">
        <f t="shared" si="34"/>
        <v>0.19727272727272727</v>
      </c>
      <c r="Q131" s="158">
        <f t="shared" si="32"/>
        <v>0.2959090909090909</v>
      </c>
      <c r="R131" s="158">
        <f t="shared" si="32"/>
        <v>0.2959090909090909</v>
      </c>
      <c r="S131" s="158">
        <f t="shared" si="32"/>
        <v>0.25363636363636366</v>
      </c>
      <c r="T131" s="158">
        <f t="shared" si="32"/>
        <v>0.33818181818181814</v>
      </c>
      <c r="U131" s="158">
        <f t="shared" si="32"/>
        <v>0.39454545454545453</v>
      </c>
      <c r="V131" s="158">
        <f t="shared" si="32"/>
        <v>0.33818181818181814</v>
      </c>
      <c r="W131" s="158">
        <f t="shared" si="32"/>
        <v>0.45090909090909093</v>
      </c>
      <c r="X131" s="158">
        <f t="shared" si="32"/>
        <v>0.43681818181818183</v>
      </c>
      <c r="Y131" s="158">
        <f t="shared" si="32"/>
        <v>0.1409090909090909</v>
      </c>
      <c r="Z131" s="158">
        <f t="shared" si="32"/>
        <v>0.33818181818181814</v>
      </c>
      <c r="AA131" s="158">
        <f t="shared" si="32"/>
        <v>0.155</v>
      </c>
      <c r="AB131" s="158">
        <f t="shared" si="32"/>
        <v>0.25363636363636366</v>
      </c>
      <c r="AC131" s="158">
        <f t="shared" si="32"/>
        <v>0.19727272727272727</v>
      </c>
      <c r="AD131" s="158">
        <f t="shared" si="32"/>
        <v>0.3240909090909091</v>
      </c>
      <c r="AE131" s="158">
        <f t="shared" si="32"/>
        <v>0.2959090909090909</v>
      </c>
      <c r="AF131" s="158">
        <f t="shared" si="32"/>
        <v>0.33818181818181814</v>
      </c>
      <c r="AG131" s="158">
        <f t="shared" si="32"/>
        <v>0.2818181818181818</v>
      </c>
      <c r="AH131" s="158">
        <f t="shared" si="32"/>
        <v>0.3240909090909091</v>
      </c>
      <c r="AI131" s="158">
        <f t="shared" si="32"/>
        <v>0.38045454545454543</v>
      </c>
      <c r="AJ131" s="158">
        <f t="shared" si="32"/>
        <v>0.2677272727272727</v>
      </c>
      <c r="AK131" s="158">
        <f t="shared" si="32"/>
        <v>0.38045454545454543</v>
      </c>
      <c r="AL131" s="158">
        <f t="shared" si="32"/>
        <v>0.31</v>
      </c>
      <c r="AM131" s="158">
        <f t="shared" si="32"/>
        <v>0.21136363636363634</v>
      </c>
      <c r="AN131" s="158">
        <f t="shared" si="32"/>
        <v>0.25363636363636366</v>
      </c>
      <c r="AO131" s="158">
        <f t="shared" si="32"/>
        <v>0.35227272727272729</v>
      </c>
      <c r="AP131" s="158">
        <f t="shared" si="32"/>
        <v>0.1831818181818182</v>
      </c>
      <c r="AQ131" s="158">
        <f t="shared" si="32"/>
        <v>0.19727272727272727</v>
      </c>
      <c r="AR131" s="158">
        <f t="shared" si="32"/>
        <v>0.22545454545454546</v>
      </c>
      <c r="AS131" s="158">
        <f t="shared" si="32"/>
        <v>0.33818181818181814</v>
      </c>
      <c r="AT131" s="158">
        <f t="shared" si="32"/>
        <v>0.21136363636363634</v>
      </c>
      <c r="AU131" s="158">
        <f t="shared" si="32"/>
        <v>0.42272727272727267</v>
      </c>
      <c r="AV131" s="158">
        <f t="shared" si="32"/>
        <v>0.22545454545454546</v>
      </c>
      <c r="AW131" s="77">
        <v>131</v>
      </c>
    </row>
    <row r="132" spans="1:49" ht="13.5" thickBot="1" x14ac:dyDescent="0.25">
      <c r="A132" s="114" t="s">
        <v>47</v>
      </c>
      <c r="B132" s="158">
        <v>0.38</v>
      </c>
      <c r="C132" s="158">
        <f t="shared" si="34"/>
        <v>0.43181818181818188</v>
      </c>
      <c r="D132" s="158">
        <f t="shared" si="34"/>
        <v>0.22454545454545455</v>
      </c>
      <c r="E132" s="158">
        <f t="shared" si="34"/>
        <v>0.41454545454545449</v>
      </c>
      <c r="F132" s="158">
        <f t="shared" si="34"/>
        <v>0.36272727272727273</v>
      </c>
      <c r="G132" s="158">
        <f t="shared" si="34"/>
        <v>0.36272727272727273</v>
      </c>
      <c r="H132" s="158">
        <f t="shared" si="34"/>
        <v>0.36272727272727273</v>
      </c>
      <c r="I132" s="158">
        <f t="shared" si="33"/>
        <v>0.38</v>
      </c>
      <c r="J132" s="179">
        <f t="shared" si="34"/>
        <v>0.36272727272727273</v>
      </c>
      <c r="K132" s="158">
        <f t="shared" si="34"/>
        <v>0.39727272727272728</v>
      </c>
      <c r="L132" s="158">
        <f t="shared" si="34"/>
        <v>0.32818181818181819</v>
      </c>
      <c r="M132" s="158">
        <f t="shared" si="34"/>
        <v>0.25909090909090909</v>
      </c>
      <c r="N132" s="158">
        <f t="shared" si="34"/>
        <v>0.24181818181818182</v>
      </c>
      <c r="O132" s="158">
        <f t="shared" si="34"/>
        <v>0.39727272727272728</v>
      </c>
      <c r="P132" s="158">
        <f t="shared" si="34"/>
        <v>0.24181818181818182</v>
      </c>
      <c r="Q132" s="158">
        <f t="shared" si="32"/>
        <v>0.36272727272727273</v>
      </c>
      <c r="R132" s="158">
        <f t="shared" si="32"/>
        <v>0.36272727272727273</v>
      </c>
      <c r="S132" s="158">
        <f t="shared" si="32"/>
        <v>0.31090909090909091</v>
      </c>
      <c r="T132" s="158">
        <f t="shared" si="32"/>
        <v>0.41454545454545449</v>
      </c>
      <c r="U132" s="158">
        <f t="shared" si="32"/>
        <v>0.48363636363636364</v>
      </c>
      <c r="V132" s="158">
        <f t="shared" si="32"/>
        <v>0.41454545454545449</v>
      </c>
      <c r="W132" s="158">
        <f t="shared" si="32"/>
        <v>0.55272727272727273</v>
      </c>
      <c r="X132" s="158">
        <f t="shared" si="32"/>
        <v>0.53545454545454552</v>
      </c>
      <c r="Y132" s="158">
        <f t="shared" si="32"/>
        <v>0.17272727272727273</v>
      </c>
      <c r="Z132" s="158">
        <f t="shared" si="32"/>
        <v>0.41454545454545449</v>
      </c>
      <c r="AA132" s="158">
        <f t="shared" si="32"/>
        <v>0.19</v>
      </c>
      <c r="AB132" s="158">
        <f t="shared" si="32"/>
        <v>0.31090909090909091</v>
      </c>
      <c r="AC132" s="158">
        <f t="shared" si="32"/>
        <v>0.24181818181818182</v>
      </c>
      <c r="AD132" s="158">
        <f t="shared" si="32"/>
        <v>0.39727272727272728</v>
      </c>
      <c r="AE132" s="158">
        <f t="shared" si="32"/>
        <v>0.36272727272727273</v>
      </c>
      <c r="AF132" s="158">
        <f t="shared" si="32"/>
        <v>0.41454545454545449</v>
      </c>
      <c r="AG132" s="158">
        <f t="shared" si="32"/>
        <v>0.34545454545454546</v>
      </c>
      <c r="AH132" s="158">
        <f t="shared" si="32"/>
        <v>0.39727272727272728</v>
      </c>
      <c r="AI132" s="158">
        <f t="shared" si="32"/>
        <v>0.46636363636363637</v>
      </c>
      <c r="AJ132" s="158">
        <f t="shared" si="32"/>
        <v>0.32818181818181819</v>
      </c>
      <c r="AK132" s="158">
        <f t="shared" si="32"/>
        <v>0.46636363636363637</v>
      </c>
      <c r="AL132" s="158">
        <f t="shared" si="32"/>
        <v>0.38</v>
      </c>
      <c r="AM132" s="158">
        <f t="shared" si="32"/>
        <v>0.25909090909090909</v>
      </c>
      <c r="AN132" s="158">
        <f t="shared" si="32"/>
        <v>0.31090909090909091</v>
      </c>
      <c r="AO132" s="158">
        <f t="shared" si="32"/>
        <v>0.43181818181818188</v>
      </c>
      <c r="AP132" s="158">
        <f t="shared" si="32"/>
        <v>0.22454545454545455</v>
      </c>
      <c r="AQ132" s="158">
        <f t="shared" si="32"/>
        <v>0.24181818181818182</v>
      </c>
      <c r="AR132" s="158">
        <f t="shared" si="32"/>
        <v>0.27636363636363637</v>
      </c>
      <c r="AS132" s="158">
        <f t="shared" si="32"/>
        <v>0.41454545454545449</v>
      </c>
      <c r="AT132" s="158">
        <f t="shared" si="32"/>
        <v>0.25909090909090909</v>
      </c>
      <c r="AU132" s="158">
        <f t="shared" si="32"/>
        <v>0.51818181818181819</v>
      </c>
      <c r="AV132" s="158">
        <f t="shared" si="32"/>
        <v>0.27636363636363637</v>
      </c>
      <c r="AW132" s="77">
        <v>132</v>
      </c>
    </row>
    <row r="133" spans="1:49" ht="13.5" thickBot="1" x14ac:dyDescent="0.25">
      <c r="A133" s="114" t="s">
        <v>48</v>
      </c>
      <c r="B133" s="158">
        <v>0.38</v>
      </c>
      <c r="C133" s="158">
        <f t="shared" si="34"/>
        <v>0.43181818181818188</v>
      </c>
      <c r="D133" s="158">
        <f t="shared" si="34"/>
        <v>0.22454545454545455</v>
      </c>
      <c r="E133" s="158">
        <f t="shared" si="34"/>
        <v>0.41454545454545449</v>
      </c>
      <c r="F133" s="158">
        <f t="shared" si="34"/>
        <v>0.36272727272727273</v>
      </c>
      <c r="G133" s="158">
        <f t="shared" si="34"/>
        <v>0.36272727272727273</v>
      </c>
      <c r="H133" s="158">
        <f t="shared" si="34"/>
        <v>0.36272727272727273</v>
      </c>
      <c r="I133" s="158">
        <f t="shared" si="33"/>
        <v>0.38</v>
      </c>
      <c r="J133" s="179">
        <f t="shared" si="34"/>
        <v>0.36272727272727273</v>
      </c>
      <c r="K133" s="158">
        <f t="shared" si="34"/>
        <v>0.39727272727272728</v>
      </c>
      <c r="L133" s="158">
        <f t="shared" si="34"/>
        <v>0.32818181818181819</v>
      </c>
      <c r="M133" s="158">
        <f t="shared" si="34"/>
        <v>0.25909090909090909</v>
      </c>
      <c r="N133" s="158">
        <f t="shared" si="34"/>
        <v>0.24181818181818182</v>
      </c>
      <c r="O133" s="158">
        <f t="shared" si="34"/>
        <v>0.39727272727272728</v>
      </c>
      <c r="P133" s="158">
        <f t="shared" si="34"/>
        <v>0.24181818181818182</v>
      </c>
      <c r="Q133" s="158">
        <f t="shared" si="32"/>
        <v>0.36272727272727273</v>
      </c>
      <c r="R133" s="158">
        <f t="shared" si="32"/>
        <v>0.36272727272727273</v>
      </c>
      <c r="S133" s="158">
        <f t="shared" si="32"/>
        <v>0.31090909090909091</v>
      </c>
      <c r="T133" s="158">
        <f t="shared" si="32"/>
        <v>0.41454545454545449</v>
      </c>
      <c r="U133" s="158">
        <f t="shared" si="32"/>
        <v>0.48363636363636364</v>
      </c>
      <c r="V133" s="158">
        <f t="shared" si="32"/>
        <v>0.41454545454545449</v>
      </c>
      <c r="W133" s="158">
        <f t="shared" si="32"/>
        <v>0.55272727272727273</v>
      </c>
      <c r="X133" s="158">
        <f t="shared" si="32"/>
        <v>0.53545454545454552</v>
      </c>
      <c r="Y133" s="158">
        <f t="shared" si="32"/>
        <v>0.17272727272727273</v>
      </c>
      <c r="Z133" s="158">
        <f t="shared" si="32"/>
        <v>0.41454545454545449</v>
      </c>
      <c r="AA133" s="158">
        <f t="shared" si="32"/>
        <v>0.19</v>
      </c>
      <c r="AB133" s="158">
        <f t="shared" si="32"/>
        <v>0.31090909090909091</v>
      </c>
      <c r="AC133" s="158">
        <f t="shared" si="32"/>
        <v>0.24181818181818182</v>
      </c>
      <c r="AD133" s="158">
        <f t="shared" si="32"/>
        <v>0.39727272727272728</v>
      </c>
      <c r="AE133" s="158">
        <f t="shared" si="32"/>
        <v>0.36272727272727273</v>
      </c>
      <c r="AF133" s="158">
        <f t="shared" si="32"/>
        <v>0.41454545454545449</v>
      </c>
      <c r="AG133" s="158">
        <f t="shared" si="32"/>
        <v>0.34545454545454546</v>
      </c>
      <c r="AH133" s="158">
        <f t="shared" si="32"/>
        <v>0.39727272727272728</v>
      </c>
      <c r="AI133" s="158">
        <f t="shared" si="32"/>
        <v>0.46636363636363637</v>
      </c>
      <c r="AJ133" s="158">
        <f t="shared" si="32"/>
        <v>0.32818181818181819</v>
      </c>
      <c r="AK133" s="158">
        <f t="shared" si="32"/>
        <v>0.46636363636363637</v>
      </c>
      <c r="AL133" s="158">
        <f t="shared" si="32"/>
        <v>0.38</v>
      </c>
      <c r="AM133" s="158">
        <f t="shared" si="32"/>
        <v>0.25909090909090909</v>
      </c>
      <c r="AN133" s="158">
        <f t="shared" si="32"/>
        <v>0.31090909090909091</v>
      </c>
      <c r="AO133" s="158">
        <f t="shared" si="32"/>
        <v>0.43181818181818188</v>
      </c>
      <c r="AP133" s="158">
        <f t="shared" si="32"/>
        <v>0.22454545454545455</v>
      </c>
      <c r="AQ133" s="158">
        <f t="shared" si="32"/>
        <v>0.24181818181818182</v>
      </c>
      <c r="AR133" s="158">
        <f t="shared" si="32"/>
        <v>0.27636363636363637</v>
      </c>
      <c r="AS133" s="158">
        <f t="shared" si="32"/>
        <v>0.41454545454545449</v>
      </c>
      <c r="AT133" s="158">
        <f t="shared" si="32"/>
        <v>0.25909090909090909</v>
      </c>
      <c r="AU133" s="158">
        <f t="shared" si="32"/>
        <v>0.51818181818181819</v>
      </c>
      <c r="AV133" s="158">
        <f t="shared" si="32"/>
        <v>0.27636363636363637</v>
      </c>
      <c r="AW133" s="77">
        <v>133</v>
      </c>
    </row>
    <row r="134" spans="1:49" ht="13.5" thickBot="1" x14ac:dyDescent="0.25">
      <c r="A134" s="114" t="s">
        <v>49</v>
      </c>
      <c r="B134" s="158">
        <v>0.32</v>
      </c>
      <c r="C134" s="158">
        <f t="shared" si="34"/>
        <v>0.3636363636363637</v>
      </c>
      <c r="D134" s="158">
        <f t="shared" si="34"/>
        <v>0.18909090909090912</v>
      </c>
      <c r="E134" s="158">
        <f t="shared" si="34"/>
        <v>0.34909090909090906</v>
      </c>
      <c r="F134" s="158">
        <f t="shared" si="34"/>
        <v>0.30545454545454548</v>
      </c>
      <c r="G134" s="158">
        <f t="shared" si="34"/>
        <v>0.30545454545454548</v>
      </c>
      <c r="H134" s="158">
        <f t="shared" si="34"/>
        <v>0.30545454545454548</v>
      </c>
      <c r="I134" s="158">
        <f t="shared" si="33"/>
        <v>0.32</v>
      </c>
      <c r="J134" s="179">
        <f t="shared" si="34"/>
        <v>0.30545454545454548</v>
      </c>
      <c r="K134" s="158">
        <f t="shared" si="34"/>
        <v>0.33454545454545453</v>
      </c>
      <c r="L134" s="158">
        <f t="shared" si="34"/>
        <v>0.27636363636363637</v>
      </c>
      <c r="M134" s="158">
        <f t="shared" si="34"/>
        <v>0.21818181818181817</v>
      </c>
      <c r="N134" s="158">
        <f t="shared" si="34"/>
        <v>0.20363636363636364</v>
      </c>
      <c r="O134" s="158">
        <f t="shared" si="34"/>
        <v>0.33454545454545453</v>
      </c>
      <c r="P134" s="158">
        <f t="shared" si="34"/>
        <v>0.20363636363636364</v>
      </c>
      <c r="Q134" s="158">
        <f t="shared" si="32"/>
        <v>0.30545454545454548</v>
      </c>
      <c r="R134" s="158">
        <f t="shared" si="32"/>
        <v>0.30545454545454548</v>
      </c>
      <c r="S134" s="158">
        <f t="shared" si="32"/>
        <v>0.26181818181818184</v>
      </c>
      <c r="T134" s="158">
        <f t="shared" si="32"/>
        <v>0.34909090909090906</v>
      </c>
      <c r="U134" s="158">
        <f t="shared" si="32"/>
        <v>0.40727272727272729</v>
      </c>
      <c r="V134" s="158">
        <f t="shared" si="32"/>
        <v>0.34909090909090906</v>
      </c>
      <c r="W134" s="158">
        <f t="shared" si="32"/>
        <v>0.46545454545454545</v>
      </c>
      <c r="X134" s="158">
        <f t="shared" si="32"/>
        <v>0.45090909090909093</v>
      </c>
      <c r="Y134" s="158">
        <f t="shared" si="32"/>
        <v>0.14545454545454545</v>
      </c>
      <c r="Z134" s="158">
        <f t="shared" si="32"/>
        <v>0.34909090909090906</v>
      </c>
      <c r="AA134" s="158">
        <f t="shared" si="32"/>
        <v>0.16</v>
      </c>
      <c r="AB134" s="158">
        <f t="shared" si="32"/>
        <v>0.26181818181818184</v>
      </c>
      <c r="AC134" s="158">
        <f t="shared" si="32"/>
        <v>0.20363636363636364</v>
      </c>
      <c r="AD134" s="158">
        <f t="shared" si="32"/>
        <v>0.33454545454545453</v>
      </c>
      <c r="AE134" s="158">
        <f t="shared" si="32"/>
        <v>0.30545454545454548</v>
      </c>
      <c r="AF134" s="158">
        <f t="shared" si="32"/>
        <v>0.34909090909090906</v>
      </c>
      <c r="AG134" s="158">
        <f t="shared" si="32"/>
        <v>0.29090909090909089</v>
      </c>
      <c r="AH134" s="158">
        <f t="shared" si="32"/>
        <v>0.33454545454545453</v>
      </c>
      <c r="AI134" s="158">
        <f t="shared" si="32"/>
        <v>0.39272727272727276</v>
      </c>
      <c r="AJ134" s="158">
        <f t="shared" si="32"/>
        <v>0.27636363636363637</v>
      </c>
      <c r="AK134" s="158">
        <f t="shared" si="32"/>
        <v>0.39272727272727276</v>
      </c>
      <c r="AL134" s="158">
        <f t="shared" si="32"/>
        <v>0.32</v>
      </c>
      <c r="AM134" s="158">
        <f t="shared" si="32"/>
        <v>0.21818181818181817</v>
      </c>
      <c r="AN134" s="158">
        <f t="shared" si="32"/>
        <v>0.26181818181818184</v>
      </c>
      <c r="AO134" s="158">
        <f t="shared" si="32"/>
        <v>0.3636363636363637</v>
      </c>
      <c r="AP134" s="158">
        <f t="shared" si="32"/>
        <v>0.18909090909090912</v>
      </c>
      <c r="AQ134" s="158">
        <f t="shared" si="32"/>
        <v>0.20363636363636364</v>
      </c>
      <c r="AR134" s="158">
        <f t="shared" si="32"/>
        <v>0.23272727272727273</v>
      </c>
      <c r="AS134" s="158">
        <f t="shared" si="32"/>
        <v>0.34909090909090906</v>
      </c>
      <c r="AT134" s="158">
        <f t="shared" si="32"/>
        <v>0.21818181818181817</v>
      </c>
      <c r="AU134" s="158">
        <f t="shared" si="32"/>
        <v>0.43636363636363634</v>
      </c>
      <c r="AV134" s="158">
        <f t="shared" si="32"/>
        <v>0.23272727272727273</v>
      </c>
      <c r="AW134" s="77">
        <v>134</v>
      </c>
    </row>
    <row r="135" spans="1:49" ht="13.5" thickBot="1" x14ac:dyDescent="0.25">
      <c r="A135" s="114" t="s">
        <v>50</v>
      </c>
      <c r="B135" s="158">
        <v>0.32</v>
      </c>
      <c r="C135" s="158">
        <f t="shared" si="34"/>
        <v>0.3636363636363637</v>
      </c>
      <c r="D135" s="158">
        <f t="shared" si="34"/>
        <v>0.18909090909090912</v>
      </c>
      <c r="E135" s="158">
        <f t="shared" si="34"/>
        <v>0.34909090909090906</v>
      </c>
      <c r="F135" s="158">
        <f t="shared" si="34"/>
        <v>0.30545454545454548</v>
      </c>
      <c r="G135" s="158">
        <f t="shared" si="34"/>
        <v>0.30545454545454548</v>
      </c>
      <c r="H135" s="158">
        <f t="shared" si="34"/>
        <v>0.30545454545454548</v>
      </c>
      <c r="I135" s="158">
        <f t="shared" si="33"/>
        <v>0.32</v>
      </c>
      <c r="J135" s="179">
        <f t="shared" si="34"/>
        <v>0.30545454545454548</v>
      </c>
      <c r="K135" s="158">
        <f t="shared" si="34"/>
        <v>0.33454545454545453</v>
      </c>
      <c r="L135" s="158">
        <f t="shared" si="34"/>
        <v>0.27636363636363637</v>
      </c>
      <c r="M135" s="158">
        <f t="shared" si="34"/>
        <v>0.21818181818181817</v>
      </c>
      <c r="N135" s="158">
        <f t="shared" si="34"/>
        <v>0.20363636363636364</v>
      </c>
      <c r="O135" s="158">
        <f t="shared" si="34"/>
        <v>0.33454545454545453</v>
      </c>
      <c r="P135" s="158">
        <f t="shared" si="34"/>
        <v>0.20363636363636364</v>
      </c>
      <c r="Q135" s="158">
        <f t="shared" si="32"/>
        <v>0.30545454545454548</v>
      </c>
      <c r="R135" s="158">
        <f t="shared" si="32"/>
        <v>0.30545454545454548</v>
      </c>
      <c r="S135" s="158">
        <f t="shared" si="32"/>
        <v>0.26181818181818184</v>
      </c>
      <c r="T135" s="158">
        <f t="shared" si="32"/>
        <v>0.34909090909090906</v>
      </c>
      <c r="U135" s="158">
        <f t="shared" si="32"/>
        <v>0.40727272727272729</v>
      </c>
      <c r="V135" s="158">
        <f t="shared" si="32"/>
        <v>0.34909090909090906</v>
      </c>
      <c r="W135" s="158">
        <f t="shared" si="32"/>
        <v>0.46545454545454545</v>
      </c>
      <c r="X135" s="158">
        <f t="shared" si="32"/>
        <v>0.45090909090909093</v>
      </c>
      <c r="Y135" s="158">
        <f t="shared" si="32"/>
        <v>0.14545454545454545</v>
      </c>
      <c r="Z135" s="158">
        <f t="shared" si="32"/>
        <v>0.34909090909090906</v>
      </c>
      <c r="AA135" s="158">
        <f t="shared" si="32"/>
        <v>0.16</v>
      </c>
      <c r="AB135" s="158">
        <f t="shared" si="32"/>
        <v>0.26181818181818184</v>
      </c>
      <c r="AC135" s="158">
        <f t="shared" si="32"/>
        <v>0.20363636363636364</v>
      </c>
      <c r="AD135" s="158">
        <f t="shared" si="32"/>
        <v>0.33454545454545453</v>
      </c>
      <c r="AE135" s="158">
        <f t="shared" si="32"/>
        <v>0.30545454545454548</v>
      </c>
      <c r="AF135" s="158">
        <f t="shared" si="32"/>
        <v>0.34909090909090906</v>
      </c>
      <c r="AG135" s="158">
        <f t="shared" si="32"/>
        <v>0.29090909090909089</v>
      </c>
      <c r="AH135" s="158">
        <f t="shared" si="32"/>
        <v>0.33454545454545453</v>
      </c>
      <c r="AI135" s="158">
        <f t="shared" si="32"/>
        <v>0.39272727272727276</v>
      </c>
      <c r="AJ135" s="158">
        <f t="shared" si="32"/>
        <v>0.27636363636363637</v>
      </c>
      <c r="AK135" s="158">
        <f t="shared" ref="Q135:AV143" si="35">AK$270*$B135</f>
        <v>0.39272727272727276</v>
      </c>
      <c r="AL135" s="158">
        <f t="shared" si="35"/>
        <v>0.32</v>
      </c>
      <c r="AM135" s="158">
        <f t="shared" si="35"/>
        <v>0.21818181818181817</v>
      </c>
      <c r="AN135" s="158">
        <f t="shared" si="35"/>
        <v>0.26181818181818184</v>
      </c>
      <c r="AO135" s="158">
        <f t="shared" si="35"/>
        <v>0.3636363636363637</v>
      </c>
      <c r="AP135" s="158">
        <f t="shared" si="35"/>
        <v>0.18909090909090912</v>
      </c>
      <c r="AQ135" s="158">
        <f t="shared" si="35"/>
        <v>0.20363636363636364</v>
      </c>
      <c r="AR135" s="158">
        <f t="shared" si="35"/>
        <v>0.23272727272727273</v>
      </c>
      <c r="AS135" s="158">
        <f t="shared" si="35"/>
        <v>0.34909090909090906</v>
      </c>
      <c r="AT135" s="158">
        <f t="shared" si="35"/>
        <v>0.21818181818181817</v>
      </c>
      <c r="AU135" s="158">
        <f t="shared" si="35"/>
        <v>0.43636363636363634</v>
      </c>
      <c r="AV135" s="158">
        <f t="shared" si="35"/>
        <v>0.23272727272727273</v>
      </c>
      <c r="AW135" s="77">
        <v>135</v>
      </c>
    </row>
    <row r="136" spans="1:49" ht="13.5" thickBot="1" x14ac:dyDescent="0.25">
      <c r="A136" s="114" t="s">
        <v>51</v>
      </c>
      <c r="B136" s="158">
        <v>0.28999999999999998</v>
      </c>
      <c r="C136" s="158">
        <f t="shared" si="34"/>
        <v>0.32954545454545453</v>
      </c>
      <c r="D136" s="158">
        <f t="shared" si="34"/>
        <v>0.17136363636363636</v>
      </c>
      <c r="E136" s="158">
        <f t="shared" si="34"/>
        <v>0.31636363636363629</v>
      </c>
      <c r="F136" s="158">
        <f t="shared" si="34"/>
        <v>0.2768181818181818</v>
      </c>
      <c r="G136" s="158">
        <f t="shared" si="34"/>
        <v>0.2768181818181818</v>
      </c>
      <c r="H136" s="158">
        <f t="shared" si="34"/>
        <v>0.2768181818181818</v>
      </c>
      <c r="I136" s="158">
        <f t="shared" si="33"/>
        <v>0.28999999999999998</v>
      </c>
      <c r="J136" s="179">
        <f t="shared" si="34"/>
        <v>0.2768181818181818</v>
      </c>
      <c r="K136" s="158">
        <f t="shared" si="34"/>
        <v>0.30318181818181816</v>
      </c>
      <c r="L136" s="158">
        <f t="shared" si="34"/>
        <v>0.25045454545454543</v>
      </c>
      <c r="M136" s="158">
        <f t="shared" si="34"/>
        <v>0.1977272727272727</v>
      </c>
      <c r="N136" s="158">
        <f t="shared" si="34"/>
        <v>0.18454545454545454</v>
      </c>
      <c r="O136" s="158">
        <f t="shared" si="34"/>
        <v>0.30318181818181816</v>
      </c>
      <c r="P136" s="158">
        <f t="shared" si="34"/>
        <v>0.18454545454545454</v>
      </c>
      <c r="Q136" s="158">
        <f t="shared" si="35"/>
        <v>0.2768181818181818</v>
      </c>
      <c r="R136" s="158">
        <f t="shared" si="35"/>
        <v>0.2768181818181818</v>
      </c>
      <c r="S136" s="158">
        <f t="shared" si="35"/>
        <v>0.23727272727272727</v>
      </c>
      <c r="T136" s="158">
        <f t="shared" si="35"/>
        <v>0.31636363636363629</v>
      </c>
      <c r="U136" s="158">
        <f t="shared" si="35"/>
        <v>0.36909090909090908</v>
      </c>
      <c r="V136" s="158">
        <f t="shared" si="35"/>
        <v>0.31636363636363629</v>
      </c>
      <c r="W136" s="158">
        <f t="shared" si="35"/>
        <v>0.42181818181818181</v>
      </c>
      <c r="X136" s="158">
        <f t="shared" si="35"/>
        <v>0.40863636363636363</v>
      </c>
      <c r="Y136" s="158">
        <f t="shared" si="35"/>
        <v>0.13181818181818181</v>
      </c>
      <c r="Z136" s="158">
        <f t="shared" si="35"/>
        <v>0.31636363636363629</v>
      </c>
      <c r="AA136" s="158">
        <f t="shared" si="35"/>
        <v>0.14499999999999999</v>
      </c>
      <c r="AB136" s="158">
        <f t="shared" si="35"/>
        <v>0.23727272727272727</v>
      </c>
      <c r="AC136" s="158">
        <f t="shared" si="35"/>
        <v>0.18454545454545454</v>
      </c>
      <c r="AD136" s="158">
        <f t="shared" si="35"/>
        <v>0.30318181818181816</v>
      </c>
      <c r="AE136" s="158">
        <f t="shared" si="35"/>
        <v>0.2768181818181818</v>
      </c>
      <c r="AF136" s="158">
        <f t="shared" si="35"/>
        <v>0.31636363636363629</v>
      </c>
      <c r="AG136" s="158">
        <f t="shared" si="35"/>
        <v>0.26363636363636361</v>
      </c>
      <c r="AH136" s="158">
        <f t="shared" si="35"/>
        <v>0.30318181818181816</v>
      </c>
      <c r="AI136" s="158">
        <f t="shared" si="35"/>
        <v>0.3559090909090909</v>
      </c>
      <c r="AJ136" s="158">
        <f t="shared" si="35"/>
        <v>0.25045454545454543</v>
      </c>
      <c r="AK136" s="158">
        <f t="shared" si="35"/>
        <v>0.3559090909090909</v>
      </c>
      <c r="AL136" s="158">
        <f t="shared" si="35"/>
        <v>0.28999999999999998</v>
      </c>
      <c r="AM136" s="158">
        <f t="shared" si="35"/>
        <v>0.1977272727272727</v>
      </c>
      <c r="AN136" s="158">
        <f t="shared" si="35"/>
        <v>0.23727272727272727</v>
      </c>
      <c r="AO136" s="158">
        <f t="shared" si="35"/>
        <v>0.32954545454545453</v>
      </c>
      <c r="AP136" s="158">
        <f t="shared" si="35"/>
        <v>0.17136363636363636</v>
      </c>
      <c r="AQ136" s="158">
        <f t="shared" si="35"/>
        <v>0.18454545454545454</v>
      </c>
      <c r="AR136" s="158">
        <f t="shared" si="35"/>
        <v>0.21090909090909091</v>
      </c>
      <c r="AS136" s="158">
        <f t="shared" si="35"/>
        <v>0.31636363636363629</v>
      </c>
      <c r="AT136" s="158">
        <f t="shared" si="35"/>
        <v>0.1977272727272727</v>
      </c>
      <c r="AU136" s="158">
        <f t="shared" si="35"/>
        <v>0.39545454545454539</v>
      </c>
      <c r="AV136" s="158">
        <f t="shared" si="35"/>
        <v>0.21090909090909091</v>
      </c>
      <c r="AW136" s="77">
        <v>136</v>
      </c>
    </row>
    <row r="137" spans="1:49" ht="13.5" thickBot="1" x14ac:dyDescent="0.25">
      <c r="A137" s="114" t="s">
        <v>52</v>
      </c>
      <c r="B137" s="158">
        <v>0.28999999999999998</v>
      </c>
      <c r="C137" s="158">
        <f t="shared" si="34"/>
        <v>0.32954545454545453</v>
      </c>
      <c r="D137" s="158">
        <f t="shared" si="34"/>
        <v>0.17136363636363636</v>
      </c>
      <c r="E137" s="158">
        <f t="shared" si="34"/>
        <v>0.31636363636363629</v>
      </c>
      <c r="F137" s="158">
        <f t="shared" si="34"/>
        <v>0.2768181818181818</v>
      </c>
      <c r="G137" s="158">
        <f t="shared" si="34"/>
        <v>0.2768181818181818</v>
      </c>
      <c r="H137" s="158">
        <f t="shared" si="34"/>
        <v>0.2768181818181818</v>
      </c>
      <c r="I137" s="158">
        <f t="shared" si="33"/>
        <v>0.28999999999999998</v>
      </c>
      <c r="J137" s="179">
        <f t="shared" si="34"/>
        <v>0.2768181818181818</v>
      </c>
      <c r="K137" s="158">
        <f t="shared" si="34"/>
        <v>0.30318181818181816</v>
      </c>
      <c r="L137" s="158">
        <f t="shared" si="34"/>
        <v>0.25045454545454543</v>
      </c>
      <c r="M137" s="158">
        <f t="shared" si="34"/>
        <v>0.1977272727272727</v>
      </c>
      <c r="N137" s="158">
        <f t="shared" si="34"/>
        <v>0.18454545454545454</v>
      </c>
      <c r="O137" s="158">
        <f t="shared" si="34"/>
        <v>0.30318181818181816</v>
      </c>
      <c r="P137" s="158">
        <f t="shared" si="34"/>
        <v>0.18454545454545454</v>
      </c>
      <c r="Q137" s="158">
        <f t="shared" si="35"/>
        <v>0.2768181818181818</v>
      </c>
      <c r="R137" s="158">
        <f t="shared" si="35"/>
        <v>0.2768181818181818</v>
      </c>
      <c r="S137" s="158">
        <f t="shared" si="35"/>
        <v>0.23727272727272727</v>
      </c>
      <c r="T137" s="158">
        <f t="shared" si="35"/>
        <v>0.31636363636363629</v>
      </c>
      <c r="U137" s="158">
        <f t="shared" si="35"/>
        <v>0.36909090909090908</v>
      </c>
      <c r="V137" s="158">
        <f t="shared" si="35"/>
        <v>0.31636363636363629</v>
      </c>
      <c r="W137" s="158">
        <f t="shared" si="35"/>
        <v>0.42181818181818181</v>
      </c>
      <c r="X137" s="158">
        <f t="shared" si="35"/>
        <v>0.40863636363636363</v>
      </c>
      <c r="Y137" s="158">
        <f t="shared" si="35"/>
        <v>0.13181818181818181</v>
      </c>
      <c r="Z137" s="158">
        <f t="shared" si="35"/>
        <v>0.31636363636363629</v>
      </c>
      <c r="AA137" s="158">
        <f t="shared" si="35"/>
        <v>0.14499999999999999</v>
      </c>
      <c r="AB137" s="158">
        <f t="shared" si="35"/>
        <v>0.23727272727272727</v>
      </c>
      <c r="AC137" s="158">
        <f t="shared" si="35"/>
        <v>0.18454545454545454</v>
      </c>
      <c r="AD137" s="158">
        <f t="shared" si="35"/>
        <v>0.30318181818181816</v>
      </c>
      <c r="AE137" s="158">
        <f t="shared" si="35"/>
        <v>0.2768181818181818</v>
      </c>
      <c r="AF137" s="158">
        <f t="shared" si="35"/>
        <v>0.31636363636363629</v>
      </c>
      <c r="AG137" s="158">
        <f t="shared" si="35"/>
        <v>0.26363636363636361</v>
      </c>
      <c r="AH137" s="158">
        <f t="shared" si="35"/>
        <v>0.30318181818181816</v>
      </c>
      <c r="AI137" s="158">
        <f t="shared" si="35"/>
        <v>0.3559090909090909</v>
      </c>
      <c r="AJ137" s="158">
        <f t="shared" si="35"/>
        <v>0.25045454545454543</v>
      </c>
      <c r="AK137" s="158">
        <f t="shared" si="35"/>
        <v>0.3559090909090909</v>
      </c>
      <c r="AL137" s="158">
        <f t="shared" si="35"/>
        <v>0.28999999999999998</v>
      </c>
      <c r="AM137" s="158">
        <f t="shared" si="35"/>
        <v>0.1977272727272727</v>
      </c>
      <c r="AN137" s="158">
        <f t="shared" si="35"/>
        <v>0.23727272727272727</v>
      </c>
      <c r="AO137" s="158">
        <f t="shared" si="35"/>
        <v>0.32954545454545453</v>
      </c>
      <c r="AP137" s="158">
        <f t="shared" si="35"/>
        <v>0.17136363636363636</v>
      </c>
      <c r="AQ137" s="158">
        <f t="shared" si="35"/>
        <v>0.18454545454545454</v>
      </c>
      <c r="AR137" s="158">
        <f t="shared" si="35"/>
        <v>0.21090909090909091</v>
      </c>
      <c r="AS137" s="158">
        <f t="shared" si="35"/>
        <v>0.31636363636363629</v>
      </c>
      <c r="AT137" s="158">
        <f t="shared" si="35"/>
        <v>0.1977272727272727</v>
      </c>
      <c r="AU137" s="158">
        <f t="shared" si="35"/>
        <v>0.39545454545454539</v>
      </c>
      <c r="AV137" s="158">
        <f t="shared" si="35"/>
        <v>0.21090909090909091</v>
      </c>
      <c r="AW137" s="77">
        <v>137</v>
      </c>
    </row>
    <row r="138" spans="1:49" ht="13.5" thickBot="1" x14ac:dyDescent="0.25">
      <c r="A138" s="114" t="s">
        <v>53</v>
      </c>
      <c r="B138" s="158">
        <v>0.23</v>
      </c>
      <c r="C138" s="158">
        <f t="shared" si="34"/>
        <v>0.26136363636363641</v>
      </c>
      <c r="D138" s="158">
        <f t="shared" si="34"/>
        <v>0.13590909090909092</v>
      </c>
      <c r="E138" s="158">
        <f t="shared" si="34"/>
        <v>0.25090909090909091</v>
      </c>
      <c r="F138" s="158">
        <f t="shared" si="34"/>
        <v>0.21954545454545457</v>
      </c>
      <c r="G138" s="158">
        <f t="shared" si="34"/>
        <v>0.21954545454545457</v>
      </c>
      <c r="H138" s="158">
        <f t="shared" si="34"/>
        <v>0.21954545454545457</v>
      </c>
      <c r="I138" s="158">
        <f t="shared" si="33"/>
        <v>0.23</v>
      </c>
      <c r="J138" s="179">
        <f t="shared" si="34"/>
        <v>0.21954545454545457</v>
      </c>
      <c r="K138" s="158">
        <f t="shared" si="34"/>
        <v>0.24045454545454545</v>
      </c>
      <c r="L138" s="158">
        <f t="shared" si="34"/>
        <v>0.19863636363636364</v>
      </c>
      <c r="M138" s="158">
        <f t="shared" si="34"/>
        <v>0.1568181818181818</v>
      </c>
      <c r="N138" s="158">
        <f t="shared" si="34"/>
        <v>0.14636363636363636</v>
      </c>
      <c r="O138" s="158">
        <f t="shared" si="34"/>
        <v>0.24045454545454545</v>
      </c>
      <c r="P138" s="158">
        <f t="shared" si="34"/>
        <v>0.14636363636363636</v>
      </c>
      <c r="Q138" s="158">
        <f t="shared" si="35"/>
        <v>0.21954545454545457</v>
      </c>
      <c r="R138" s="158">
        <f t="shared" si="35"/>
        <v>0.21954545454545457</v>
      </c>
      <c r="S138" s="158">
        <f t="shared" si="35"/>
        <v>0.1881818181818182</v>
      </c>
      <c r="T138" s="158">
        <f t="shared" si="35"/>
        <v>0.25090909090909091</v>
      </c>
      <c r="U138" s="158">
        <f t="shared" si="35"/>
        <v>0.29272727272727272</v>
      </c>
      <c r="V138" s="158">
        <f t="shared" si="35"/>
        <v>0.25090909090909091</v>
      </c>
      <c r="W138" s="158">
        <f t="shared" si="35"/>
        <v>0.33454545454545459</v>
      </c>
      <c r="X138" s="158">
        <f t="shared" si="35"/>
        <v>0.3240909090909091</v>
      </c>
      <c r="Y138" s="158">
        <f t="shared" si="35"/>
        <v>0.10454545454545455</v>
      </c>
      <c r="Z138" s="158">
        <f t="shared" si="35"/>
        <v>0.25090909090909091</v>
      </c>
      <c r="AA138" s="158">
        <f t="shared" si="35"/>
        <v>0.115</v>
      </c>
      <c r="AB138" s="158">
        <f t="shared" si="35"/>
        <v>0.1881818181818182</v>
      </c>
      <c r="AC138" s="158">
        <f t="shared" si="35"/>
        <v>0.14636363636363636</v>
      </c>
      <c r="AD138" s="158">
        <f t="shared" si="35"/>
        <v>0.24045454545454545</v>
      </c>
      <c r="AE138" s="158">
        <f t="shared" si="35"/>
        <v>0.21954545454545457</v>
      </c>
      <c r="AF138" s="158">
        <f t="shared" si="35"/>
        <v>0.25090909090909091</v>
      </c>
      <c r="AG138" s="158">
        <f t="shared" si="35"/>
        <v>0.20909090909090911</v>
      </c>
      <c r="AH138" s="158">
        <f t="shared" si="35"/>
        <v>0.24045454545454545</v>
      </c>
      <c r="AI138" s="158">
        <f t="shared" si="35"/>
        <v>0.28227272727272729</v>
      </c>
      <c r="AJ138" s="158">
        <f t="shared" si="35"/>
        <v>0.19863636363636364</v>
      </c>
      <c r="AK138" s="158">
        <f t="shared" si="35"/>
        <v>0.28227272727272729</v>
      </c>
      <c r="AL138" s="158">
        <f t="shared" si="35"/>
        <v>0.23</v>
      </c>
      <c r="AM138" s="158">
        <f t="shared" si="35"/>
        <v>0.1568181818181818</v>
      </c>
      <c r="AN138" s="158">
        <f t="shared" si="35"/>
        <v>0.1881818181818182</v>
      </c>
      <c r="AO138" s="158">
        <f t="shared" si="35"/>
        <v>0.26136363636363641</v>
      </c>
      <c r="AP138" s="158">
        <f t="shared" si="35"/>
        <v>0.13590909090909092</v>
      </c>
      <c r="AQ138" s="158">
        <f t="shared" si="35"/>
        <v>0.14636363636363636</v>
      </c>
      <c r="AR138" s="158">
        <f t="shared" si="35"/>
        <v>0.1672727272727273</v>
      </c>
      <c r="AS138" s="158">
        <f t="shared" si="35"/>
        <v>0.25090909090909091</v>
      </c>
      <c r="AT138" s="158">
        <f t="shared" si="35"/>
        <v>0.1568181818181818</v>
      </c>
      <c r="AU138" s="158">
        <f t="shared" si="35"/>
        <v>0.3136363636363636</v>
      </c>
      <c r="AV138" s="158">
        <f t="shared" si="35"/>
        <v>0.1672727272727273</v>
      </c>
      <c r="AW138" s="77">
        <v>138</v>
      </c>
    </row>
    <row r="139" spans="1:49" ht="13.5" thickBot="1" x14ac:dyDescent="0.25">
      <c r="A139" s="114" t="s">
        <v>54</v>
      </c>
      <c r="B139" s="158">
        <v>0.23</v>
      </c>
      <c r="C139" s="158">
        <f t="shared" si="34"/>
        <v>0.26136363636363641</v>
      </c>
      <c r="D139" s="158">
        <f t="shared" si="34"/>
        <v>0.13590909090909092</v>
      </c>
      <c r="E139" s="158">
        <f t="shared" si="34"/>
        <v>0.25090909090909091</v>
      </c>
      <c r="F139" s="158">
        <f t="shared" si="34"/>
        <v>0.21954545454545457</v>
      </c>
      <c r="G139" s="158">
        <f t="shared" si="34"/>
        <v>0.21954545454545457</v>
      </c>
      <c r="H139" s="158">
        <f t="shared" si="34"/>
        <v>0.21954545454545457</v>
      </c>
      <c r="I139" s="158">
        <f t="shared" si="33"/>
        <v>0.23</v>
      </c>
      <c r="J139" s="179">
        <f t="shared" si="34"/>
        <v>0.21954545454545457</v>
      </c>
      <c r="K139" s="158">
        <f t="shared" si="34"/>
        <v>0.24045454545454545</v>
      </c>
      <c r="L139" s="158">
        <f t="shared" si="34"/>
        <v>0.19863636363636364</v>
      </c>
      <c r="M139" s="158">
        <f t="shared" si="34"/>
        <v>0.1568181818181818</v>
      </c>
      <c r="N139" s="158">
        <f t="shared" si="34"/>
        <v>0.14636363636363636</v>
      </c>
      <c r="O139" s="158">
        <f t="shared" si="34"/>
        <v>0.24045454545454545</v>
      </c>
      <c r="P139" s="158">
        <f t="shared" si="34"/>
        <v>0.14636363636363636</v>
      </c>
      <c r="Q139" s="158">
        <f t="shared" si="35"/>
        <v>0.21954545454545457</v>
      </c>
      <c r="R139" s="158">
        <f t="shared" si="35"/>
        <v>0.21954545454545457</v>
      </c>
      <c r="S139" s="158">
        <f t="shared" si="35"/>
        <v>0.1881818181818182</v>
      </c>
      <c r="T139" s="158">
        <f t="shared" si="35"/>
        <v>0.25090909090909091</v>
      </c>
      <c r="U139" s="158">
        <f t="shared" si="35"/>
        <v>0.29272727272727272</v>
      </c>
      <c r="V139" s="158">
        <f t="shared" si="35"/>
        <v>0.25090909090909091</v>
      </c>
      <c r="W139" s="158">
        <f t="shared" si="35"/>
        <v>0.33454545454545459</v>
      </c>
      <c r="X139" s="158">
        <f t="shared" si="35"/>
        <v>0.3240909090909091</v>
      </c>
      <c r="Y139" s="158">
        <f t="shared" si="35"/>
        <v>0.10454545454545455</v>
      </c>
      <c r="Z139" s="158">
        <f t="shared" si="35"/>
        <v>0.25090909090909091</v>
      </c>
      <c r="AA139" s="158">
        <f t="shared" si="35"/>
        <v>0.115</v>
      </c>
      <c r="AB139" s="158">
        <f t="shared" si="35"/>
        <v>0.1881818181818182</v>
      </c>
      <c r="AC139" s="158">
        <f t="shared" si="35"/>
        <v>0.14636363636363636</v>
      </c>
      <c r="AD139" s="158">
        <f t="shared" si="35"/>
        <v>0.24045454545454545</v>
      </c>
      <c r="AE139" s="158">
        <f t="shared" si="35"/>
        <v>0.21954545454545457</v>
      </c>
      <c r="AF139" s="158">
        <f t="shared" si="35"/>
        <v>0.25090909090909091</v>
      </c>
      <c r="AG139" s="158">
        <f t="shared" si="35"/>
        <v>0.20909090909090911</v>
      </c>
      <c r="AH139" s="158">
        <f t="shared" si="35"/>
        <v>0.24045454545454545</v>
      </c>
      <c r="AI139" s="158">
        <f t="shared" si="35"/>
        <v>0.28227272727272729</v>
      </c>
      <c r="AJ139" s="158">
        <f t="shared" si="35"/>
        <v>0.19863636363636364</v>
      </c>
      <c r="AK139" s="158">
        <f t="shared" si="35"/>
        <v>0.28227272727272729</v>
      </c>
      <c r="AL139" s="158">
        <f t="shared" si="35"/>
        <v>0.23</v>
      </c>
      <c r="AM139" s="158">
        <f t="shared" si="35"/>
        <v>0.1568181818181818</v>
      </c>
      <c r="AN139" s="158">
        <f t="shared" si="35"/>
        <v>0.1881818181818182</v>
      </c>
      <c r="AO139" s="158">
        <f t="shared" si="35"/>
        <v>0.26136363636363641</v>
      </c>
      <c r="AP139" s="158">
        <f t="shared" si="35"/>
        <v>0.13590909090909092</v>
      </c>
      <c r="AQ139" s="158">
        <f t="shared" si="35"/>
        <v>0.14636363636363636</v>
      </c>
      <c r="AR139" s="158">
        <f t="shared" si="35"/>
        <v>0.1672727272727273</v>
      </c>
      <c r="AS139" s="158">
        <f t="shared" si="35"/>
        <v>0.25090909090909091</v>
      </c>
      <c r="AT139" s="158">
        <f t="shared" si="35"/>
        <v>0.1568181818181818</v>
      </c>
      <c r="AU139" s="158">
        <f t="shared" si="35"/>
        <v>0.3136363636363636</v>
      </c>
      <c r="AV139" s="158">
        <f t="shared" si="35"/>
        <v>0.1672727272727273</v>
      </c>
      <c r="AW139" s="77">
        <v>139</v>
      </c>
    </row>
    <row r="140" spans="1:49" ht="13.5" thickBot="1" x14ac:dyDescent="0.25">
      <c r="A140" s="114" t="s">
        <v>55</v>
      </c>
      <c r="B140" s="158">
        <v>0.1</v>
      </c>
      <c r="C140" s="158">
        <f t="shared" si="34"/>
        <v>0.11363636363636365</v>
      </c>
      <c r="D140" s="158">
        <f t="shared" si="34"/>
        <v>5.9090909090909097E-2</v>
      </c>
      <c r="E140" s="158">
        <f t="shared" si="34"/>
        <v>0.10909090909090909</v>
      </c>
      <c r="F140" s="158">
        <f t="shared" si="34"/>
        <v>9.5454545454545459E-2</v>
      </c>
      <c r="G140" s="158">
        <f t="shared" si="34"/>
        <v>9.5454545454545459E-2</v>
      </c>
      <c r="H140" s="158">
        <f t="shared" si="34"/>
        <v>9.5454545454545459E-2</v>
      </c>
      <c r="I140" s="158">
        <f t="shared" si="33"/>
        <v>0.1</v>
      </c>
      <c r="J140" s="179">
        <f t="shared" si="34"/>
        <v>9.5454545454545459E-2</v>
      </c>
      <c r="K140" s="158">
        <f t="shared" si="34"/>
        <v>0.10454545454545455</v>
      </c>
      <c r="L140" s="158">
        <f t="shared" si="34"/>
        <v>8.6363636363636365E-2</v>
      </c>
      <c r="M140" s="158">
        <f t="shared" si="34"/>
        <v>6.8181818181818177E-2</v>
      </c>
      <c r="N140" s="158">
        <f t="shared" si="34"/>
        <v>6.3636363636363644E-2</v>
      </c>
      <c r="O140" s="158">
        <f t="shared" si="34"/>
        <v>0.10454545454545455</v>
      </c>
      <c r="P140" s="158">
        <f t="shared" si="34"/>
        <v>6.3636363636363644E-2</v>
      </c>
      <c r="Q140" s="158">
        <f t="shared" si="35"/>
        <v>9.5454545454545459E-2</v>
      </c>
      <c r="R140" s="158">
        <f t="shared" si="35"/>
        <v>9.5454545454545459E-2</v>
      </c>
      <c r="S140" s="158">
        <f t="shared" si="35"/>
        <v>8.1818181818181832E-2</v>
      </c>
      <c r="T140" s="158">
        <f t="shared" si="35"/>
        <v>0.10909090909090909</v>
      </c>
      <c r="U140" s="158">
        <f t="shared" si="35"/>
        <v>0.12727272727272729</v>
      </c>
      <c r="V140" s="158">
        <f t="shared" si="35"/>
        <v>0.10909090909090909</v>
      </c>
      <c r="W140" s="158">
        <f t="shared" si="35"/>
        <v>0.14545454545454548</v>
      </c>
      <c r="X140" s="158">
        <f t="shared" si="35"/>
        <v>0.14090909090909093</v>
      </c>
      <c r="Y140" s="158">
        <f t="shared" si="35"/>
        <v>4.5454545454545456E-2</v>
      </c>
      <c r="Z140" s="158">
        <f t="shared" si="35"/>
        <v>0.10909090909090909</v>
      </c>
      <c r="AA140" s="158">
        <f t="shared" si="35"/>
        <v>0.05</v>
      </c>
      <c r="AB140" s="158">
        <f t="shared" si="35"/>
        <v>8.1818181818181832E-2</v>
      </c>
      <c r="AC140" s="158">
        <f t="shared" si="35"/>
        <v>6.3636363636363644E-2</v>
      </c>
      <c r="AD140" s="158">
        <f t="shared" si="35"/>
        <v>0.10454545454545455</v>
      </c>
      <c r="AE140" s="158">
        <f t="shared" si="35"/>
        <v>9.5454545454545459E-2</v>
      </c>
      <c r="AF140" s="158">
        <f t="shared" si="35"/>
        <v>0.10909090909090909</v>
      </c>
      <c r="AG140" s="158">
        <f t="shared" si="35"/>
        <v>9.0909090909090912E-2</v>
      </c>
      <c r="AH140" s="158">
        <f t="shared" si="35"/>
        <v>0.10454545454545455</v>
      </c>
      <c r="AI140" s="158">
        <f t="shared" si="35"/>
        <v>0.12272727272727274</v>
      </c>
      <c r="AJ140" s="158">
        <f t="shared" si="35"/>
        <v>8.6363636363636365E-2</v>
      </c>
      <c r="AK140" s="158">
        <f t="shared" si="35"/>
        <v>0.12272727272727274</v>
      </c>
      <c r="AL140" s="158">
        <f t="shared" si="35"/>
        <v>0.1</v>
      </c>
      <c r="AM140" s="158">
        <f t="shared" si="35"/>
        <v>6.8181818181818177E-2</v>
      </c>
      <c r="AN140" s="158">
        <f t="shared" si="35"/>
        <v>8.1818181818181832E-2</v>
      </c>
      <c r="AO140" s="158">
        <f t="shared" si="35"/>
        <v>0.11363636363636365</v>
      </c>
      <c r="AP140" s="158">
        <f t="shared" si="35"/>
        <v>5.9090909090909097E-2</v>
      </c>
      <c r="AQ140" s="158">
        <f t="shared" si="35"/>
        <v>6.3636363636363644E-2</v>
      </c>
      <c r="AR140" s="158">
        <f t="shared" si="35"/>
        <v>7.2727272727272738E-2</v>
      </c>
      <c r="AS140" s="158">
        <f t="shared" si="35"/>
        <v>0.10909090909090909</v>
      </c>
      <c r="AT140" s="158">
        <f t="shared" si="35"/>
        <v>6.8181818181818177E-2</v>
      </c>
      <c r="AU140" s="158">
        <f t="shared" si="35"/>
        <v>0.13636363636363635</v>
      </c>
      <c r="AV140" s="158">
        <f t="shared" si="35"/>
        <v>7.2727272727272738E-2</v>
      </c>
      <c r="AW140" s="77">
        <v>140</v>
      </c>
    </row>
    <row r="141" spans="1:49" ht="13.5" thickBot="1" x14ac:dyDescent="0.25">
      <c r="A141" s="114" t="s">
        <v>56</v>
      </c>
      <c r="B141" s="158">
        <v>0.1</v>
      </c>
      <c r="C141" s="158">
        <f t="shared" si="34"/>
        <v>0.11363636363636365</v>
      </c>
      <c r="D141" s="158">
        <f t="shared" si="34"/>
        <v>5.9090909090909097E-2</v>
      </c>
      <c r="E141" s="158">
        <f t="shared" si="34"/>
        <v>0.10909090909090909</v>
      </c>
      <c r="F141" s="158">
        <f t="shared" si="34"/>
        <v>9.5454545454545459E-2</v>
      </c>
      <c r="G141" s="158">
        <f t="shared" si="34"/>
        <v>9.5454545454545459E-2</v>
      </c>
      <c r="H141" s="158">
        <f t="shared" si="34"/>
        <v>9.5454545454545459E-2</v>
      </c>
      <c r="I141" s="158">
        <f t="shared" si="33"/>
        <v>0.1</v>
      </c>
      <c r="J141" s="179">
        <f t="shared" si="34"/>
        <v>9.5454545454545459E-2</v>
      </c>
      <c r="K141" s="158">
        <f t="shared" si="34"/>
        <v>0.10454545454545455</v>
      </c>
      <c r="L141" s="158">
        <f t="shared" si="34"/>
        <v>8.6363636363636365E-2</v>
      </c>
      <c r="M141" s="158">
        <f t="shared" si="34"/>
        <v>6.8181818181818177E-2</v>
      </c>
      <c r="N141" s="158">
        <f t="shared" si="34"/>
        <v>6.3636363636363644E-2</v>
      </c>
      <c r="O141" s="158">
        <f t="shared" si="34"/>
        <v>0.10454545454545455</v>
      </c>
      <c r="P141" s="158">
        <f t="shared" si="34"/>
        <v>6.3636363636363644E-2</v>
      </c>
      <c r="Q141" s="158">
        <f t="shared" si="35"/>
        <v>9.5454545454545459E-2</v>
      </c>
      <c r="R141" s="158">
        <f t="shared" si="35"/>
        <v>9.5454545454545459E-2</v>
      </c>
      <c r="S141" s="158">
        <f t="shared" si="35"/>
        <v>8.1818181818181832E-2</v>
      </c>
      <c r="T141" s="158">
        <f t="shared" si="35"/>
        <v>0.10909090909090909</v>
      </c>
      <c r="U141" s="158">
        <f t="shared" si="35"/>
        <v>0.12727272727272729</v>
      </c>
      <c r="V141" s="158">
        <f t="shared" si="35"/>
        <v>0.10909090909090909</v>
      </c>
      <c r="W141" s="158">
        <f t="shared" si="35"/>
        <v>0.14545454545454548</v>
      </c>
      <c r="X141" s="158">
        <f t="shared" si="35"/>
        <v>0.14090909090909093</v>
      </c>
      <c r="Y141" s="158">
        <f t="shared" si="35"/>
        <v>4.5454545454545456E-2</v>
      </c>
      <c r="Z141" s="158">
        <f t="shared" si="35"/>
        <v>0.10909090909090909</v>
      </c>
      <c r="AA141" s="158">
        <f t="shared" si="35"/>
        <v>0.05</v>
      </c>
      <c r="AB141" s="158">
        <f t="shared" si="35"/>
        <v>8.1818181818181832E-2</v>
      </c>
      <c r="AC141" s="158">
        <f t="shared" si="35"/>
        <v>6.3636363636363644E-2</v>
      </c>
      <c r="AD141" s="158">
        <f t="shared" si="35"/>
        <v>0.10454545454545455</v>
      </c>
      <c r="AE141" s="158">
        <f t="shared" si="35"/>
        <v>9.5454545454545459E-2</v>
      </c>
      <c r="AF141" s="158">
        <f t="shared" si="35"/>
        <v>0.10909090909090909</v>
      </c>
      <c r="AG141" s="158">
        <f t="shared" si="35"/>
        <v>9.0909090909090912E-2</v>
      </c>
      <c r="AH141" s="158">
        <f t="shared" si="35"/>
        <v>0.10454545454545455</v>
      </c>
      <c r="AI141" s="158">
        <f t="shared" si="35"/>
        <v>0.12272727272727274</v>
      </c>
      <c r="AJ141" s="158">
        <f t="shared" si="35"/>
        <v>8.6363636363636365E-2</v>
      </c>
      <c r="AK141" s="158">
        <f t="shared" si="35"/>
        <v>0.12272727272727274</v>
      </c>
      <c r="AL141" s="158">
        <f t="shared" si="35"/>
        <v>0.1</v>
      </c>
      <c r="AM141" s="158">
        <f t="shared" si="35"/>
        <v>6.8181818181818177E-2</v>
      </c>
      <c r="AN141" s="158">
        <f t="shared" si="35"/>
        <v>8.1818181818181832E-2</v>
      </c>
      <c r="AO141" s="158">
        <f t="shared" si="35"/>
        <v>0.11363636363636365</v>
      </c>
      <c r="AP141" s="158">
        <f t="shared" si="35"/>
        <v>5.9090909090909097E-2</v>
      </c>
      <c r="AQ141" s="158">
        <f t="shared" si="35"/>
        <v>6.3636363636363644E-2</v>
      </c>
      <c r="AR141" s="158">
        <f t="shared" si="35"/>
        <v>7.2727272727272738E-2</v>
      </c>
      <c r="AS141" s="158">
        <f t="shared" si="35"/>
        <v>0.10909090909090909</v>
      </c>
      <c r="AT141" s="158">
        <f t="shared" si="35"/>
        <v>6.8181818181818177E-2</v>
      </c>
      <c r="AU141" s="158">
        <f t="shared" si="35"/>
        <v>0.13636363636363635</v>
      </c>
      <c r="AV141" s="158">
        <f t="shared" si="35"/>
        <v>7.2727272727272738E-2</v>
      </c>
      <c r="AW141" s="77">
        <v>141</v>
      </c>
    </row>
    <row r="142" spans="1:49" ht="13.5" thickBot="1" x14ac:dyDescent="0.25">
      <c r="A142" s="114" t="s">
        <v>210</v>
      </c>
      <c r="B142" s="158">
        <v>0.1</v>
      </c>
      <c r="C142" s="158">
        <f t="shared" si="34"/>
        <v>0.11363636363636365</v>
      </c>
      <c r="D142" s="158">
        <f t="shared" si="34"/>
        <v>5.9090909090909097E-2</v>
      </c>
      <c r="E142" s="158">
        <f t="shared" si="34"/>
        <v>0.10909090909090909</v>
      </c>
      <c r="F142" s="158">
        <f t="shared" si="34"/>
        <v>9.5454545454545459E-2</v>
      </c>
      <c r="G142" s="158">
        <f t="shared" si="34"/>
        <v>9.5454545454545459E-2</v>
      </c>
      <c r="H142" s="158">
        <f t="shared" si="34"/>
        <v>9.5454545454545459E-2</v>
      </c>
      <c r="I142" s="158">
        <f t="shared" si="33"/>
        <v>0.1</v>
      </c>
      <c r="J142" s="179">
        <f t="shared" si="34"/>
        <v>9.5454545454545459E-2</v>
      </c>
      <c r="K142" s="158">
        <f t="shared" si="34"/>
        <v>0.10454545454545455</v>
      </c>
      <c r="L142" s="158">
        <f t="shared" si="34"/>
        <v>8.6363636363636365E-2</v>
      </c>
      <c r="M142" s="158">
        <f t="shared" si="34"/>
        <v>6.8181818181818177E-2</v>
      </c>
      <c r="N142" s="158">
        <f t="shared" si="34"/>
        <v>6.3636363636363644E-2</v>
      </c>
      <c r="O142" s="158">
        <f t="shared" si="34"/>
        <v>0.10454545454545455</v>
      </c>
      <c r="P142" s="158">
        <f t="shared" si="34"/>
        <v>6.3636363636363644E-2</v>
      </c>
      <c r="Q142" s="158">
        <f t="shared" si="35"/>
        <v>9.5454545454545459E-2</v>
      </c>
      <c r="R142" s="158">
        <f t="shared" si="35"/>
        <v>9.5454545454545459E-2</v>
      </c>
      <c r="S142" s="158">
        <f t="shared" si="35"/>
        <v>8.1818181818181832E-2</v>
      </c>
      <c r="T142" s="158">
        <f t="shared" si="35"/>
        <v>0.10909090909090909</v>
      </c>
      <c r="U142" s="158">
        <f t="shared" si="35"/>
        <v>0.12727272727272729</v>
      </c>
      <c r="V142" s="158">
        <f t="shared" si="35"/>
        <v>0.10909090909090909</v>
      </c>
      <c r="W142" s="158">
        <f t="shared" si="35"/>
        <v>0.14545454545454548</v>
      </c>
      <c r="X142" s="158">
        <f t="shared" si="35"/>
        <v>0.14090909090909093</v>
      </c>
      <c r="Y142" s="158">
        <f t="shared" si="35"/>
        <v>4.5454545454545456E-2</v>
      </c>
      <c r="Z142" s="158">
        <f t="shared" si="35"/>
        <v>0.10909090909090909</v>
      </c>
      <c r="AA142" s="158">
        <f t="shared" si="35"/>
        <v>0.05</v>
      </c>
      <c r="AB142" s="158">
        <f t="shared" si="35"/>
        <v>8.1818181818181832E-2</v>
      </c>
      <c r="AC142" s="158">
        <f t="shared" si="35"/>
        <v>6.3636363636363644E-2</v>
      </c>
      <c r="AD142" s="158">
        <f t="shared" si="35"/>
        <v>0.10454545454545455</v>
      </c>
      <c r="AE142" s="158">
        <f t="shared" si="35"/>
        <v>9.5454545454545459E-2</v>
      </c>
      <c r="AF142" s="158">
        <f t="shared" si="35"/>
        <v>0.10909090909090909</v>
      </c>
      <c r="AG142" s="158">
        <f t="shared" si="35"/>
        <v>9.0909090909090912E-2</v>
      </c>
      <c r="AH142" s="158">
        <f t="shared" si="35"/>
        <v>0.10454545454545455</v>
      </c>
      <c r="AI142" s="158">
        <f t="shared" si="35"/>
        <v>0.12272727272727274</v>
      </c>
      <c r="AJ142" s="158">
        <f t="shared" si="35"/>
        <v>8.6363636363636365E-2</v>
      </c>
      <c r="AK142" s="158">
        <f t="shared" si="35"/>
        <v>0.12272727272727274</v>
      </c>
      <c r="AL142" s="158">
        <f t="shared" si="35"/>
        <v>0.1</v>
      </c>
      <c r="AM142" s="158">
        <f t="shared" si="35"/>
        <v>6.8181818181818177E-2</v>
      </c>
      <c r="AN142" s="158">
        <f t="shared" si="35"/>
        <v>8.1818181818181832E-2</v>
      </c>
      <c r="AO142" s="158">
        <f t="shared" si="35"/>
        <v>0.11363636363636365</v>
      </c>
      <c r="AP142" s="158">
        <f t="shared" si="35"/>
        <v>5.9090909090909097E-2</v>
      </c>
      <c r="AQ142" s="158">
        <f t="shared" si="35"/>
        <v>6.3636363636363644E-2</v>
      </c>
      <c r="AR142" s="158">
        <f t="shared" si="35"/>
        <v>7.2727272727272738E-2</v>
      </c>
      <c r="AS142" s="158">
        <f t="shared" si="35"/>
        <v>0.10909090909090909</v>
      </c>
      <c r="AT142" s="158">
        <f t="shared" si="35"/>
        <v>6.8181818181818177E-2</v>
      </c>
      <c r="AU142" s="158">
        <f t="shared" si="35"/>
        <v>0.13636363636363635</v>
      </c>
      <c r="AV142" s="158">
        <f t="shared" si="35"/>
        <v>7.2727272727272738E-2</v>
      </c>
      <c r="AW142" s="77">
        <v>142</v>
      </c>
    </row>
    <row r="143" spans="1:49" ht="13.5" thickBot="1" x14ac:dyDescent="0.25">
      <c r="A143" s="114" t="s">
        <v>211</v>
      </c>
      <c r="B143" s="158">
        <v>0.1</v>
      </c>
      <c r="C143" s="158">
        <f t="shared" si="34"/>
        <v>0.11363636363636365</v>
      </c>
      <c r="D143" s="158">
        <f t="shared" si="34"/>
        <v>5.9090909090909097E-2</v>
      </c>
      <c r="E143" s="158">
        <f t="shared" si="34"/>
        <v>0.10909090909090909</v>
      </c>
      <c r="F143" s="158">
        <f t="shared" si="34"/>
        <v>9.5454545454545459E-2</v>
      </c>
      <c r="G143" s="158">
        <f t="shared" si="34"/>
        <v>9.5454545454545459E-2</v>
      </c>
      <c r="H143" s="158">
        <f t="shared" si="34"/>
        <v>9.5454545454545459E-2</v>
      </c>
      <c r="I143" s="158">
        <f t="shared" si="33"/>
        <v>0.1</v>
      </c>
      <c r="J143" s="179">
        <f t="shared" si="34"/>
        <v>9.5454545454545459E-2</v>
      </c>
      <c r="K143" s="158">
        <f t="shared" si="34"/>
        <v>0.10454545454545455</v>
      </c>
      <c r="L143" s="158">
        <f t="shared" si="34"/>
        <v>8.6363636363636365E-2</v>
      </c>
      <c r="M143" s="158">
        <f t="shared" si="34"/>
        <v>6.8181818181818177E-2</v>
      </c>
      <c r="N143" s="158">
        <f t="shared" si="34"/>
        <v>6.3636363636363644E-2</v>
      </c>
      <c r="O143" s="158">
        <f t="shared" si="34"/>
        <v>0.10454545454545455</v>
      </c>
      <c r="P143" s="158">
        <f t="shared" si="34"/>
        <v>6.3636363636363644E-2</v>
      </c>
      <c r="Q143" s="158">
        <f t="shared" si="35"/>
        <v>9.5454545454545459E-2</v>
      </c>
      <c r="R143" s="158">
        <f t="shared" si="35"/>
        <v>9.5454545454545459E-2</v>
      </c>
      <c r="S143" s="158">
        <f t="shared" si="35"/>
        <v>8.1818181818181832E-2</v>
      </c>
      <c r="T143" s="158">
        <f t="shared" si="35"/>
        <v>0.10909090909090909</v>
      </c>
      <c r="U143" s="158">
        <f t="shared" si="35"/>
        <v>0.12727272727272729</v>
      </c>
      <c r="V143" s="158">
        <f t="shared" si="35"/>
        <v>0.10909090909090909</v>
      </c>
      <c r="W143" s="158">
        <f t="shared" si="35"/>
        <v>0.14545454545454548</v>
      </c>
      <c r="X143" s="158">
        <f t="shared" si="35"/>
        <v>0.14090909090909093</v>
      </c>
      <c r="Y143" s="158">
        <f t="shared" si="35"/>
        <v>4.5454545454545456E-2</v>
      </c>
      <c r="Z143" s="158">
        <f t="shared" si="35"/>
        <v>0.10909090909090909</v>
      </c>
      <c r="AA143" s="158">
        <f t="shared" si="35"/>
        <v>0.05</v>
      </c>
      <c r="AB143" s="158">
        <f t="shared" si="35"/>
        <v>8.1818181818181832E-2</v>
      </c>
      <c r="AC143" s="158">
        <f t="shared" si="35"/>
        <v>6.3636363636363644E-2</v>
      </c>
      <c r="AD143" s="158">
        <f t="shared" si="35"/>
        <v>0.10454545454545455</v>
      </c>
      <c r="AE143" s="158">
        <f t="shared" si="35"/>
        <v>9.5454545454545459E-2</v>
      </c>
      <c r="AF143" s="158">
        <f t="shared" si="35"/>
        <v>0.10909090909090909</v>
      </c>
      <c r="AG143" s="158">
        <f t="shared" si="35"/>
        <v>9.0909090909090912E-2</v>
      </c>
      <c r="AH143" s="158">
        <f t="shared" si="35"/>
        <v>0.10454545454545455</v>
      </c>
      <c r="AI143" s="158">
        <f t="shared" si="35"/>
        <v>0.12272727272727274</v>
      </c>
      <c r="AJ143" s="158">
        <f t="shared" ref="AJ143:AV143" si="36">AJ$270*$B143</f>
        <v>8.6363636363636365E-2</v>
      </c>
      <c r="AK143" s="158">
        <f t="shared" si="36"/>
        <v>0.12272727272727274</v>
      </c>
      <c r="AL143" s="158">
        <f t="shared" si="36"/>
        <v>0.1</v>
      </c>
      <c r="AM143" s="158">
        <f t="shared" si="36"/>
        <v>6.8181818181818177E-2</v>
      </c>
      <c r="AN143" s="158">
        <f t="shared" si="36"/>
        <v>8.1818181818181832E-2</v>
      </c>
      <c r="AO143" s="158">
        <f t="shared" si="36"/>
        <v>0.11363636363636365</v>
      </c>
      <c r="AP143" s="158">
        <f t="shared" si="36"/>
        <v>5.9090909090909097E-2</v>
      </c>
      <c r="AQ143" s="158">
        <f t="shared" si="36"/>
        <v>6.3636363636363644E-2</v>
      </c>
      <c r="AR143" s="158">
        <f t="shared" si="36"/>
        <v>7.2727272727272738E-2</v>
      </c>
      <c r="AS143" s="158">
        <f t="shared" si="36"/>
        <v>0.10909090909090909</v>
      </c>
      <c r="AT143" s="158">
        <f t="shared" si="36"/>
        <v>6.8181818181818177E-2</v>
      </c>
      <c r="AU143" s="158">
        <f t="shared" si="36"/>
        <v>0.13636363636363635</v>
      </c>
      <c r="AV143" s="158">
        <f t="shared" si="36"/>
        <v>7.2727272727272738E-2</v>
      </c>
      <c r="AW143" s="77">
        <v>143</v>
      </c>
    </row>
    <row r="144" spans="1:49" ht="13.5" thickBot="1" x14ac:dyDescent="0.25">
      <c r="A144" s="104" t="s">
        <v>60</v>
      </c>
      <c r="B144" s="143"/>
      <c r="AW144" s="77">
        <v>144</v>
      </c>
    </row>
    <row r="145" spans="1:49" ht="13.5" thickBot="1" x14ac:dyDescent="0.25">
      <c r="A145" s="114" t="s">
        <v>20</v>
      </c>
      <c r="B145" s="145"/>
      <c r="AW145" s="77">
        <v>145</v>
      </c>
    </row>
    <row r="146" spans="1:49" ht="13.5" thickBot="1" x14ac:dyDescent="0.25">
      <c r="A146" s="114" t="s">
        <v>21</v>
      </c>
      <c r="B146" s="145"/>
      <c r="AW146" s="77">
        <v>146</v>
      </c>
    </row>
    <row r="147" spans="1:49" ht="13.5" thickBot="1" x14ac:dyDescent="0.25">
      <c r="A147" s="114" t="s">
        <v>22</v>
      </c>
      <c r="B147" s="145"/>
      <c r="AW147" s="77">
        <v>147</v>
      </c>
    </row>
    <row r="148" spans="1:49" ht="13.5" thickBot="1" x14ac:dyDescent="0.25">
      <c r="A148" s="114" t="s">
        <v>23</v>
      </c>
      <c r="B148" s="145"/>
      <c r="AW148" s="77">
        <v>148</v>
      </c>
    </row>
    <row r="149" spans="1:49" ht="13.5" thickBot="1" x14ac:dyDescent="0.25">
      <c r="A149" s="114" t="s">
        <v>221</v>
      </c>
      <c r="B149" s="160">
        <v>0.22</v>
      </c>
      <c r="C149" s="158">
        <f>C$269*$B149</f>
        <v>0.28416666666666668</v>
      </c>
      <c r="D149" s="158">
        <f t="shared" ref="D149:AV156" si="37">D$269*$B149</f>
        <v>0.18333333333333335</v>
      </c>
      <c r="E149" s="158">
        <f t="shared" si="37"/>
        <v>0.22916666666666669</v>
      </c>
      <c r="F149" s="158">
        <f t="shared" si="37"/>
        <v>0.22</v>
      </c>
      <c r="G149" s="158">
        <f t="shared" si="37"/>
        <v>0.14666666666666667</v>
      </c>
      <c r="H149" s="158">
        <f t="shared" si="37"/>
        <v>0.23833333333333331</v>
      </c>
      <c r="I149" s="158">
        <f t="shared" ref="I149:I164" si="38">I$269*$B149</f>
        <v>0.2475</v>
      </c>
      <c r="J149" s="179">
        <f t="shared" si="37"/>
        <v>0.1925</v>
      </c>
      <c r="K149" s="158">
        <f t="shared" si="37"/>
        <v>0.22</v>
      </c>
      <c r="L149" s="158">
        <f t="shared" si="37"/>
        <v>0.1925</v>
      </c>
      <c r="M149" s="158">
        <f t="shared" si="37"/>
        <v>0.27500000000000002</v>
      </c>
      <c r="N149" s="158">
        <f t="shared" si="37"/>
        <v>0.20166666666666666</v>
      </c>
      <c r="O149" s="158">
        <f t="shared" si="37"/>
        <v>0.23833333333333331</v>
      </c>
      <c r="P149" s="158">
        <f t="shared" si="37"/>
        <v>0.28416666666666668</v>
      </c>
      <c r="Q149" s="158">
        <f t="shared" si="37"/>
        <v>0.22916666666666669</v>
      </c>
      <c r="R149" s="158">
        <f t="shared" si="37"/>
        <v>0.2475</v>
      </c>
      <c r="S149" s="158">
        <f t="shared" si="37"/>
        <v>0.27500000000000002</v>
      </c>
      <c r="T149" s="158">
        <f t="shared" si="37"/>
        <v>0.23833333333333331</v>
      </c>
      <c r="U149" s="158">
        <f t="shared" si="37"/>
        <v>0.14666666666666667</v>
      </c>
      <c r="V149" s="158">
        <f t="shared" si="37"/>
        <v>0.22916666666666669</v>
      </c>
      <c r="W149" s="158">
        <f t="shared" si="37"/>
        <v>0.22</v>
      </c>
      <c r="X149" s="158">
        <f t="shared" si="37"/>
        <v>0.3116666666666667</v>
      </c>
      <c r="Y149" s="158">
        <f t="shared" si="37"/>
        <v>7.3333333333333334E-2</v>
      </c>
      <c r="Z149" s="158">
        <f t="shared" si="37"/>
        <v>0.17416666666666666</v>
      </c>
      <c r="AA149" s="158">
        <f t="shared" si="37"/>
        <v>0.13750000000000001</v>
      </c>
      <c r="AB149" s="158">
        <f t="shared" si="37"/>
        <v>0.16500000000000001</v>
      </c>
      <c r="AC149" s="158">
        <f t="shared" si="37"/>
        <v>0.28416666666666668</v>
      </c>
      <c r="AD149" s="158">
        <f t="shared" si="37"/>
        <v>0.12833333333333335</v>
      </c>
      <c r="AE149" s="158">
        <f t="shared" si="37"/>
        <v>0.22</v>
      </c>
      <c r="AF149" s="158">
        <f t="shared" si="37"/>
        <v>0.28416666666666668</v>
      </c>
      <c r="AG149" s="158">
        <f t="shared" si="37"/>
        <v>0.16500000000000001</v>
      </c>
      <c r="AH149" s="158">
        <f t="shared" si="37"/>
        <v>0.30249999999999999</v>
      </c>
      <c r="AI149" s="158">
        <f t="shared" si="37"/>
        <v>0.25666666666666671</v>
      </c>
      <c r="AJ149" s="158">
        <f t="shared" si="37"/>
        <v>0.2475</v>
      </c>
      <c r="AK149" s="158">
        <f t="shared" si="37"/>
        <v>0.34833333333333333</v>
      </c>
      <c r="AL149" s="158">
        <f t="shared" si="37"/>
        <v>0.22916666666666669</v>
      </c>
      <c r="AM149" s="158">
        <f t="shared" si="37"/>
        <v>0.27500000000000002</v>
      </c>
      <c r="AN149" s="158">
        <f t="shared" si="37"/>
        <v>0.22916666666666669</v>
      </c>
      <c r="AO149" s="158">
        <f t="shared" si="37"/>
        <v>0.26583333333333331</v>
      </c>
      <c r="AP149" s="158">
        <f t="shared" si="37"/>
        <v>0.18333333333333335</v>
      </c>
      <c r="AQ149" s="158">
        <f t="shared" si="37"/>
        <v>0.20166666666666666</v>
      </c>
      <c r="AR149" s="158">
        <f t="shared" si="37"/>
        <v>0.17416666666666666</v>
      </c>
      <c r="AS149" s="158">
        <f t="shared" si="37"/>
        <v>0.22</v>
      </c>
      <c r="AT149" s="158">
        <f t="shared" si="37"/>
        <v>0.18333333333333335</v>
      </c>
      <c r="AU149" s="158">
        <f t="shared" si="37"/>
        <v>0.29333333333333333</v>
      </c>
      <c r="AV149" s="158">
        <f t="shared" si="37"/>
        <v>0.26583333333333331</v>
      </c>
      <c r="AW149" s="77">
        <v>149</v>
      </c>
    </row>
    <row r="150" spans="1:49" ht="13.5" thickBot="1" x14ac:dyDescent="0.25">
      <c r="A150" s="114" t="s">
        <v>25</v>
      </c>
      <c r="B150" s="160">
        <v>0.22</v>
      </c>
      <c r="C150" s="158">
        <f t="shared" ref="C150:R164" si="39">C$269*$B150</f>
        <v>0.28416666666666668</v>
      </c>
      <c r="D150" s="158">
        <f>D$269*$B150</f>
        <v>0.18333333333333335</v>
      </c>
      <c r="E150" s="158">
        <f t="shared" si="39"/>
        <v>0.22916666666666669</v>
      </c>
      <c r="F150" s="158">
        <f t="shared" si="39"/>
        <v>0.22</v>
      </c>
      <c r="G150" s="158">
        <f t="shared" si="39"/>
        <v>0.14666666666666667</v>
      </c>
      <c r="H150" s="158">
        <f t="shared" si="39"/>
        <v>0.23833333333333331</v>
      </c>
      <c r="I150" s="158">
        <f t="shared" si="38"/>
        <v>0.2475</v>
      </c>
      <c r="J150" s="179">
        <f t="shared" si="39"/>
        <v>0.1925</v>
      </c>
      <c r="K150" s="158">
        <f t="shared" si="39"/>
        <v>0.22</v>
      </c>
      <c r="L150" s="158">
        <f t="shared" si="39"/>
        <v>0.1925</v>
      </c>
      <c r="M150" s="158">
        <f t="shared" si="39"/>
        <v>0.27500000000000002</v>
      </c>
      <c r="N150" s="158">
        <f t="shared" si="39"/>
        <v>0.20166666666666666</v>
      </c>
      <c r="O150" s="158">
        <f t="shared" si="39"/>
        <v>0.23833333333333331</v>
      </c>
      <c r="P150" s="158">
        <f t="shared" si="39"/>
        <v>0.28416666666666668</v>
      </c>
      <c r="Q150" s="158">
        <f t="shared" si="39"/>
        <v>0.22916666666666669</v>
      </c>
      <c r="R150" s="158">
        <f t="shared" si="39"/>
        <v>0.2475</v>
      </c>
      <c r="S150" s="158">
        <f t="shared" si="37"/>
        <v>0.27500000000000002</v>
      </c>
      <c r="T150" s="158">
        <f t="shared" si="37"/>
        <v>0.23833333333333331</v>
      </c>
      <c r="U150" s="158">
        <f t="shared" si="37"/>
        <v>0.14666666666666667</v>
      </c>
      <c r="V150" s="158">
        <f t="shared" si="37"/>
        <v>0.22916666666666669</v>
      </c>
      <c r="W150" s="158">
        <f t="shared" si="37"/>
        <v>0.22</v>
      </c>
      <c r="X150" s="158">
        <f t="shared" si="37"/>
        <v>0.3116666666666667</v>
      </c>
      <c r="Y150" s="158">
        <f t="shared" si="37"/>
        <v>7.3333333333333334E-2</v>
      </c>
      <c r="Z150" s="158">
        <f t="shared" si="37"/>
        <v>0.17416666666666666</v>
      </c>
      <c r="AA150" s="158">
        <f t="shared" si="37"/>
        <v>0.13750000000000001</v>
      </c>
      <c r="AB150" s="158">
        <f t="shared" si="37"/>
        <v>0.16500000000000001</v>
      </c>
      <c r="AC150" s="158">
        <f t="shared" si="37"/>
        <v>0.28416666666666668</v>
      </c>
      <c r="AD150" s="158">
        <f t="shared" si="37"/>
        <v>0.12833333333333335</v>
      </c>
      <c r="AE150" s="158">
        <f t="shared" si="37"/>
        <v>0.22</v>
      </c>
      <c r="AF150" s="158">
        <f t="shared" si="37"/>
        <v>0.28416666666666668</v>
      </c>
      <c r="AG150" s="158">
        <f t="shared" si="37"/>
        <v>0.16500000000000001</v>
      </c>
      <c r="AH150" s="158">
        <f t="shared" si="37"/>
        <v>0.30249999999999999</v>
      </c>
      <c r="AI150" s="158">
        <f t="shared" si="37"/>
        <v>0.25666666666666671</v>
      </c>
      <c r="AJ150" s="158">
        <f t="shared" si="37"/>
        <v>0.2475</v>
      </c>
      <c r="AK150" s="158">
        <f t="shared" si="37"/>
        <v>0.34833333333333333</v>
      </c>
      <c r="AL150" s="158">
        <f t="shared" si="37"/>
        <v>0.22916666666666669</v>
      </c>
      <c r="AM150" s="158">
        <f t="shared" si="37"/>
        <v>0.27500000000000002</v>
      </c>
      <c r="AN150" s="158">
        <f t="shared" si="37"/>
        <v>0.22916666666666669</v>
      </c>
      <c r="AO150" s="158">
        <f t="shared" si="37"/>
        <v>0.26583333333333331</v>
      </c>
      <c r="AP150" s="158">
        <f t="shared" si="37"/>
        <v>0.18333333333333335</v>
      </c>
      <c r="AQ150" s="158">
        <f t="shared" si="37"/>
        <v>0.20166666666666666</v>
      </c>
      <c r="AR150" s="158">
        <f t="shared" si="37"/>
        <v>0.17416666666666666</v>
      </c>
      <c r="AS150" s="158">
        <f t="shared" si="37"/>
        <v>0.22</v>
      </c>
      <c r="AT150" s="158">
        <f t="shared" si="37"/>
        <v>0.18333333333333335</v>
      </c>
      <c r="AU150" s="158">
        <f t="shared" si="37"/>
        <v>0.29333333333333333</v>
      </c>
      <c r="AV150" s="158">
        <f t="shared" si="37"/>
        <v>0.26583333333333331</v>
      </c>
      <c r="AW150" s="77">
        <v>150</v>
      </c>
    </row>
    <row r="151" spans="1:49" ht="13.5" thickBot="1" x14ac:dyDescent="0.25">
      <c r="A151" s="114" t="s">
        <v>26</v>
      </c>
      <c r="B151" s="160">
        <v>0.26</v>
      </c>
      <c r="C151" s="158">
        <f t="shared" si="39"/>
        <v>0.33583333333333337</v>
      </c>
      <c r="D151" s="158">
        <f t="shared" si="39"/>
        <v>0.21666666666666667</v>
      </c>
      <c r="E151" s="158">
        <f t="shared" si="39"/>
        <v>0.27083333333333337</v>
      </c>
      <c r="F151" s="158">
        <f t="shared" si="39"/>
        <v>0.26</v>
      </c>
      <c r="G151" s="158">
        <f t="shared" si="39"/>
        <v>0.17333333333333334</v>
      </c>
      <c r="H151" s="158">
        <f t="shared" si="39"/>
        <v>0.28166666666666668</v>
      </c>
      <c r="I151" s="158">
        <f t="shared" si="38"/>
        <v>0.29249999999999998</v>
      </c>
      <c r="J151" s="179">
        <f t="shared" si="39"/>
        <v>0.22750000000000001</v>
      </c>
      <c r="K151" s="158">
        <f t="shared" si="39"/>
        <v>0.26</v>
      </c>
      <c r="L151" s="158">
        <f t="shared" si="39"/>
        <v>0.22750000000000001</v>
      </c>
      <c r="M151" s="158">
        <f t="shared" si="39"/>
        <v>0.32500000000000001</v>
      </c>
      <c r="N151" s="158">
        <f t="shared" si="39"/>
        <v>0.23833333333333334</v>
      </c>
      <c r="O151" s="158">
        <f t="shared" si="39"/>
        <v>0.28166666666666668</v>
      </c>
      <c r="P151" s="158">
        <f t="shared" si="39"/>
        <v>0.33583333333333337</v>
      </c>
      <c r="Q151" s="158">
        <f t="shared" si="37"/>
        <v>0.27083333333333337</v>
      </c>
      <c r="R151" s="158">
        <f t="shared" si="37"/>
        <v>0.29249999999999998</v>
      </c>
      <c r="S151" s="158">
        <f t="shared" si="37"/>
        <v>0.32500000000000001</v>
      </c>
      <c r="T151" s="158">
        <f t="shared" si="37"/>
        <v>0.28166666666666668</v>
      </c>
      <c r="U151" s="158">
        <f t="shared" si="37"/>
        <v>0.17333333333333334</v>
      </c>
      <c r="V151" s="158">
        <f t="shared" si="37"/>
        <v>0.27083333333333337</v>
      </c>
      <c r="W151" s="158">
        <f t="shared" si="37"/>
        <v>0.26</v>
      </c>
      <c r="X151" s="158">
        <f t="shared" si="37"/>
        <v>0.36833333333333335</v>
      </c>
      <c r="Y151" s="158">
        <f t="shared" si="37"/>
        <v>8.666666666666667E-2</v>
      </c>
      <c r="Z151" s="158">
        <f t="shared" si="37"/>
        <v>0.20583333333333334</v>
      </c>
      <c r="AA151" s="158">
        <f t="shared" si="37"/>
        <v>0.16250000000000001</v>
      </c>
      <c r="AB151" s="158">
        <f t="shared" si="37"/>
        <v>0.19500000000000001</v>
      </c>
      <c r="AC151" s="158">
        <f t="shared" si="37"/>
        <v>0.33583333333333337</v>
      </c>
      <c r="AD151" s="158">
        <f t="shared" si="37"/>
        <v>0.15166666666666667</v>
      </c>
      <c r="AE151" s="158">
        <f t="shared" si="37"/>
        <v>0.26</v>
      </c>
      <c r="AF151" s="158">
        <f t="shared" si="37"/>
        <v>0.33583333333333337</v>
      </c>
      <c r="AG151" s="158">
        <f t="shared" si="37"/>
        <v>0.19500000000000001</v>
      </c>
      <c r="AH151" s="158">
        <f t="shared" si="37"/>
        <v>0.35750000000000004</v>
      </c>
      <c r="AI151" s="158">
        <f t="shared" si="37"/>
        <v>0.30333333333333334</v>
      </c>
      <c r="AJ151" s="158">
        <f t="shared" si="37"/>
        <v>0.29249999999999998</v>
      </c>
      <c r="AK151" s="158">
        <f t="shared" si="37"/>
        <v>0.41166666666666668</v>
      </c>
      <c r="AL151" s="158">
        <f t="shared" si="37"/>
        <v>0.27083333333333337</v>
      </c>
      <c r="AM151" s="158">
        <f t="shared" si="37"/>
        <v>0.32500000000000001</v>
      </c>
      <c r="AN151" s="158">
        <f t="shared" si="37"/>
        <v>0.27083333333333337</v>
      </c>
      <c r="AO151" s="158">
        <f t="shared" si="37"/>
        <v>0.31416666666666665</v>
      </c>
      <c r="AP151" s="158">
        <f t="shared" si="37"/>
        <v>0.21666666666666667</v>
      </c>
      <c r="AQ151" s="158">
        <f t="shared" si="37"/>
        <v>0.23833333333333334</v>
      </c>
      <c r="AR151" s="158">
        <f t="shared" si="37"/>
        <v>0.20583333333333334</v>
      </c>
      <c r="AS151" s="158">
        <f t="shared" si="37"/>
        <v>0.26</v>
      </c>
      <c r="AT151" s="158">
        <f t="shared" si="37"/>
        <v>0.21666666666666667</v>
      </c>
      <c r="AU151" s="158">
        <f t="shared" si="37"/>
        <v>0.34666666666666668</v>
      </c>
      <c r="AV151" s="158">
        <f t="shared" si="37"/>
        <v>0.31416666666666665</v>
      </c>
      <c r="AW151" s="77">
        <v>151</v>
      </c>
    </row>
    <row r="152" spans="1:49" ht="13.5" thickBot="1" x14ac:dyDescent="0.25">
      <c r="A152" s="114" t="s">
        <v>27</v>
      </c>
      <c r="B152" s="160">
        <v>0.26</v>
      </c>
      <c r="C152" s="158">
        <f t="shared" si="39"/>
        <v>0.33583333333333337</v>
      </c>
      <c r="D152" s="158">
        <f t="shared" si="39"/>
        <v>0.21666666666666667</v>
      </c>
      <c r="E152" s="158">
        <f t="shared" si="39"/>
        <v>0.27083333333333337</v>
      </c>
      <c r="F152" s="158">
        <f t="shared" si="39"/>
        <v>0.26</v>
      </c>
      <c r="G152" s="158">
        <f t="shared" si="39"/>
        <v>0.17333333333333334</v>
      </c>
      <c r="H152" s="158">
        <f t="shared" si="39"/>
        <v>0.28166666666666668</v>
      </c>
      <c r="I152" s="158">
        <f t="shared" si="38"/>
        <v>0.29249999999999998</v>
      </c>
      <c r="J152" s="179">
        <f t="shared" si="39"/>
        <v>0.22750000000000001</v>
      </c>
      <c r="K152" s="158">
        <f t="shared" si="39"/>
        <v>0.26</v>
      </c>
      <c r="L152" s="158">
        <f t="shared" si="39"/>
        <v>0.22750000000000001</v>
      </c>
      <c r="M152" s="158">
        <f t="shared" si="39"/>
        <v>0.32500000000000001</v>
      </c>
      <c r="N152" s="158">
        <f t="shared" si="39"/>
        <v>0.23833333333333334</v>
      </c>
      <c r="O152" s="158">
        <f t="shared" si="39"/>
        <v>0.28166666666666668</v>
      </c>
      <c r="P152" s="158">
        <f t="shared" si="39"/>
        <v>0.33583333333333337</v>
      </c>
      <c r="Q152" s="158">
        <f t="shared" si="37"/>
        <v>0.27083333333333337</v>
      </c>
      <c r="R152" s="158">
        <f t="shared" si="37"/>
        <v>0.29249999999999998</v>
      </c>
      <c r="S152" s="158">
        <f t="shared" si="37"/>
        <v>0.32500000000000001</v>
      </c>
      <c r="T152" s="158">
        <f t="shared" si="37"/>
        <v>0.28166666666666668</v>
      </c>
      <c r="U152" s="158">
        <f t="shared" si="37"/>
        <v>0.17333333333333334</v>
      </c>
      <c r="V152" s="158">
        <f t="shared" si="37"/>
        <v>0.27083333333333337</v>
      </c>
      <c r="W152" s="158">
        <f t="shared" si="37"/>
        <v>0.26</v>
      </c>
      <c r="X152" s="158">
        <f t="shared" si="37"/>
        <v>0.36833333333333335</v>
      </c>
      <c r="Y152" s="158">
        <f t="shared" si="37"/>
        <v>8.666666666666667E-2</v>
      </c>
      <c r="Z152" s="158">
        <f t="shared" si="37"/>
        <v>0.20583333333333334</v>
      </c>
      <c r="AA152" s="158">
        <f t="shared" si="37"/>
        <v>0.16250000000000001</v>
      </c>
      <c r="AB152" s="158">
        <f t="shared" si="37"/>
        <v>0.19500000000000001</v>
      </c>
      <c r="AC152" s="158">
        <f t="shared" si="37"/>
        <v>0.33583333333333337</v>
      </c>
      <c r="AD152" s="158">
        <f t="shared" si="37"/>
        <v>0.15166666666666667</v>
      </c>
      <c r="AE152" s="158">
        <f t="shared" si="37"/>
        <v>0.26</v>
      </c>
      <c r="AF152" s="158">
        <f t="shared" si="37"/>
        <v>0.33583333333333337</v>
      </c>
      <c r="AG152" s="158">
        <f t="shared" si="37"/>
        <v>0.19500000000000001</v>
      </c>
      <c r="AH152" s="158">
        <f t="shared" si="37"/>
        <v>0.35750000000000004</v>
      </c>
      <c r="AI152" s="158">
        <f t="shared" si="37"/>
        <v>0.30333333333333334</v>
      </c>
      <c r="AJ152" s="158">
        <f t="shared" si="37"/>
        <v>0.29249999999999998</v>
      </c>
      <c r="AK152" s="158">
        <f t="shared" si="37"/>
        <v>0.41166666666666668</v>
      </c>
      <c r="AL152" s="158">
        <f t="shared" si="37"/>
        <v>0.27083333333333337</v>
      </c>
      <c r="AM152" s="158">
        <f t="shared" si="37"/>
        <v>0.32500000000000001</v>
      </c>
      <c r="AN152" s="158">
        <f t="shared" si="37"/>
        <v>0.27083333333333337</v>
      </c>
      <c r="AO152" s="158">
        <f t="shared" si="37"/>
        <v>0.31416666666666665</v>
      </c>
      <c r="AP152" s="158">
        <f t="shared" si="37"/>
        <v>0.21666666666666667</v>
      </c>
      <c r="AQ152" s="158">
        <f t="shared" si="37"/>
        <v>0.23833333333333334</v>
      </c>
      <c r="AR152" s="158">
        <f t="shared" si="37"/>
        <v>0.20583333333333334</v>
      </c>
      <c r="AS152" s="158">
        <f t="shared" si="37"/>
        <v>0.26</v>
      </c>
      <c r="AT152" s="158">
        <f t="shared" si="37"/>
        <v>0.21666666666666667</v>
      </c>
      <c r="AU152" s="158">
        <f t="shared" si="37"/>
        <v>0.34666666666666668</v>
      </c>
      <c r="AV152" s="158">
        <f t="shared" si="37"/>
        <v>0.31416666666666665</v>
      </c>
      <c r="AW152" s="77">
        <v>152</v>
      </c>
    </row>
    <row r="153" spans="1:49" ht="13.5" thickBot="1" x14ac:dyDescent="0.25">
      <c r="A153" s="114" t="s">
        <v>28</v>
      </c>
      <c r="B153" s="160">
        <v>0.3</v>
      </c>
      <c r="C153" s="158">
        <f t="shared" si="39"/>
        <v>0.38750000000000001</v>
      </c>
      <c r="D153" s="158">
        <f t="shared" si="39"/>
        <v>0.25</v>
      </c>
      <c r="E153" s="158">
        <f t="shared" si="39"/>
        <v>0.3125</v>
      </c>
      <c r="F153" s="158">
        <f t="shared" si="39"/>
        <v>0.3</v>
      </c>
      <c r="G153" s="158">
        <f t="shared" si="39"/>
        <v>0.19999999999999998</v>
      </c>
      <c r="H153" s="158">
        <f t="shared" si="39"/>
        <v>0.32499999999999996</v>
      </c>
      <c r="I153" s="158">
        <f t="shared" si="38"/>
        <v>0.33749999999999997</v>
      </c>
      <c r="J153" s="179">
        <f t="shared" si="39"/>
        <v>0.26250000000000001</v>
      </c>
      <c r="K153" s="158">
        <f t="shared" si="39"/>
        <v>0.3</v>
      </c>
      <c r="L153" s="158">
        <f t="shared" si="39"/>
        <v>0.26250000000000001</v>
      </c>
      <c r="M153" s="158">
        <f t="shared" si="39"/>
        <v>0.375</v>
      </c>
      <c r="N153" s="158">
        <f t="shared" si="39"/>
        <v>0.27499999999999997</v>
      </c>
      <c r="O153" s="158">
        <f t="shared" si="39"/>
        <v>0.32499999999999996</v>
      </c>
      <c r="P153" s="158">
        <f t="shared" si="39"/>
        <v>0.38750000000000001</v>
      </c>
      <c r="Q153" s="158">
        <f t="shared" si="37"/>
        <v>0.3125</v>
      </c>
      <c r="R153" s="158">
        <f t="shared" si="37"/>
        <v>0.33749999999999997</v>
      </c>
      <c r="S153" s="158">
        <f t="shared" si="37"/>
        <v>0.375</v>
      </c>
      <c r="T153" s="158">
        <f t="shared" si="37"/>
        <v>0.32499999999999996</v>
      </c>
      <c r="U153" s="158">
        <f t="shared" si="37"/>
        <v>0.19999999999999998</v>
      </c>
      <c r="V153" s="158">
        <f t="shared" si="37"/>
        <v>0.3125</v>
      </c>
      <c r="W153" s="158">
        <f t="shared" si="37"/>
        <v>0.3</v>
      </c>
      <c r="X153" s="158">
        <f t="shared" si="37"/>
        <v>0.42499999999999999</v>
      </c>
      <c r="Y153" s="158">
        <f t="shared" si="37"/>
        <v>9.9999999999999992E-2</v>
      </c>
      <c r="Z153" s="158">
        <f t="shared" si="37"/>
        <v>0.23749999999999999</v>
      </c>
      <c r="AA153" s="158">
        <f t="shared" si="37"/>
        <v>0.1875</v>
      </c>
      <c r="AB153" s="158">
        <f t="shared" si="37"/>
        <v>0.22499999999999998</v>
      </c>
      <c r="AC153" s="158">
        <f t="shared" si="37"/>
        <v>0.38750000000000001</v>
      </c>
      <c r="AD153" s="158">
        <f t="shared" si="37"/>
        <v>0.17500000000000002</v>
      </c>
      <c r="AE153" s="158">
        <f t="shared" si="37"/>
        <v>0.3</v>
      </c>
      <c r="AF153" s="158">
        <f t="shared" si="37"/>
        <v>0.38750000000000001</v>
      </c>
      <c r="AG153" s="158">
        <f t="shared" si="37"/>
        <v>0.22499999999999998</v>
      </c>
      <c r="AH153" s="158">
        <f t="shared" si="37"/>
        <v>0.41249999999999998</v>
      </c>
      <c r="AI153" s="158">
        <f t="shared" si="37"/>
        <v>0.35000000000000003</v>
      </c>
      <c r="AJ153" s="158">
        <f t="shared" si="37"/>
        <v>0.33749999999999997</v>
      </c>
      <c r="AK153" s="158">
        <f t="shared" si="37"/>
        <v>0.47499999999999998</v>
      </c>
      <c r="AL153" s="158">
        <f t="shared" si="37"/>
        <v>0.3125</v>
      </c>
      <c r="AM153" s="158">
        <f t="shared" si="37"/>
        <v>0.375</v>
      </c>
      <c r="AN153" s="158">
        <f t="shared" si="37"/>
        <v>0.3125</v>
      </c>
      <c r="AO153" s="158">
        <f t="shared" si="37"/>
        <v>0.36249999999999999</v>
      </c>
      <c r="AP153" s="158">
        <f t="shared" si="37"/>
        <v>0.25</v>
      </c>
      <c r="AQ153" s="158">
        <f t="shared" si="37"/>
        <v>0.27499999999999997</v>
      </c>
      <c r="AR153" s="158">
        <f t="shared" si="37"/>
        <v>0.23749999999999999</v>
      </c>
      <c r="AS153" s="158">
        <f t="shared" si="37"/>
        <v>0.3</v>
      </c>
      <c r="AT153" s="158">
        <f t="shared" si="37"/>
        <v>0.25</v>
      </c>
      <c r="AU153" s="158">
        <f t="shared" si="37"/>
        <v>0.39999999999999997</v>
      </c>
      <c r="AV153" s="158">
        <f t="shared" si="37"/>
        <v>0.36249999999999999</v>
      </c>
      <c r="AW153" s="77">
        <v>153</v>
      </c>
    </row>
    <row r="154" spans="1:49" ht="13.5" thickBot="1" x14ac:dyDescent="0.25">
      <c r="A154" s="114" t="s">
        <v>29</v>
      </c>
      <c r="B154" s="160">
        <v>0.3</v>
      </c>
      <c r="C154" s="158">
        <f t="shared" si="39"/>
        <v>0.38750000000000001</v>
      </c>
      <c r="D154" s="158">
        <f t="shared" si="39"/>
        <v>0.25</v>
      </c>
      <c r="E154" s="158">
        <f t="shared" si="39"/>
        <v>0.3125</v>
      </c>
      <c r="F154" s="158">
        <f t="shared" si="39"/>
        <v>0.3</v>
      </c>
      <c r="G154" s="158">
        <f t="shared" si="39"/>
        <v>0.19999999999999998</v>
      </c>
      <c r="H154" s="158">
        <f t="shared" si="39"/>
        <v>0.32499999999999996</v>
      </c>
      <c r="I154" s="158">
        <f t="shared" si="38"/>
        <v>0.33749999999999997</v>
      </c>
      <c r="J154" s="179">
        <f t="shared" si="39"/>
        <v>0.26250000000000001</v>
      </c>
      <c r="K154" s="158">
        <f t="shared" si="39"/>
        <v>0.3</v>
      </c>
      <c r="L154" s="158">
        <f t="shared" si="39"/>
        <v>0.26250000000000001</v>
      </c>
      <c r="M154" s="158">
        <f t="shared" si="39"/>
        <v>0.375</v>
      </c>
      <c r="N154" s="158">
        <f t="shared" si="39"/>
        <v>0.27499999999999997</v>
      </c>
      <c r="O154" s="158">
        <f t="shared" si="39"/>
        <v>0.32499999999999996</v>
      </c>
      <c r="P154" s="158">
        <f t="shared" si="39"/>
        <v>0.38750000000000001</v>
      </c>
      <c r="Q154" s="158">
        <f t="shared" si="37"/>
        <v>0.3125</v>
      </c>
      <c r="R154" s="158">
        <f t="shared" si="37"/>
        <v>0.33749999999999997</v>
      </c>
      <c r="S154" s="158">
        <f t="shared" si="37"/>
        <v>0.375</v>
      </c>
      <c r="T154" s="158">
        <f t="shared" si="37"/>
        <v>0.32499999999999996</v>
      </c>
      <c r="U154" s="158">
        <f t="shared" si="37"/>
        <v>0.19999999999999998</v>
      </c>
      <c r="V154" s="158">
        <f t="shared" si="37"/>
        <v>0.3125</v>
      </c>
      <c r="W154" s="158">
        <f t="shared" si="37"/>
        <v>0.3</v>
      </c>
      <c r="X154" s="158">
        <f t="shared" si="37"/>
        <v>0.42499999999999999</v>
      </c>
      <c r="Y154" s="158">
        <f t="shared" si="37"/>
        <v>9.9999999999999992E-2</v>
      </c>
      <c r="Z154" s="158">
        <f t="shared" si="37"/>
        <v>0.23749999999999999</v>
      </c>
      <c r="AA154" s="158">
        <f t="shared" si="37"/>
        <v>0.1875</v>
      </c>
      <c r="AB154" s="158">
        <f t="shared" si="37"/>
        <v>0.22499999999999998</v>
      </c>
      <c r="AC154" s="158">
        <f t="shared" si="37"/>
        <v>0.38750000000000001</v>
      </c>
      <c r="AD154" s="158">
        <f t="shared" si="37"/>
        <v>0.17500000000000002</v>
      </c>
      <c r="AE154" s="158">
        <f t="shared" si="37"/>
        <v>0.3</v>
      </c>
      <c r="AF154" s="158">
        <f t="shared" si="37"/>
        <v>0.38750000000000001</v>
      </c>
      <c r="AG154" s="158">
        <f t="shared" si="37"/>
        <v>0.22499999999999998</v>
      </c>
      <c r="AH154" s="158">
        <f t="shared" si="37"/>
        <v>0.41249999999999998</v>
      </c>
      <c r="AI154" s="158">
        <f t="shared" si="37"/>
        <v>0.35000000000000003</v>
      </c>
      <c r="AJ154" s="158">
        <f t="shared" si="37"/>
        <v>0.33749999999999997</v>
      </c>
      <c r="AK154" s="158">
        <f t="shared" si="37"/>
        <v>0.47499999999999998</v>
      </c>
      <c r="AL154" s="158">
        <f t="shared" si="37"/>
        <v>0.3125</v>
      </c>
      <c r="AM154" s="158">
        <f t="shared" si="37"/>
        <v>0.375</v>
      </c>
      <c r="AN154" s="158">
        <f t="shared" si="37"/>
        <v>0.3125</v>
      </c>
      <c r="AO154" s="158">
        <f t="shared" si="37"/>
        <v>0.36249999999999999</v>
      </c>
      <c r="AP154" s="158">
        <f t="shared" si="37"/>
        <v>0.25</v>
      </c>
      <c r="AQ154" s="158">
        <f t="shared" si="37"/>
        <v>0.27499999999999997</v>
      </c>
      <c r="AR154" s="158">
        <f t="shared" si="37"/>
        <v>0.23749999999999999</v>
      </c>
      <c r="AS154" s="158">
        <f t="shared" si="37"/>
        <v>0.3</v>
      </c>
      <c r="AT154" s="158">
        <f t="shared" si="37"/>
        <v>0.25</v>
      </c>
      <c r="AU154" s="158">
        <f t="shared" si="37"/>
        <v>0.39999999999999997</v>
      </c>
      <c r="AV154" s="158">
        <f t="shared" si="37"/>
        <v>0.36249999999999999</v>
      </c>
      <c r="AW154" s="77">
        <v>154</v>
      </c>
    </row>
    <row r="155" spans="1:49" ht="13.5" thickBot="1" x14ac:dyDescent="0.25">
      <c r="A155" s="114" t="s">
        <v>30</v>
      </c>
      <c r="B155" s="160">
        <v>0.26</v>
      </c>
      <c r="C155" s="158">
        <f t="shared" si="39"/>
        <v>0.33583333333333337</v>
      </c>
      <c r="D155" s="158">
        <f t="shared" si="39"/>
        <v>0.21666666666666667</v>
      </c>
      <c r="E155" s="158">
        <f t="shared" si="39"/>
        <v>0.27083333333333337</v>
      </c>
      <c r="F155" s="158">
        <f t="shared" si="39"/>
        <v>0.26</v>
      </c>
      <c r="G155" s="158">
        <f t="shared" si="39"/>
        <v>0.17333333333333334</v>
      </c>
      <c r="H155" s="158">
        <f t="shared" si="39"/>
        <v>0.28166666666666668</v>
      </c>
      <c r="I155" s="158">
        <f t="shared" si="38"/>
        <v>0.29249999999999998</v>
      </c>
      <c r="J155" s="179">
        <f t="shared" si="39"/>
        <v>0.22750000000000001</v>
      </c>
      <c r="K155" s="158">
        <f t="shared" si="39"/>
        <v>0.26</v>
      </c>
      <c r="L155" s="158">
        <f t="shared" si="39"/>
        <v>0.22750000000000001</v>
      </c>
      <c r="M155" s="158">
        <f t="shared" si="39"/>
        <v>0.32500000000000001</v>
      </c>
      <c r="N155" s="158">
        <f t="shared" si="39"/>
        <v>0.23833333333333334</v>
      </c>
      <c r="O155" s="158">
        <f t="shared" si="39"/>
        <v>0.28166666666666668</v>
      </c>
      <c r="P155" s="158">
        <f t="shared" si="39"/>
        <v>0.33583333333333337</v>
      </c>
      <c r="Q155" s="158">
        <f t="shared" si="37"/>
        <v>0.27083333333333337</v>
      </c>
      <c r="R155" s="158">
        <f t="shared" si="37"/>
        <v>0.29249999999999998</v>
      </c>
      <c r="S155" s="158">
        <f t="shared" si="37"/>
        <v>0.32500000000000001</v>
      </c>
      <c r="T155" s="158">
        <f t="shared" si="37"/>
        <v>0.28166666666666668</v>
      </c>
      <c r="U155" s="158">
        <f t="shared" si="37"/>
        <v>0.17333333333333334</v>
      </c>
      <c r="V155" s="158">
        <f t="shared" si="37"/>
        <v>0.27083333333333337</v>
      </c>
      <c r="W155" s="158">
        <f t="shared" si="37"/>
        <v>0.26</v>
      </c>
      <c r="X155" s="158">
        <f t="shared" si="37"/>
        <v>0.36833333333333335</v>
      </c>
      <c r="Y155" s="158">
        <f t="shared" si="37"/>
        <v>8.666666666666667E-2</v>
      </c>
      <c r="Z155" s="158">
        <f t="shared" si="37"/>
        <v>0.20583333333333334</v>
      </c>
      <c r="AA155" s="158">
        <f t="shared" si="37"/>
        <v>0.16250000000000001</v>
      </c>
      <c r="AB155" s="158">
        <f t="shared" si="37"/>
        <v>0.19500000000000001</v>
      </c>
      <c r="AC155" s="158">
        <f t="shared" si="37"/>
        <v>0.33583333333333337</v>
      </c>
      <c r="AD155" s="158">
        <f t="shared" si="37"/>
        <v>0.15166666666666667</v>
      </c>
      <c r="AE155" s="158">
        <f t="shared" si="37"/>
        <v>0.26</v>
      </c>
      <c r="AF155" s="158">
        <f t="shared" si="37"/>
        <v>0.33583333333333337</v>
      </c>
      <c r="AG155" s="158">
        <f t="shared" si="37"/>
        <v>0.19500000000000001</v>
      </c>
      <c r="AH155" s="158">
        <f t="shared" si="37"/>
        <v>0.35750000000000004</v>
      </c>
      <c r="AI155" s="158">
        <f t="shared" si="37"/>
        <v>0.30333333333333334</v>
      </c>
      <c r="AJ155" s="158">
        <f t="shared" si="37"/>
        <v>0.29249999999999998</v>
      </c>
      <c r="AK155" s="158">
        <f t="shared" si="37"/>
        <v>0.41166666666666668</v>
      </c>
      <c r="AL155" s="158">
        <f t="shared" si="37"/>
        <v>0.27083333333333337</v>
      </c>
      <c r="AM155" s="158">
        <f t="shared" si="37"/>
        <v>0.32500000000000001</v>
      </c>
      <c r="AN155" s="158">
        <f t="shared" si="37"/>
        <v>0.27083333333333337</v>
      </c>
      <c r="AO155" s="158">
        <f t="shared" si="37"/>
        <v>0.31416666666666665</v>
      </c>
      <c r="AP155" s="158">
        <f t="shared" si="37"/>
        <v>0.21666666666666667</v>
      </c>
      <c r="AQ155" s="158">
        <f t="shared" si="37"/>
        <v>0.23833333333333334</v>
      </c>
      <c r="AR155" s="158">
        <f t="shared" si="37"/>
        <v>0.20583333333333334</v>
      </c>
      <c r="AS155" s="158">
        <f t="shared" si="37"/>
        <v>0.26</v>
      </c>
      <c r="AT155" s="158">
        <f t="shared" si="37"/>
        <v>0.21666666666666667</v>
      </c>
      <c r="AU155" s="158">
        <f t="shared" si="37"/>
        <v>0.34666666666666668</v>
      </c>
      <c r="AV155" s="158">
        <f t="shared" si="37"/>
        <v>0.31416666666666665</v>
      </c>
      <c r="AW155" s="77">
        <v>155</v>
      </c>
    </row>
    <row r="156" spans="1:49" ht="13.5" thickBot="1" x14ac:dyDescent="0.25">
      <c r="A156" s="114" t="s">
        <v>31</v>
      </c>
      <c r="B156" s="160">
        <v>0.26</v>
      </c>
      <c r="C156" s="158">
        <f t="shared" si="39"/>
        <v>0.33583333333333337</v>
      </c>
      <c r="D156" s="158">
        <f t="shared" si="39"/>
        <v>0.21666666666666667</v>
      </c>
      <c r="E156" s="158">
        <f t="shared" si="39"/>
        <v>0.27083333333333337</v>
      </c>
      <c r="F156" s="158">
        <f t="shared" si="39"/>
        <v>0.26</v>
      </c>
      <c r="G156" s="158">
        <f t="shared" si="39"/>
        <v>0.17333333333333334</v>
      </c>
      <c r="H156" s="158">
        <f t="shared" si="39"/>
        <v>0.28166666666666668</v>
      </c>
      <c r="I156" s="158">
        <f t="shared" si="38"/>
        <v>0.29249999999999998</v>
      </c>
      <c r="J156" s="179">
        <f t="shared" si="39"/>
        <v>0.22750000000000001</v>
      </c>
      <c r="K156" s="158">
        <f t="shared" si="39"/>
        <v>0.26</v>
      </c>
      <c r="L156" s="158">
        <f t="shared" si="39"/>
        <v>0.22750000000000001</v>
      </c>
      <c r="M156" s="158">
        <f t="shared" si="39"/>
        <v>0.32500000000000001</v>
      </c>
      <c r="N156" s="158">
        <f t="shared" si="39"/>
        <v>0.23833333333333334</v>
      </c>
      <c r="O156" s="158">
        <f t="shared" si="39"/>
        <v>0.28166666666666668</v>
      </c>
      <c r="P156" s="158">
        <f t="shared" si="39"/>
        <v>0.33583333333333337</v>
      </c>
      <c r="Q156" s="158">
        <f t="shared" si="37"/>
        <v>0.27083333333333337</v>
      </c>
      <c r="R156" s="158">
        <f t="shared" si="37"/>
        <v>0.29249999999999998</v>
      </c>
      <c r="S156" s="158">
        <f t="shared" si="37"/>
        <v>0.32500000000000001</v>
      </c>
      <c r="T156" s="158">
        <f t="shared" si="37"/>
        <v>0.28166666666666668</v>
      </c>
      <c r="U156" s="158">
        <f t="shared" si="37"/>
        <v>0.17333333333333334</v>
      </c>
      <c r="V156" s="158">
        <f t="shared" si="37"/>
        <v>0.27083333333333337</v>
      </c>
      <c r="W156" s="158">
        <f t="shared" si="37"/>
        <v>0.26</v>
      </c>
      <c r="X156" s="158">
        <f t="shared" si="37"/>
        <v>0.36833333333333335</v>
      </c>
      <c r="Y156" s="158">
        <f t="shared" si="37"/>
        <v>8.666666666666667E-2</v>
      </c>
      <c r="Z156" s="158">
        <f t="shared" si="37"/>
        <v>0.20583333333333334</v>
      </c>
      <c r="AA156" s="158">
        <f t="shared" si="37"/>
        <v>0.16250000000000001</v>
      </c>
      <c r="AB156" s="158">
        <f t="shared" si="37"/>
        <v>0.19500000000000001</v>
      </c>
      <c r="AC156" s="158">
        <f t="shared" si="37"/>
        <v>0.33583333333333337</v>
      </c>
      <c r="AD156" s="158">
        <f t="shared" si="37"/>
        <v>0.15166666666666667</v>
      </c>
      <c r="AE156" s="158">
        <f t="shared" si="37"/>
        <v>0.26</v>
      </c>
      <c r="AF156" s="158">
        <f t="shared" si="37"/>
        <v>0.33583333333333337</v>
      </c>
      <c r="AG156" s="158">
        <f t="shared" si="37"/>
        <v>0.19500000000000001</v>
      </c>
      <c r="AH156" s="158">
        <f t="shared" si="37"/>
        <v>0.35750000000000004</v>
      </c>
      <c r="AI156" s="158">
        <f t="shared" si="37"/>
        <v>0.30333333333333334</v>
      </c>
      <c r="AJ156" s="158">
        <f t="shared" si="37"/>
        <v>0.29249999999999998</v>
      </c>
      <c r="AK156" s="158">
        <f t="shared" ref="Q156:AV164" si="40">AK$269*$B156</f>
        <v>0.41166666666666668</v>
      </c>
      <c r="AL156" s="158">
        <f t="shared" si="40"/>
        <v>0.27083333333333337</v>
      </c>
      <c r="AM156" s="158">
        <f t="shared" si="40"/>
        <v>0.32500000000000001</v>
      </c>
      <c r="AN156" s="158">
        <f t="shared" si="40"/>
        <v>0.27083333333333337</v>
      </c>
      <c r="AO156" s="158">
        <f t="shared" si="40"/>
        <v>0.31416666666666665</v>
      </c>
      <c r="AP156" s="158">
        <f t="shared" si="40"/>
        <v>0.21666666666666667</v>
      </c>
      <c r="AQ156" s="158">
        <f t="shared" si="40"/>
        <v>0.23833333333333334</v>
      </c>
      <c r="AR156" s="158">
        <f t="shared" si="40"/>
        <v>0.20583333333333334</v>
      </c>
      <c r="AS156" s="158">
        <f t="shared" si="40"/>
        <v>0.26</v>
      </c>
      <c r="AT156" s="158">
        <f t="shared" si="40"/>
        <v>0.21666666666666667</v>
      </c>
      <c r="AU156" s="158">
        <f t="shared" si="40"/>
        <v>0.34666666666666668</v>
      </c>
      <c r="AV156" s="158">
        <f t="shared" si="40"/>
        <v>0.31416666666666665</v>
      </c>
      <c r="AW156" s="77">
        <v>156</v>
      </c>
    </row>
    <row r="157" spans="1:49" ht="13.5" thickBot="1" x14ac:dyDescent="0.25">
      <c r="A157" s="114" t="s">
        <v>32</v>
      </c>
      <c r="B157" s="160">
        <v>0.21</v>
      </c>
      <c r="C157" s="158">
        <f t="shared" si="39"/>
        <v>0.27124999999999999</v>
      </c>
      <c r="D157" s="158">
        <f t="shared" si="39"/>
        <v>0.17499999999999999</v>
      </c>
      <c r="E157" s="158">
        <f t="shared" si="39"/>
        <v>0.21875</v>
      </c>
      <c r="F157" s="158">
        <f t="shared" si="39"/>
        <v>0.21</v>
      </c>
      <c r="G157" s="158">
        <f t="shared" si="39"/>
        <v>0.13999999999999999</v>
      </c>
      <c r="H157" s="158">
        <f t="shared" si="39"/>
        <v>0.22749999999999998</v>
      </c>
      <c r="I157" s="158">
        <f t="shared" si="38"/>
        <v>0.23624999999999999</v>
      </c>
      <c r="J157" s="179">
        <f t="shared" si="39"/>
        <v>0.18375</v>
      </c>
      <c r="K157" s="158">
        <f t="shared" si="39"/>
        <v>0.21</v>
      </c>
      <c r="L157" s="158">
        <f t="shared" si="39"/>
        <v>0.18375</v>
      </c>
      <c r="M157" s="158">
        <f t="shared" si="39"/>
        <v>0.26250000000000001</v>
      </c>
      <c r="N157" s="158">
        <f t="shared" si="39"/>
        <v>0.19249999999999998</v>
      </c>
      <c r="O157" s="158">
        <f t="shared" si="39"/>
        <v>0.22749999999999998</v>
      </c>
      <c r="P157" s="158">
        <f t="shared" si="39"/>
        <v>0.27124999999999999</v>
      </c>
      <c r="Q157" s="158">
        <f t="shared" si="40"/>
        <v>0.21875</v>
      </c>
      <c r="R157" s="158">
        <f t="shared" si="40"/>
        <v>0.23624999999999999</v>
      </c>
      <c r="S157" s="158">
        <f t="shared" si="40"/>
        <v>0.26250000000000001</v>
      </c>
      <c r="T157" s="158">
        <f t="shared" si="40"/>
        <v>0.22749999999999998</v>
      </c>
      <c r="U157" s="158">
        <f t="shared" si="40"/>
        <v>0.13999999999999999</v>
      </c>
      <c r="V157" s="158">
        <f t="shared" si="40"/>
        <v>0.21875</v>
      </c>
      <c r="W157" s="158">
        <f t="shared" si="40"/>
        <v>0.21</v>
      </c>
      <c r="X157" s="158">
        <f t="shared" si="40"/>
        <v>0.29749999999999999</v>
      </c>
      <c r="Y157" s="158">
        <f t="shared" si="40"/>
        <v>6.9999999999999993E-2</v>
      </c>
      <c r="Z157" s="158">
        <f t="shared" si="40"/>
        <v>0.16624999999999998</v>
      </c>
      <c r="AA157" s="158">
        <f t="shared" si="40"/>
        <v>0.13125000000000001</v>
      </c>
      <c r="AB157" s="158">
        <f t="shared" si="40"/>
        <v>0.1575</v>
      </c>
      <c r="AC157" s="158">
        <f t="shared" si="40"/>
        <v>0.27124999999999999</v>
      </c>
      <c r="AD157" s="158">
        <f t="shared" si="40"/>
        <v>0.1225</v>
      </c>
      <c r="AE157" s="158">
        <f t="shared" si="40"/>
        <v>0.21</v>
      </c>
      <c r="AF157" s="158">
        <f t="shared" si="40"/>
        <v>0.27124999999999999</v>
      </c>
      <c r="AG157" s="158">
        <f t="shared" si="40"/>
        <v>0.1575</v>
      </c>
      <c r="AH157" s="158">
        <f t="shared" si="40"/>
        <v>0.28875000000000001</v>
      </c>
      <c r="AI157" s="158">
        <f t="shared" si="40"/>
        <v>0.245</v>
      </c>
      <c r="AJ157" s="158">
        <f t="shared" si="40"/>
        <v>0.23624999999999999</v>
      </c>
      <c r="AK157" s="158">
        <f t="shared" si="40"/>
        <v>0.33249999999999996</v>
      </c>
      <c r="AL157" s="158">
        <f t="shared" si="40"/>
        <v>0.21875</v>
      </c>
      <c r="AM157" s="158">
        <f t="shared" si="40"/>
        <v>0.26250000000000001</v>
      </c>
      <c r="AN157" s="158">
        <f t="shared" si="40"/>
        <v>0.21875</v>
      </c>
      <c r="AO157" s="158">
        <f t="shared" si="40"/>
        <v>0.25374999999999998</v>
      </c>
      <c r="AP157" s="158">
        <f t="shared" si="40"/>
        <v>0.17499999999999999</v>
      </c>
      <c r="AQ157" s="158">
        <f t="shared" si="40"/>
        <v>0.19249999999999998</v>
      </c>
      <c r="AR157" s="158">
        <f t="shared" si="40"/>
        <v>0.16624999999999998</v>
      </c>
      <c r="AS157" s="158">
        <f t="shared" si="40"/>
        <v>0.21</v>
      </c>
      <c r="AT157" s="158">
        <f t="shared" si="40"/>
        <v>0.17499999999999999</v>
      </c>
      <c r="AU157" s="158">
        <f t="shared" si="40"/>
        <v>0.27999999999999997</v>
      </c>
      <c r="AV157" s="158">
        <f t="shared" si="40"/>
        <v>0.25374999999999998</v>
      </c>
      <c r="AW157" s="77">
        <v>157</v>
      </c>
    </row>
    <row r="158" spans="1:49" ht="13.5" thickBot="1" x14ac:dyDescent="0.25">
      <c r="A158" s="114" t="s">
        <v>33</v>
      </c>
      <c r="B158" s="160">
        <v>0.21</v>
      </c>
      <c r="C158" s="158">
        <f t="shared" si="39"/>
        <v>0.27124999999999999</v>
      </c>
      <c r="D158" s="158">
        <f t="shared" si="39"/>
        <v>0.17499999999999999</v>
      </c>
      <c r="E158" s="158">
        <f t="shared" si="39"/>
        <v>0.21875</v>
      </c>
      <c r="F158" s="158">
        <f t="shared" si="39"/>
        <v>0.21</v>
      </c>
      <c r="G158" s="158">
        <f t="shared" si="39"/>
        <v>0.13999999999999999</v>
      </c>
      <c r="H158" s="158">
        <f t="shared" si="39"/>
        <v>0.22749999999999998</v>
      </c>
      <c r="I158" s="158">
        <f t="shared" si="38"/>
        <v>0.23624999999999999</v>
      </c>
      <c r="J158" s="179">
        <f t="shared" si="39"/>
        <v>0.18375</v>
      </c>
      <c r="K158" s="158">
        <f t="shared" si="39"/>
        <v>0.21</v>
      </c>
      <c r="L158" s="158">
        <f t="shared" si="39"/>
        <v>0.18375</v>
      </c>
      <c r="M158" s="158">
        <f t="shared" si="39"/>
        <v>0.26250000000000001</v>
      </c>
      <c r="N158" s="158">
        <f t="shared" si="39"/>
        <v>0.19249999999999998</v>
      </c>
      <c r="O158" s="158">
        <f t="shared" si="39"/>
        <v>0.22749999999999998</v>
      </c>
      <c r="P158" s="158">
        <f t="shared" si="39"/>
        <v>0.27124999999999999</v>
      </c>
      <c r="Q158" s="158">
        <f t="shared" si="40"/>
        <v>0.21875</v>
      </c>
      <c r="R158" s="158">
        <f t="shared" si="40"/>
        <v>0.23624999999999999</v>
      </c>
      <c r="S158" s="158">
        <f t="shared" si="40"/>
        <v>0.26250000000000001</v>
      </c>
      <c r="T158" s="158">
        <f t="shared" si="40"/>
        <v>0.22749999999999998</v>
      </c>
      <c r="U158" s="158">
        <f t="shared" si="40"/>
        <v>0.13999999999999999</v>
      </c>
      <c r="V158" s="158">
        <f t="shared" si="40"/>
        <v>0.21875</v>
      </c>
      <c r="W158" s="158">
        <f t="shared" si="40"/>
        <v>0.21</v>
      </c>
      <c r="X158" s="158">
        <f t="shared" si="40"/>
        <v>0.29749999999999999</v>
      </c>
      <c r="Y158" s="158">
        <f t="shared" si="40"/>
        <v>6.9999999999999993E-2</v>
      </c>
      <c r="Z158" s="158">
        <f t="shared" si="40"/>
        <v>0.16624999999999998</v>
      </c>
      <c r="AA158" s="158">
        <f t="shared" si="40"/>
        <v>0.13125000000000001</v>
      </c>
      <c r="AB158" s="158">
        <f t="shared" si="40"/>
        <v>0.1575</v>
      </c>
      <c r="AC158" s="158">
        <f t="shared" si="40"/>
        <v>0.27124999999999999</v>
      </c>
      <c r="AD158" s="158">
        <f t="shared" si="40"/>
        <v>0.1225</v>
      </c>
      <c r="AE158" s="158">
        <f t="shared" si="40"/>
        <v>0.21</v>
      </c>
      <c r="AF158" s="158">
        <f t="shared" si="40"/>
        <v>0.27124999999999999</v>
      </c>
      <c r="AG158" s="158">
        <f t="shared" si="40"/>
        <v>0.1575</v>
      </c>
      <c r="AH158" s="158">
        <f t="shared" si="40"/>
        <v>0.28875000000000001</v>
      </c>
      <c r="AI158" s="158">
        <f t="shared" si="40"/>
        <v>0.245</v>
      </c>
      <c r="AJ158" s="158">
        <f t="shared" si="40"/>
        <v>0.23624999999999999</v>
      </c>
      <c r="AK158" s="158">
        <f t="shared" si="40"/>
        <v>0.33249999999999996</v>
      </c>
      <c r="AL158" s="158">
        <f t="shared" si="40"/>
        <v>0.21875</v>
      </c>
      <c r="AM158" s="158">
        <f t="shared" si="40"/>
        <v>0.26250000000000001</v>
      </c>
      <c r="AN158" s="158">
        <f t="shared" si="40"/>
        <v>0.21875</v>
      </c>
      <c r="AO158" s="158">
        <f t="shared" si="40"/>
        <v>0.25374999999999998</v>
      </c>
      <c r="AP158" s="158">
        <f t="shared" si="40"/>
        <v>0.17499999999999999</v>
      </c>
      <c r="AQ158" s="158">
        <f t="shared" si="40"/>
        <v>0.19249999999999998</v>
      </c>
      <c r="AR158" s="158">
        <f t="shared" si="40"/>
        <v>0.16624999999999998</v>
      </c>
      <c r="AS158" s="158">
        <f t="shared" si="40"/>
        <v>0.21</v>
      </c>
      <c r="AT158" s="158">
        <f t="shared" si="40"/>
        <v>0.17499999999999999</v>
      </c>
      <c r="AU158" s="158">
        <f t="shared" si="40"/>
        <v>0.27999999999999997</v>
      </c>
      <c r="AV158" s="158">
        <f t="shared" si="40"/>
        <v>0.25374999999999998</v>
      </c>
      <c r="AW158" s="77">
        <v>158</v>
      </c>
    </row>
    <row r="159" spans="1:49" ht="13.5" thickBot="1" x14ac:dyDescent="0.25">
      <c r="A159" s="114" t="s">
        <v>34</v>
      </c>
      <c r="B159" s="160">
        <v>0.14000000000000001</v>
      </c>
      <c r="C159" s="158">
        <f t="shared" si="39"/>
        <v>0.18083333333333337</v>
      </c>
      <c r="D159" s="158">
        <f t="shared" si="39"/>
        <v>0.11666666666666668</v>
      </c>
      <c r="E159" s="158">
        <f t="shared" si="39"/>
        <v>0.14583333333333337</v>
      </c>
      <c r="F159" s="158">
        <f t="shared" si="39"/>
        <v>0.14000000000000001</v>
      </c>
      <c r="G159" s="158">
        <f t="shared" si="39"/>
        <v>9.3333333333333338E-2</v>
      </c>
      <c r="H159" s="158">
        <f t="shared" si="39"/>
        <v>0.15166666666666667</v>
      </c>
      <c r="I159" s="158">
        <f t="shared" si="38"/>
        <v>0.15750000000000003</v>
      </c>
      <c r="J159" s="179">
        <f t="shared" si="39"/>
        <v>0.12250000000000001</v>
      </c>
      <c r="K159" s="158">
        <f t="shared" si="39"/>
        <v>0.14000000000000001</v>
      </c>
      <c r="L159" s="158">
        <f t="shared" si="39"/>
        <v>0.12250000000000001</v>
      </c>
      <c r="M159" s="158">
        <f t="shared" si="39"/>
        <v>0.17500000000000002</v>
      </c>
      <c r="N159" s="158">
        <f t="shared" si="39"/>
        <v>0.12833333333333333</v>
      </c>
      <c r="O159" s="158">
        <f t="shared" si="39"/>
        <v>0.15166666666666667</v>
      </c>
      <c r="P159" s="158">
        <f t="shared" si="39"/>
        <v>0.18083333333333337</v>
      </c>
      <c r="Q159" s="158">
        <f t="shared" si="40"/>
        <v>0.14583333333333337</v>
      </c>
      <c r="R159" s="158">
        <f t="shared" si="40"/>
        <v>0.15750000000000003</v>
      </c>
      <c r="S159" s="158">
        <f t="shared" si="40"/>
        <v>0.17500000000000002</v>
      </c>
      <c r="T159" s="158">
        <f t="shared" si="40"/>
        <v>0.15166666666666667</v>
      </c>
      <c r="U159" s="158">
        <f t="shared" si="40"/>
        <v>9.3333333333333338E-2</v>
      </c>
      <c r="V159" s="158">
        <f t="shared" ref="V159:V164" si="41">V$269*$B159</f>
        <v>0.14583333333333337</v>
      </c>
      <c r="W159" s="158">
        <f t="shared" si="40"/>
        <v>0.14000000000000001</v>
      </c>
      <c r="X159" s="158">
        <f t="shared" si="40"/>
        <v>0.19833333333333336</v>
      </c>
      <c r="Y159" s="158">
        <f t="shared" si="40"/>
        <v>4.6666666666666669E-2</v>
      </c>
      <c r="Z159" s="158">
        <f t="shared" si="40"/>
        <v>0.11083333333333334</v>
      </c>
      <c r="AA159" s="158">
        <f t="shared" si="40"/>
        <v>8.7500000000000008E-2</v>
      </c>
      <c r="AB159" s="158">
        <f t="shared" si="40"/>
        <v>0.10500000000000001</v>
      </c>
      <c r="AC159" s="158">
        <f t="shared" si="40"/>
        <v>0.18083333333333337</v>
      </c>
      <c r="AD159" s="158">
        <f t="shared" si="40"/>
        <v>8.1666666666666679E-2</v>
      </c>
      <c r="AE159" s="158">
        <f t="shared" si="40"/>
        <v>0.14000000000000001</v>
      </c>
      <c r="AF159" s="158">
        <f t="shared" si="40"/>
        <v>0.18083333333333337</v>
      </c>
      <c r="AG159" s="158">
        <f t="shared" si="40"/>
        <v>0.10500000000000001</v>
      </c>
      <c r="AH159" s="158">
        <f t="shared" ref="AH159:AH164" si="42">AH$269*$B159</f>
        <v>0.1925</v>
      </c>
      <c r="AI159" s="158">
        <f t="shared" si="40"/>
        <v>0.16333333333333336</v>
      </c>
      <c r="AJ159" s="158">
        <f t="shared" si="40"/>
        <v>0.15750000000000003</v>
      </c>
      <c r="AK159" s="158">
        <f t="shared" si="40"/>
        <v>0.22166666666666668</v>
      </c>
      <c r="AL159" s="158">
        <f t="shared" si="40"/>
        <v>0.14583333333333337</v>
      </c>
      <c r="AM159" s="158">
        <f t="shared" si="40"/>
        <v>0.17500000000000002</v>
      </c>
      <c r="AN159" s="158">
        <f t="shared" si="40"/>
        <v>0.14583333333333337</v>
      </c>
      <c r="AO159" s="158">
        <f t="shared" si="40"/>
        <v>0.16916666666666666</v>
      </c>
      <c r="AP159" s="158">
        <f t="shared" si="40"/>
        <v>0.11666666666666668</v>
      </c>
      <c r="AQ159" s="158">
        <f t="shared" si="40"/>
        <v>0.12833333333333333</v>
      </c>
      <c r="AR159" s="158">
        <f t="shared" si="40"/>
        <v>0.11083333333333334</v>
      </c>
      <c r="AS159" s="158">
        <f t="shared" si="40"/>
        <v>0.14000000000000001</v>
      </c>
      <c r="AT159" s="158">
        <f t="shared" si="40"/>
        <v>0.11666666666666668</v>
      </c>
      <c r="AU159" s="158">
        <f t="shared" si="40"/>
        <v>0.18666666666666668</v>
      </c>
      <c r="AV159" s="158">
        <f t="shared" si="40"/>
        <v>0.16916666666666666</v>
      </c>
      <c r="AW159" s="77">
        <v>159</v>
      </c>
    </row>
    <row r="160" spans="1:49" ht="13.5" thickBot="1" x14ac:dyDescent="0.25">
      <c r="A160" s="114" t="s">
        <v>35</v>
      </c>
      <c r="B160" s="160">
        <v>0.14000000000000001</v>
      </c>
      <c r="C160" s="158">
        <f t="shared" si="39"/>
        <v>0.18083333333333337</v>
      </c>
      <c r="D160" s="158">
        <f t="shared" si="39"/>
        <v>0.11666666666666668</v>
      </c>
      <c r="E160" s="158">
        <f t="shared" si="39"/>
        <v>0.14583333333333337</v>
      </c>
      <c r="F160" s="158">
        <f t="shared" si="39"/>
        <v>0.14000000000000001</v>
      </c>
      <c r="G160" s="158">
        <f t="shared" si="39"/>
        <v>9.3333333333333338E-2</v>
      </c>
      <c r="H160" s="158">
        <f t="shared" si="39"/>
        <v>0.15166666666666667</v>
      </c>
      <c r="I160" s="158">
        <f t="shared" si="38"/>
        <v>0.15750000000000003</v>
      </c>
      <c r="J160" s="179">
        <f t="shared" si="39"/>
        <v>0.12250000000000001</v>
      </c>
      <c r="K160" s="158">
        <f t="shared" si="39"/>
        <v>0.14000000000000001</v>
      </c>
      <c r="L160" s="158">
        <f t="shared" si="39"/>
        <v>0.12250000000000001</v>
      </c>
      <c r="M160" s="158">
        <f t="shared" si="39"/>
        <v>0.17500000000000002</v>
      </c>
      <c r="N160" s="158">
        <f t="shared" si="39"/>
        <v>0.12833333333333333</v>
      </c>
      <c r="O160" s="158">
        <f t="shared" si="39"/>
        <v>0.15166666666666667</v>
      </c>
      <c r="P160" s="158">
        <f t="shared" si="39"/>
        <v>0.18083333333333337</v>
      </c>
      <c r="Q160" s="158">
        <f t="shared" si="40"/>
        <v>0.14583333333333337</v>
      </c>
      <c r="R160" s="158">
        <f t="shared" si="40"/>
        <v>0.15750000000000003</v>
      </c>
      <c r="S160" s="158">
        <f t="shared" si="40"/>
        <v>0.17500000000000002</v>
      </c>
      <c r="T160" s="158">
        <f t="shared" si="40"/>
        <v>0.15166666666666667</v>
      </c>
      <c r="U160" s="158">
        <f t="shared" si="40"/>
        <v>9.3333333333333338E-2</v>
      </c>
      <c r="V160" s="158">
        <f t="shared" si="41"/>
        <v>0.14583333333333337</v>
      </c>
      <c r="W160" s="158">
        <f t="shared" si="40"/>
        <v>0.14000000000000001</v>
      </c>
      <c r="X160" s="158">
        <f t="shared" si="40"/>
        <v>0.19833333333333336</v>
      </c>
      <c r="Y160" s="158">
        <f t="shared" si="40"/>
        <v>4.6666666666666669E-2</v>
      </c>
      <c r="Z160" s="158">
        <f t="shared" si="40"/>
        <v>0.11083333333333334</v>
      </c>
      <c r="AA160" s="158">
        <f t="shared" si="40"/>
        <v>8.7500000000000008E-2</v>
      </c>
      <c r="AB160" s="158">
        <f t="shared" si="40"/>
        <v>0.10500000000000001</v>
      </c>
      <c r="AC160" s="158">
        <f t="shared" si="40"/>
        <v>0.18083333333333337</v>
      </c>
      <c r="AD160" s="158">
        <f t="shared" si="40"/>
        <v>8.1666666666666679E-2</v>
      </c>
      <c r="AE160" s="158">
        <f t="shared" si="40"/>
        <v>0.14000000000000001</v>
      </c>
      <c r="AF160" s="158">
        <f t="shared" si="40"/>
        <v>0.18083333333333337</v>
      </c>
      <c r="AG160" s="158">
        <f t="shared" si="40"/>
        <v>0.10500000000000001</v>
      </c>
      <c r="AH160" s="158">
        <f t="shared" si="42"/>
        <v>0.1925</v>
      </c>
      <c r="AI160" s="158">
        <f t="shared" si="40"/>
        <v>0.16333333333333336</v>
      </c>
      <c r="AJ160" s="158">
        <f t="shared" si="40"/>
        <v>0.15750000000000003</v>
      </c>
      <c r="AK160" s="158">
        <f t="shared" si="40"/>
        <v>0.22166666666666668</v>
      </c>
      <c r="AL160" s="158">
        <f t="shared" si="40"/>
        <v>0.14583333333333337</v>
      </c>
      <c r="AM160" s="158">
        <f t="shared" si="40"/>
        <v>0.17500000000000002</v>
      </c>
      <c r="AN160" s="158">
        <f t="shared" si="40"/>
        <v>0.14583333333333337</v>
      </c>
      <c r="AO160" s="158">
        <f t="shared" si="40"/>
        <v>0.16916666666666666</v>
      </c>
      <c r="AP160" s="158">
        <f t="shared" si="40"/>
        <v>0.11666666666666668</v>
      </c>
      <c r="AQ160" s="158">
        <f t="shared" si="40"/>
        <v>0.12833333333333333</v>
      </c>
      <c r="AR160" s="158">
        <f t="shared" si="40"/>
        <v>0.11083333333333334</v>
      </c>
      <c r="AS160" s="158">
        <f t="shared" si="40"/>
        <v>0.14000000000000001</v>
      </c>
      <c r="AT160" s="158">
        <f t="shared" si="40"/>
        <v>0.11666666666666668</v>
      </c>
      <c r="AU160" s="158">
        <f t="shared" si="40"/>
        <v>0.18666666666666668</v>
      </c>
      <c r="AV160" s="158">
        <f t="shared" si="40"/>
        <v>0.16916666666666666</v>
      </c>
      <c r="AW160" s="77">
        <v>160</v>
      </c>
    </row>
    <row r="161" spans="1:49" ht="13.5" thickBot="1" x14ac:dyDescent="0.25">
      <c r="A161" s="114" t="s">
        <v>36</v>
      </c>
      <c r="B161" s="160">
        <v>0.1</v>
      </c>
      <c r="C161" s="158">
        <f t="shared" si="39"/>
        <v>0.12916666666666668</v>
      </c>
      <c r="D161" s="158">
        <f t="shared" si="39"/>
        <v>8.3333333333333343E-2</v>
      </c>
      <c r="E161" s="158">
        <f t="shared" si="39"/>
        <v>0.10416666666666669</v>
      </c>
      <c r="F161" s="158">
        <f t="shared" si="39"/>
        <v>0.1</v>
      </c>
      <c r="G161" s="158">
        <f t="shared" si="39"/>
        <v>6.6666666666666666E-2</v>
      </c>
      <c r="H161" s="158">
        <f t="shared" si="39"/>
        <v>0.10833333333333334</v>
      </c>
      <c r="I161" s="158">
        <f t="shared" si="38"/>
        <v>0.1125</v>
      </c>
      <c r="J161" s="179">
        <f t="shared" si="39"/>
        <v>8.7500000000000008E-2</v>
      </c>
      <c r="K161" s="158">
        <f t="shared" si="39"/>
        <v>0.1</v>
      </c>
      <c r="L161" s="158">
        <f t="shared" si="39"/>
        <v>8.7500000000000008E-2</v>
      </c>
      <c r="M161" s="158">
        <f t="shared" si="39"/>
        <v>0.125</v>
      </c>
      <c r="N161" s="158">
        <f t="shared" si="39"/>
        <v>9.1666666666666674E-2</v>
      </c>
      <c r="O161" s="158">
        <f t="shared" si="39"/>
        <v>0.10833333333333334</v>
      </c>
      <c r="P161" s="158">
        <f t="shared" si="39"/>
        <v>0.12916666666666668</v>
      </c>
      <c r="Q161" s="158">
        <f t="shared" si="40"/>
        <v>0.10416666666666669</v>
      </c>
      <c r="R161" s="158">
        <f t="shared" si="40"/>
        <v>0.1125</v>
      </c>
      <c r="S161" s="158">
        <f t="shared" si="40"/>
        <v>0.125</v>
      </c>
      <c r="T161" s="158">
        <f t="shared" si="40"/>
        <v>0.10833333333333334</v>
      </c>
      <c r="U161" s="158">
        <f t="shared" si="40"/>
        <v>6.6666666666666666E-2</v>
      </c>
      <c r="V161" s="158">
        <f t="shared" si="41"/>
        <v>0.10416666666666669</v>
      </c>
      <c r="W161" s="158">
        <f t="shared" si="40"/>
        <v>0.1</v>
      </c>
      <c r="X161" s="158">
        <f t="shared" si="40"/>
        <v>0.14166666666666669</v>
      </c>
      <c r="Y161" s="158">
        <f t="shared" si="40"/>
        <v>3.3333333333333333E-2</v>
      </c>
      <c r="Z161" s="158">
        <f t="shared" si="40"/>
        <v>7.9166666666666663E-2</v>
      </c>
      <c r="AA161" s="158">
        <f t="shared" si="40"/>
        <v>6.25E-2</v>
      </c>
      <c r="AB161" s="158">
        <f t="shared" si="40"/>
        <v>7.5000000000000011E-2</v>
      </c>
      <c r="AC161" s="158">
        <f t="shared" si="40"/>
        <v>0.12916666666666668</v>
      </c>
      <c r="AD161" s="158">
        <f t="shared" si="40"/>
        <v>5.8333333333333341E-2</v>
      </c>
      <c r="AE161" s="158">
        <f t="shared" si="40"/>
        <v>0.1</v>
      </c>
      <c r="AF161" s="158">
        <f t="shared" si="40"/>
        <v>0.12916666666666668</v>
      </c>
      <c r="AG161" s="158">
        <f t="shared" si="40"/>
        <v>7.5000000000000011E-2</v>
      </c>
      <c r="AH161" s="158">
        <f t="shared" si="42"/>
        <v>0.13750000000000001</v>
      </c>
      <c r="AI161" s="158">
        <f t="shared" si="40"/>
        <v>0.11666666666666668</v>
      </c>
      <c r="AJ161" s="158">
        <f t="shared" si="40"/>
        <v>0.1125</v>
      </c>
      <c r="AK161" s="158">
        <f t="shared" si="40"/>
        <v>0.15833333333333333</v>
      </c>
      <c r="AL161" s="158">
        <f t="shared" si="40"/>
        <v>0.10416666666666669</v>
      </c>
      <c r="AM161" s="158">
        <f t="shared" si="40"/>
        <v>0.125</v>
      </c>
      <c r="AN161" s="158">
        <f t="shared" si="40"/>
        <v>0.10416666666666669</v>
      </c>
      <c r="AO161" s="158">
        <f t="shared" si="40"/>
        <v>0.12083333333333333</v>
      </c>
      <c r="AP161" s="158">
        <f t="shared" si="40"/>
        <v>8.3333333333333343E-2</v>
      </c>
      <c r="AQ161" s="158">
        <f t="shared" si="40"/>
        <v>9.1666666666666674E-2</v>
      </c>
      <c r="AR161" s="158">
        <f t="shared" si="40"/>
        <v>7.9166666666666663E-2</v>
      </c>
      <c r="AS161" s="158">
        <f t="shared" si="40"/>
        <v>0.1</v>
      </c>
      <c r="AT161" s="158">
        <f t="shared" si="40"/>
        <v>8.3333333333333343E-2</v>
      </c>
      <c r="AU161" s="158">
        <f t="shared" si="40"/>
        <v>0.13333333333333333</v>
      </c>
      <c r="AV161" s="158">
        <f t="shared" si="40"/>
        <v>0.12083333333333333</v>
      </c>
      <c r="AW161" s="77">
        <v>161</v>
      </c>
    </row>
    <row r="162" spans="1:49" ht="13.5" thickBot="1" x14ac:dyDescent="0.25">
      <c r="A162" s="114" t="s">
        <v>37</v>
      </c>
      <c r="B162" s="160">
        <v>0.1</v>
      </c>
      <c r="C162" s="158">
        <f t="shared" si="39"/>
        <v>0.12916666666666668</v>
      </c>
      <c r="D162" s="158">
        <f t="shared" si="39"/>
        <v>8.3333333333333343E-2</v>
      </c>
      <c r="E162" s="158">
        <f t="shared" si="39"/>
        <v>0.10416666666666669</v>
      </c>
      <c r="F162" s="158">
        <f t="shared" si="39"/>
        <v>0.1</v>
      </c>
      <c r="G162" s="158">
        <f t="shared" si="39"/>
        <v>6.6666666666666666E-2</v>
      </c>
      <c r="H162" s="158">
        <f t="shared" si="39"/>
        <v>0.10833333333333334</v>
      </c>
      <c r="I162" s="158">
        <f t="shared" si="38"/>
        <v>0.1125</v>
      </c>
      <c r="J162" s="179">
        <f t="shared" si="39"/>
        <v>8.7500000000000008E-2</v>
      </c>
      <c r="K162" s="158">
        <f t="shared" si="39"/>
        <v>0.1</v>
      </c>
      <c r="L162" s="158">
        <f t="shared" si="39"/>
        <v>8.7500000000000008E-2</v>
      </c>
      <c r="M162" s="158">
        <f t="shared" si="39"/>
        <v>0.125</v>
      </c>
      <c r="N162" s="158">
        <f t="shared" si="39"/>
        <v>9.1666666666666674E-2</v>
      </c>
      <c r="O162" s="158">
        <f t="shared" si="39"/>
        <v>0.10833333333333334</v>
      </c>
      <c r="P162" s="158">
        <f t="shared" si="39"/>
        <v>0.12916666666666668</v>
      </c>
      <c r="Q162" s="158">
        <f t="shared" si="40"/>
        <v>0.10416666666666669</v>
      </c>
      <c r="R162" s="158">
        <f t="shared" si="40"/>
        <v>0.1125</v>
      </c>
      <c r="S162" s="158">
        <f t="shared" si="40"/>
        <v>0.125</v>
      </c>
      <c r="T162" s="158">
        <f t="shared" si="40"/>
        <v>0.10833333333333334</v>
      </c>
      <c r="U162" s="158">
        <f t="shared" si="40"/>
        <v>6.6666666666666666E-2</v>
      </c>
      <c r="V162" s="158">
        <f t="shared" si="41"/>
        <v>0.10416666666666669</v>
      </c>
      <c r="W162" s="158">
        <f t="shared" si="40"/>
        <v>0.1</v>
      </c>
      <c r="X162" s="158">
        <f t="shared" si="40"/>
        <v>0.14166666666666669</v>
      </c>
      <c r="Y162" s="158">
        <f t="shared" si="40"/>
        <v>3.3333333333333333E-2</v>
      </c>
      <c r="Z162" s="158">
        <f t="shared" si="40"/>
        <v>7.9166666666666663E-2</v>
      </c>
      <c r="AA162" s="158">
        <f t="shared" si="40"/>
        <v>6.25E-2</v>
      </c>
      <c r="AB162" s="158">
        <f t="shared" si="40"/>
        <v>7.5000000000000011E-2</v>
      </c>
      <c r="AC162" s="158">
        <f t="shared" si="40"/>
        <v>0.12916666666666668</v>
      </c>
      <c r="AD162" s="158">
        <f t="shared" si="40"/>
        <v>5.8333333333333341E-2</v>
      </c>
      <c r="AE162" s="158">
        <f t="shared" si="40"/>
        <v>0.1</v>
      </c>
      <c r="AF162" s="158">
        <f t="shared" si="40"/>
        <v>0.12916666666666668</v>
      </c>
      <c r="AG162" s="158">
        <f t="shared" si="40"/>
        <v>7.5000000000000011E-2</v>
      </c>
      <c r="AH162" s="158">
        <f t="shared" si="42"/>
        <v>0.13750000000000001</v>
      </c>
      <c r="AI162" s="158">
        <f t="shared" si="40"/>
        <v>0.11666666666666668</v>
      </c>
      <c r="AJ162" s="158">
        <f t="shared" si="40"/>
        <v>0.1125</v>
      </c>
      <c r="AK162" s="158">
        <f t="shared" si="40"/>
        <v>0.15833333333333333</v>
      </c>
      <c r="AL162" s="158">
        <f t="shared" si="40"/>
        <v>0.10416666666666669</v>
      </c>
      <c r="AM162" s="158">
        <f t="shared" si="40"/>
        <v>0.125</v>
      </c>
      <c r="AN162" s="158">
        <f t="shared" si="40"/>
        <v>0.10416666666666669</v>
      </c>
      <c r="AO162" s="158">
        <f t="shared" si="40"/>
        <v>0.12083333333333333</v>
      </c>
      <c r="AP162" s="158">
        <f t="shared" si="40"/>
        <v>8.3333333333333343E-2</v>
      </c>
      <c r="AQ162" s="158">
        <f t="shared" si="40"/>
        <v>9.1666666666666674E-2</v>
      </c>
      <c r="AR162" s="158">
        <f t="shared" si="40"/>
        <v>7.9166666666666663E-2</v>
      </c>
      <c r="AS162" s="158">
        <f t="shared" si="40"/>
        <v>0.1</v>
      </c>
      <c r="AT162" s="158">
        <f t="shared" si="40"/>
        <v>8.3333333333333343E-2</v>
      </c>
      <c r="AU162" s="158">
        <f t="shared" si="40"/>
        <v>0.13333333333333333</v>
      </c>
      <c r="AV162" s="158">
        <f t="shared" si="40"/>
        <v>0.12083333333333333</v>
      </c>
      <c r="AW162" s="77">
        <v>162</v>
      </c>
    </row>
    <row r="163" spans="1:49" ht="13.5" thickBot="1" x14ac:dyDescent="0.25">
      <c r="A163" s="114" t="s">
        <v>208</v>
      </c>
      <c r="B163" s="164">
        <v>0.1</v>
      </c>
      <c r="C163" s="158">
        <f t="shared" si="39"/>
        <v>0.12916666666666668</v>
      </c>
      <c r="D163" s="158">
        <f t="shared" si="39"/>
        <v>8.3333333333333343E-2</v>
      </c>
      <c r="E163" s="158">
        <f t="shared" si="39"/>
        <v>0.10416666666666669</v>
      </c>
      <c r="F163" s="158">
        <f t="shared" si="39"/>
        <v>0.1</v>
      </c>
      <c r="G163" s="158">
        <f t="shared" si="39"/>
        <v>6.6666666666666666E-2</v>
      </c>
      <c r="H163" s="158">
        <f t="shared" si="39"/>
        <v>0.10833333333333334</v>
      </c>
      <c r="I163" s="158">
        <f t="shared" si="38"/>
        <v>0.1125</v>
      </c>
      <c r="J163" s="179">
        <f t="shared" si="39"/>
        <v>8.7500000000000008E-2</v>
      </c>
      <c r="K163" s="158">
        <f t="shared" si="39"/>
        <v>0.1</v>
      </c>
      <c r="L163" s="158">
        <f t="shared" si="39"/>
        <v>8.7500000000000008E-2</v>
      </c>
      <c r="M163" s="158">
        <f t="shared" si="39"/>
        <v>0.125</v>
      </c>
      <c r="N163" s="158">
        <f t="shared" si="39"/>
        <v>9.1666666666666674E-2</v>
      </c>
      <c r="O163" s="158">
        <f t="shared" si="39"/>
        <v>0.10833333333333334</v>
      </c>
      <c r="P163" s="158">
        <f t="shared" si="39"/>
        <v>0.12916666666666668</v>
      </c>
      <c r="Q163" s="158">
        <f t="shared" si="40"/>
        <v>0.10416666666666669</v>
      </c>
      <c r="R163" s="158">
        <f t="shared" si="40"/>
        <v>0.1125</v>
      </c>
      <c r="S163" s="158">
        <f t="shared" si="40"/>
        <v>0.125</v>
      </c>
      <c r="T163" s="158">
        <f t="shared" si="40"/>
        <v>0.10833333333333334</v>
      </c>
      <c r="U163" s="158">
        <f t="shared" si="40"/>
        <v>6.6666666666666666E-2</v>
      </c>
      <c r="V163" s="158">
        <f t="shared" si="41"/>
        <v>0.10416666666666669</v>
      </c>
      <c r="W163" s="158">
        <f t="shared" si="40"/>
        <v>0.1</v>
      </c>
      <c r="X163" s="158">
        <f t="shared" si="40"/>
        <v>0.14166666666666669</v>
      </c>
      <c r="Y163" s="158">
        <f t="shared" si="40"/>
        <v>3.3333333333333333E-2</v>
      </c>
      <c r="Z163" s="158">
        <f t="shared" si="40"/>
        <v>7.9166666666666663E-2</v>
      </c>
      <c r="AA163" s="158">
        <f t="shared" si="40"/>
        <v>6.25E-2</v>
      </c>
      <c r="AB163" s="158">
        <f t="shared" si="40"/>
        <v>7.5000000000000011E-2</v>
      </c>
      <c r="AC163" s="158">
        <f t="shared" si="40"/>
        <v>0.12916666666666668</v>
      </c>
      <c r="AD163" s="158">
        <f t="shared" si="40"/>
        <v>5.8333333333333341E-2</v>
      </c>
      <c r="AE163" s="158">
        <f t="shared" si="40"/>
        <v>0.1</v>
      </c>
      <c r="AF163" s="158">
        <f t="shared" si="40"/>
        <v>0.12916666666666668</v>
      </c>
      <c r="AG163" s="158">
        <f t="shared" si="40"/>
        <v>7.5000000000000011E-2</v>
      </c>
      <c r="AH163" s="158">
        <f t="shared" si="42"/>
        <v>0.13750000000000001</v>
      </c>
      <c r="AI163" s="158">
        <f t="shared" si="40"/>
        <v>0.11666666666666668</v>
      </c>
      <c r="AJ163" s="158">
        <f t="shared" si="40"/>
        <v>0.1125</v>
      </c>
      <c r="AK163" s="158">
        <f t="shared" si="40"/>
        <v>0.15833333333333333</v>
      </c>
      <c r="AL163" s="158">
        <f t="shared" si="40"/>
        <v>0.10416666666666669</v>
      </c>
      <c r="AM163" s="158">
        <f t="shared" si="40"/>
        <v>0.125</v>
      </c>
      <c r="AN163" s="158">
        <f t="shared" si="40"/>
        <v>0.10416666666666669</v>
      </c>
      <c r="AO163" s="158">
        <f t="shared" si="40"/>
        <v>0.12083333333333333</v>
      </c>
      <c r="AP163" s="158">
        <f t="shared" si="40"/>
        <v>8.3333333333333343E-2</v>
      </c>
      <c r="AQ163" s="158">
        <f t="shared" si="40"/>
        <v>9.1666666666666674E-2</v>
      </c>
      <c r="AR163" s="158">
        <f t="shared" si="40"/>
        <v>7.9166666666666663E-2</v>
      </c>
      <c r="AS163" s="158">
        <f t="shared" si="40"/>
        <v>0.1</v>
      </c>
      <c r="AT163" s="158">
        <f t="shared" si="40"/>
        <v>8.3333333333333343E-2</v>
      </c>
      <c r="AU163" s="158">
        <f t="shared" si="40"/>
        <v>0.13333333333333333</v>
      </c>
      <c r="AV163" s="158">
        <f t="shared" si="40"/>
        <v>0.12083333333333333</v>
      </c>
      <c r="AW163" s="77">
        <v>163</v>
      </c>
    </row>
    <row r="164" spans="1:49" ht="13.5" thickBot="1" x14ac:dyDescent="0.25">
      <c r="A164" s="114" t="s">
        <v>209</v>
      </c>
      <c r="B164" s="164">
        <v>0.1</v>
      </c>
      <c r="C164" s="158">
        <f t="shared" si="39"/>
        <v>0.12916666666666668</v>
      </c>
      <c r="D164" s="158">
        <f t="shared" si="39"/>
        <v>8.3333333333333343E-2</v>
      </c>
      <c r="E164" s="158">
        <f t="shared" si="39"/>
        <v>0.10416666666666669</v>
      </c>
      <c r="F164" s="158">
        <f t="shared" si="39"/>
        <v>0.1</v>
      </c>
      <c r="G164" s="158">
        <f t="shared" si="39"/>
        <v>6.6666666666666666E-2</v>
      </c>
      <c r="H164" s="158">
        <f t="shared" si="39"/>
        <v>0.10833333333333334</v>
      </c>
      <c r="I164" s="158">
        <f t="shared" si="38"/>
        <v>0.1125</v>
      </c>
      <c r="J164" s="179">
        <f t="shared" si="39"/>
        <v>8.7500000000000008E-2</v>
      </c>
      <c r="K164" s="158">
        <f t="shared" si="39"/>
        <v>0.1</v>
      </c>
      <c r="L164" s="158">
        <f t="shared" si="39"/>
        <v>8.7500000000000008E-2</v>
      </c>
      <c r="M164" s="158">
        <f t="shared" si="39"/>
        <v>0.125</v>
      </c>
      <c r="N164" s="158">
        <f t="shared" si="39"/>
        <v>9.1666666666666674E-2</v>
      </c>
      <c r="O164" s="158">
        <f t="shared" si="39"/>
        <v>0.10833333333333334</v>
      </c>
      <c r="P164" s="158">
        <f t="shared" si="39"/>
        <v>0.12916666666666668</v>
      </c>
      <c r="Q164" s="158">
        <f t="shared" si="40"/>
        <v>0.10416666666666669</v>
      </c>
      <c r="R164" s="158">
        <f t="shared" si="40"/>
        <v>0.1125</v>
      </c>
      <c r="S164" s="158">
        <f t="shared" si="40"/>
        <v>0.125</v>
      </c>
      <c r="T164" s="158">
        <f t="shared" si="40"/>
        <v>0.10833333333333334</v>
      </c>
      <c r="U164" s="158">
        <f t="shared" si="40"/>
        <v>6.6666666666666666E-2</v>
      </c>
      <c r="V164" s="158">
        <f t="shared" si="41"/>
        <v>0.10416666666666669</v>
      </c>
      <c r="W164" s="158">
        <f t="shared" si="40"/>
        <v>0.1</v>
      </c>
      <c r="X164" s="158">
        <f t="shared" si="40"/>
        <v>0.14166666666666669</v>
      </c>
      <c r="Y164" s="158">
        <f t="shared" si="40"/>
        <v>3.3333333333333333E-2</v>
      </c>
      <c r="Z164" s="158">
        <f t="shared" si="40"/>
        <v>7.9166666666666663E-2</v>
      </c>
      <c r="AA164" s="158">
        <f t="shared" si="40"/>
        <v>6.25E-2</v>
      </c>
      <c r="AB164" s="158">
        <f t="shared" si="40"/>
        <v>7.5000000000000011E-2</v>
      </c>
      <c r="AC164" s="158">
        <f t="shared" si="40"/>
        <v>0.12916666666666668</v>
      </c>
      <c r="AD164" s="158">
        <f t="shared" si="40"/>
        <v>5.8333333333333341E-2</v>
      </c>
      <c r="AE164" s="158">
        <f t="shared" si="40"/>
        <v>0.1</v>
      </c>
      <c r="AF164" s="158">
        <f t="shared" si="40"/>
        <v>0.12916666666666668</v>
      </c>
      <c r="AG164" s="158">
        <f t="shared" si="40"/>
        <v>7.5000000000000011E-2</v>
      </c>
      <c r="AH164" s="158">
        <f t="shared" si="42"/>
        <v>0.13750000000000001</v>
      </c>
      <c r="AI164" s="158">
        <f t="shared" si="40"/>
        <v>0.11666666666666668</v>
      </c>
      <c r="AJ164" s="158">
        <f t="shared" si="40"/>
        <v>0.1125</v>
      </c>
      <c r="AK164" s="158">
        <f t="shared" si="40"/>
        <v>0.15833333333333333</v>
      </c>
      <c r="AL164" s="158">
        <f t="shared" si="40"/>
        <v>0.10416666666666669</v>
      </c>
      <c r="AM164" s="158">
        <f t="shared" si="40"/>
        <v>0.125</v>
      </c>
      <c r="AN164" s="158">
        <f t="shared" si="40"/>
        <v>0.10416666666666669</v>
      </c>
      <c r="AO164" s="158">
        <f t="shared" si="40"/>
        <v>0.12083333333333333</v>
      </c>
      <c r="AP164" s="158">
        <f t="shared" ref="AP164:AV164" si="43">AP$269*$B164</f>
        <v>8.3333333333333343E-2</v>
      </c>
      <c r="AQ164" s="158">
        <f t="shared" si="43"/>
        <v>9.1666666666666674E-2</v>
      </c>
      <c r="AR164" s="158">
        <f t="shared" si="43"/>
        <v>7.9166666666666663E-2</v>
      </c>
      <c r="AS164" s="158">
        <f t="shared" si="43"/>
        <v>0.1</v>
      </c>
      <c r="AT164" s="158">
        <f t="shared" si="43"/>
        <v>8.3333333333333343E-2</v>
      </c>
      <c r="AU164" s="158">
        <f t="shared" si="43"/>
        <v>0.13333333333333333</v>
      </c>
      <c r="AV164" s="158">
        <f t="shared" si="43"/>
        <v>0.12083333333333333</v>
      </c>
      <c r="AW164" s="77">
        <v>164</v>
      </c>
    </row>
    <row r="165" spans="1:49" ht="13.5" thickBot="1" x14ac:dyDescent="0.25">
      <c r="A165" s="114" t="s">
        <v>39</v>
      </c>
      <c r="B165" s="145"/>
      <c r="AW165" s="77">
        <v>165</v>
      </c>
    </row>
    <row r="166" spans="1:49" ht="13.5" thickBot="1" x14ac:dyDescent="0.25">
      <c r="A166" s="114" t="s">
        <v>40</v>
      </c>
      <c r="B166" s="145"/>
      <c r="AW166" s="77">
        <v>166</v>
      </c>
    </row>
    <row r="167" spans="1:49" ht="13.5" thickBot="1" x14ac:dyDescent="0.25">
      <c r="A167" s="114" t="s">
        <v>41</v>
      </c>
      <c r="B167" s="145"/>
      <c r="AW167" s="77">
        <v>167</v>
      </c>
    </row>
    <row r="168" spans="1:49" ht="13.5" thickBot="1" x14ac:dyDescent="0.25">
      <c r="A168" s="114" t="s">
        <v>42</v>
      </c>
      <c r="B168" s="145"/>
      <c r="AW168" s="77">
        <v>168</v>
      </c>
    </row>
    <row r="169" spans="1:49" ht="13.5" thickBot="1" x14ac:dyDescent="0.25">
      <c r="A169" s="114" t="s">
        <v>222</v>
      </c>
      <c r="B169" s="160">
        <v>0.2</v>
      </c>
      <c r="C169" s="158">
        <f>C$270*$B169</f>
        <v>0.22727272727272729</v>
      </c>
      <c r="D169" s="158">
        <f t="shared" ref="D169:AV176" si="44">D$270*$B169</f>
        <v>0.11818181818181819</v>
      </c>
      <c r="E169" s="158">
        <f t="shared" si="44"/>
        <v>0.21818181818181817</v>
      </c>
      <c r="F169" s="158">
        <f t="shared" si="44"/>
        <v>0.19090909090909092</v>
      </c>
      <c r="G169" s="158">
        <f t="shared" si="44"/>
        <v>0.19090909090909092</v>
      </c>
      <c r="H169" s="158">
        <f t="shared" si="44"/>
        <v>0.19090909090909092</v>
      </c>
      <c r="I169" s="158">
        <f t="shared" ref="I169:I184" si="45">I$270*$B169</f>
        <v>0.2</v>
      </c>
      <c r="J169" s="179">
        <f t="shared" si="44"/>
        <v>0.19090909090909092</v>
      </c>
      <c r="K169" s="158">
        <f t="shared" si="44"/>
        <v>0.20909090909090911</v>
      </c>
      <c r="L169" s="158">
        <f t="shared" si="44"/>
        <v>0.17272727272727273</v>
      </c>
      <c r="M169" s="158">
        <f t="shared" si="44"/>
        <v>0.13636363636363635</v>
      </c>
      <c r="N169" s="158">
        <f t="shared" si="44"/>
        <v>0.12727272727272729</v>
      </c>
      <c r="O169" s="158">
        <f t="shared" si="44"/>
        <v>0.20909090909090911</v>
      </c>
      <c r="P169" s="158">
        <f t="shared" si="44"/>
        <v>0.12727272727272729</v>
      </c>
      <c r="Q169" s="158">
        <f t="shared" si="44"/>
        <v>0.19090909090909092</v>
      </c>
      <c r="R169" s="158">
        <f t="shared" si="44"/>
        <v>0.19090909090909092</v>
      </c>
      <c r="S169" s="158">
        <f t="shared" si="44"/>
        <v>0.16363636363636366</v>
      </c>
      <c r="T169" s="158">
        <f t="shared" si="44"/>
        <v>0.21818181818181817</v>
      </c>
      <c r="U169" s="158">
        <f t="shared" si="44"/>
        <v>0.25454545454545457</v>
      </c>
      <c r="V169" s="158">
        <f t="shared" si="44"/>
        <v>0.21818181818181817</v>
      </c>
      <c r="W169" s="158">
        <f t="shared" si="44"/>
        <v>0.29090909090909095</v>
      </c>
      <c r="X169" s="158">
        <f t="shared" si="44"/>
        <v>0.28181818181818186</v>
      </c>
      <c r="Y169" s="158">
        <f t="shared" si="44"/>
        <v>9.0909090909090912E-2</v>
      </c>
      <c r="Z169" s="158">
        <f t="shared" si="44"/>
        <v>0.21818181818181817</v>
      </c>
      <c r="AA169" s="158">
        <f t="shared" si="44"/>
        <v>0.1</v>
      </c>
      <c r="AB169" s="158">
        <f t="shared" si="44"/>
        <v>0.16363636363636366</v>
      </c>
      <c r="AC169" s="158">
        <f t="shared" si="44"/>
        <v>0.12727272727272729</v>
      </c>
      <c r="AD169" s="158">
        <f t="shared" si="44"/>
        <v>0.20909090909090911</v>
      </c>
      <c r="AE169" s="158">
        <f t="shared" si="44"/>
        <v>0.19090909090909092</v>
      </c>
      <c r="AF169" s="158">
        <f t="shared" si="44"/>
        <v>0.21818181818181817</v>
      </c>
      <c r="AG169" s="158">
        <f t="shared" si="44"/>
        <v>0.18181818181818182</v>
      </c>
      <c r="AH169" s="158">
        <f t="shared" si="44"/>
        <v>0.20909090909090911</v>
      </c>
      <c r="AI169" s="158">
        <f t="shared" si="44"/>
        <v>0.24545454545454548</v>
      </c>
      <c r="AJ169" s="158">
        <f t="shared" si="44"/>
        <v>0.17272727272727273</v>
      </c>
      <c r="AK169" s="158">
        <f t="shared" si="44"/>
        <v>0.24545454545454548</v>
      </c>
      <c r="AL169" s="158">
        <f t="shared" si="44"/>
        <v>0.2</v>
      </c>
      <c r="AM169" s="158">
        <f t="shared" si="44"/>
        <v>0.13636363636363635</v>
      </c>
      <c r="AN169" s="158">
        <f t="shared" si="44"/>
        <v>0.16363636363636366</v>
      </c>
      <c r="AO169" s="158">
        <f t="shared" si="44"/>
        <v>0.22727272727272729</v>
      </c>
      <c r="AP169" s="158">
        <f t="shared" si="44"/>
        <v>0.11818181818181819</v>
      </c>
      <c r="AQ169" s="158">
        <f t="shared" si="44"/>
        <v>0.12727272727272729</v>
      </c>
      <c r="AR169" s="158">
        <f t="shared" si="44"/>
        <v>0.14545454545454548</v>
      </c>
      <c r="AS169" s="158">
        <f t="shared" si="44"/>
        <v>0.21818181818181817</v>
      </c>
      <c r="AT169" s="158">
        <f t="shared" si="44"/>
        <v>0.13636363636363635</v>
      </c>
      <c r="AU169" s="158">
        <f t="shared" si="44"/>
        <v>0.27272727272727271</v>
      </c>
      <c r="AV169" s="158">
        <f t="shared" si="44"/>
        <v>0.14545454545454548</v>
      </c>
      <c r="AW169" s="77">
        <v>169</v>
      </c>
    </row>
    <row r="170" spans="1:49" ht="13.5" thickBot="1" x14ac:dyDescent="0.25">
      <c r="A170" s="114" t="s">
        <v>44</v>
      </c>
      <c r="B170" s="160">
        <v>0.2</v>
      </c>
      <c r="C170" s="158">
        <f t="shared" ref="C170:R184" si="46">C$270*$B170</f>
        <v>0.22727272727272729</v>
      </c>
      <c r="D170" s="158">
        <f t="shared" si="46"/>
        <v>0.11818181818181819</v>
      </c>
      <c r="E170" s="158">
        <f t="shared" si="46"/>
        <v>0.21818181818181817</v>
      </c>
      <c r="F170" s="158">
        <f t="shared" si="46"/>
        <v>0.19090909090909092</v>
      </c>
      <c r="G170" s="158">
        <f t="shared" si="46"/>
        <v>0.19090909090909092</v>
      </c>
      <c r="H170" s="158">
        <f t="shared" si="46"/>
        <v>0.19090909090909092</v>
      </c>
      <c r="I170" s="158">
        <f t="shared" si="45"/>
        <v>0.2</v>
      </c>
      <c r="J170" s="179">
        <f t="shared" si="46"/>
        <v>0.19090909090909092</v>
      </c>
      <c r="K170" s="158">
        <f t="shared" si="46"/>
        <v>0.20909090909090911</v>
      </c>
      <c r="L170" s="158">
        <f t="shared" si="46"/>
        <v>0.17272727272727273</v>
      </c>
      <c r="M170" s="158">
        <f t="shared" si="46"/>
        <v>0.13636363636363635</v>
      </c>
      <c r="N170" s="158">
        <f t="shared" si="46"/>
        <v>0.12727272727272729</v>
      </c>
      <c r="O170" s="158">
        <f t="shared" si="46"/>
        <v>0.20909090909090911</v>
      </c>
      <c r="P170" s="158">
        <f t="shared" si="46"/>
        <v>0.12727272727272729</v>
      </c>
      <c r="Q170" s="158">
        <f t="shared" si="46"/>
        <v>0.19090909090909092</v>
      </c>
      <c r="R170" s="158">
        <f t="shared" si="46"/>
        <v>0.19090909090909092</v>
      </c>
      <c r="S170" s="158">
        <f t="shared" si="44"/>
        <v>0.16363636363636366</v>
      </c>
      <c r="T170" s="158">
        <f t="shared" si="44"/>
        <v>0.21818181818181817</v>
      </c>
      <c r="U170" s="158">
        <f t="shared" si="44"/>
        <v>0.25454545454545457</v>
      </c>
      <c r="V170" s="158">
        <f t="shared" si="44"/>
        <v>0.21818181818181817</v>
      </c>
      <c r="W170" s="158">
        <f t="shared" si="44"/>
        <v>0.29090909090909095</v>
      </c>
      <c r="X170" s="158">
        <f t="shared" si="44"/>
        <v>0.28181818181818186</v>
      </c>
      <c r="Y170" s="158">
        <f t="shared" si="44"/>
        <v>9.0909090909090912E-2</v>
      </c>
      <c r="Z170" s="158">
        <f t="shared" si="44"/>
        <v>0.21818181818181817</v>
      </c>
      <c r="AA170" s="158">
        <f t="shared" si="44"/>
        <v>0.1</v>
      </c>
      <c r="AB170" s="158">
        <f t="shared" si="44"/>
        <v>0.16363636363636366</v>
      </c>
      <c r="AC170" s="158">
        <f t="shared" si="44"/>
        <v>0.12727272727272729</v>
      </c>
      <c r="AD170" s="158">
        <f t="shared" si="44"/>
        <v>0.20909090909090911</v>
      </c>
      <c r="AE170" s="158">
        <f t="shared" si="44"/>
        <v>0.19090909090909092</v>
      </c>
      <c r="AF170" s="158">
        <f t="shared" si="44"/>
        <v>0.21818181818181817</v>
      </c>
      <c r="AG170" s="158">
        <f t="shared" si="44"/>
        <v>0.18181818181818182</v>
      </c>
      <c r="AH170" s="158">
        <f t="shared" si="44"/>
        <v>0.20909090909090911</v>
      </c>
      <c r="AI170" s="158">
        <f t="shared" si="44"/>
        <v>0.24545454545454548</v>
      </c>
      <c r="AJ170" s="158">
        <f t="shared" si="44"/>
        <v>0.17272727272727273</v>
      </c>
      <c r="AK170" s="158">
        <f t="shared" si="44"/>
        <v>0.24545454545454548</v>
      </c>
      <c r="AL170" s="158">
        <f t="shared" si="44"/>
        <v>0.2</v>
      </c>
      <c r="AM170" s="158">
        <f t="shared" si="44"/>
        <v>0.13636363636363635</v>
      </c>
      <c r="AN170" s="158">
        <f t="shared" si="44"/>
        <v>0.16363636363636366</v>
      </c>
      <c r="AO170" s="158">
        <f t="shared" si="44"/>
        <v>0.22727272727272729</v>
      </c>
      <c r="AP170" s="158">
        <f t="shared" si="44"/>
        <v>0.11818181818181819</v>
      </c>
      <c r="AQ170" s="158">
        <f t="shared" si="44"/>
        <v>0.12727272727272729</v>
      </c>
      <c r="AR170" s="158">
        <f t="shared" si="44"/>
        <v>0.14545454545454548</v>
      </c>
      <c r="AS170" s="158">
        <f t="shared" si="44"/>
        <v>0.21818181818181817</v>
      </c>
      <c r="AT170" s="158">
        <f t="shared" si="44"/>
        <v>0.13636363636363635</v>
      </c>
      <c r="AU170" s="158">
        <f t="shared" si="44"/>
        <v>0.27272727272727271</v>
      </c>
      <c r="AV170" s="158">
        <f t="shared" si="44"/>
        <v>0.14545454545454548</v>
      </c>
      <c r="AW170" s="77">
        <v>170</v>
      </c>
    </row>
    <row r="171" spans="1:49" ht="13.5" thickBot="1" x14ac:dyDescent="0.25">
      <c r="A171" s="114" t="s">
        <v>45</v>
      </c>
      <c r="B171" s="160">
        <v>0.28999999999999998</v>
      </c>
      <c r="C171" s="158">
        <f t="shared" si="46"/>
        <v>0.32954545454545453</v>
      </c>
      <c r="D171" s="158">
        <f t="shared" si="46"/>
        <v>0.17136363636363636</v>
      </c>
      <c r="E171" s="158">
        <f t="shared" si="46"/>
        <v>0.31636363636363629</v>
      </c>
      <c r="F171" s="158">
        <f t="shared" si="46"/>
        <v>0.2768181818181818</v>
      </c>
      <c r="G171" s="158">
        <f t="shared" si="46"/>
        <v>0.2768181818181818</v>
      </c>
      <c r="H171" s="158">
        <f t="shared" si="46"/>
        <v>0.2768181818181818</v>
      </c>
      <c r="I171" s="158">
        <f t="shared" si="45"/>
        <v>0.28999999999999998</v>
      </c>
      <c r="J171" s="179">
        <f t="shared" si="46"/>
        <v>0.2768181818181818</v>
      </c>
      <c r="K171" s="158">
        <f t="shared" si="46"/>
        <v>0.30318181818181816</v>
      </c>
      <c r="L171" s="158">
        <f t="shared" si="46"/>
        <v>0.25045454545454543</v>
      </c>
      <c r="M171" s="158">
        <f t="shared" si="46"/>
        <v>0.1977272727272727</v>
      </c>
      <c r="N171" s="158">
        <f t="shared" si="46"/>
        <v>0.18454545454545454</v>
      </c>
      <c r="O171" s="158">
        <f t="shared" si="46"/>
        <v>0.30318181818181816</v>
      </c>
      <c r="P171" s="158">
        <f t="shared" si="46"/>
        <v>0.18454545454545454</v>
      </c>
      <c r="Q171" s="158">
        <f t="shared" si="44"/>
        <v>0.2768181818181818</v>
      </c>
      <c r="R171" s="158">
        <f t="shared" si="44"/>
        <v>0.2768181818181818</v>
      </c>
      <c r="S171" s="158">
        <f t="shared" si="44"/>
        <v>0.23727272727272727</v>
      </c>
      <c r="T171" s="158">
        <f t="shared" si="44"/>
        <v>0.31636363636363629</v>
      </c>
      <c r="U171" s="158">
        <f t="shared" si="44"/>
        <v>0.36909090909090908</v>
      </c>
      <c r="V171" s="158">
        <f t="shared" si="44"/>
        <v>0.31636363636363629</v>
      </c>
      <c r="W171" s="158">
        <f t="shared" si="44"/>
        <v>0.42181818181818181</v>
      </c>
      <c r="X171" s="158">
        <f t="shared" si="44"/>
        <v>0.40863636363636363</v>
      </c>
      <c r="Y171" s="158">
        <f t="shared" si="44"/>
        <v>0.13181818181818181</v>
      </c>
      <c r="Z171" s="158">
        <f t="shared" si="44"/>
        <v>0.31636363636363629</v>
      </c>
      <c r="AA171" s="158">
        <f t="shared" si="44"/>
        <v>0.14499999999999999</v>
      </c>
      <c r="AB171" s="158">
        <f t="shared" si="44"/>
        <v>0.23727272727272727</v>
      </c>
      <c r="AC171" s="158">
        <f t="shared" si="44"/>
        <v>0.18454545454545454</v>
      </c>
      <c r="AD171" s="158">
        <f t="shared" si="44"/>
        <v>0.30318181818181816</v>
      </c>
      <c r="AE171" s="158">
        <f t="shared" si="44"/>
        <v>0.2768181818181818</v>
      </c>
      <c r="AF171" s="158">
        <f t="shared" si="44"/>
        <v>0.31636363636363629</v>
      </c>
      <c r="AG171" s="158">
        <f t="shared" si="44"/>
        <v>0.26363636363636361</v>
      </c>
      <c r="AH171" s="158">
        <f t="shared" si="44"/>
        <v>0.30318181818181816</v>
      </c>
      <c r="AI171" s="158">
        <f t="shared" si="44"/>
        <v>0.3559090909090909</v>
      </c>
      <c r="AJ171" s="158">
        <f t="shared" si="44"/>
        <v>0.25045454545454543</v>
      </c>
      <c r="AK171" s="158">
        <f t="shared" si="44"/>
        <v>0.3559090909090909</v>
      </c>
      <c r="AL171" s="158">
        <f t="shared" si="44"/>
        <v>0.28999999999999998</v>
      </c>
      <c r="AM171" s="158">
        <f t="shared" si="44"/>
        <v>0.1977272727272727</v>
      </c>
      <c r="AN171" s="158">
        <f t="shared" si="44"/>
        <v>0.23727272727272727</v>
      </c>
      <c r="AO171" s="158">
        <f t="shared" si="44"/>
        <v>0.32954545454545453</v>
      </c>
      <c r="AP171" s="158">
        <f t="shared" si="44"/>
        <v>0.17136363636363636</v>
      </c>
      <c r="AQ171" s="158">
        <f t="shared" si="44"/>
        <v>0.18454545454545454</v>
      </c>
      <c r="AR171" s="158">
        <f t="shared" si="44"/>
        <v>0.21090909090909091</v>
      </c>
      <c r="AS171" s="158">
        <f t="shared" si="44"/>
        <v>0.31636363636363629</v>
      </c>
      <c r="AT171" s="158">
        <f t="shared" si="44"/>
        <v>0.1977272727272727</v>
      </c>
      <c r="AU171" s="158">
        <f t="shared" si="44"/>
        <v>0.39545454545454539</v>
      </c>
      <c r="AV171" s="158">
        <f t="shared" si="44"/>
        <v>0.21090909090909091</v>
      </c>
      <c r="AW171" s="77">
        <v>171</v>
      </c>
    </row>
    <row r="172" spans="1:49" ht="13.5" thickBot="1" x14ac:dyDescent="0.25">
      <c r="A172" s="114" t="s">
        <v>46</v>
      </c>
      <c r="B172" s="160">
        <v>0.28999999999999998</v>
      </c>
      <c r="C172" s="158">
        <f t="shared" si="46"/>
        <v>0.32954545454545453</v>
      </c>
      <c r="D172" s="158">
        <f t="shared" si="46"/>
        <v>0.17136363636363636</v>
      </c>
      <c r="E172" s="158">
        <f t="shared" si="46"/>
        <v>0.31636363636363629</v>
      </c>
      <c r="F172" s="158">
        <f t="shared" si="46"/>
        <v>0.2768181818181818</v>
      </c>
      <c r="G172" s="158">
        <f t="shared" si="46"/>
        <v>0.2768181818181818</v>
      </c>
      <c r="H172" s="158">
        <f t="shared" si="46"/>
        <v>0.2768181818181818</v>
      </c>
      <c r="I172" s="158">
        <f t="shared" si="45"/>
        <v>0.28999999999999998</v>
      </c>
      <c r="J172" s="179">
        <f t="shared" si="46"/>
        <v>0.2768181818181818</v>
      </c>
      <c r="K172" s="158">
        <f t="shared" si="46"/>
        <v>0.30318181818181816</v>
      </c>
      <c r="L172" s="158">
        <f t="shared" si="46"/>
        <v>0.25045454545454543</v>
      </c>
      <c r="M172" s="158">
        <f t="shared" si="46"/>
        <v>0.1977272727272727</v>
      </c>
      <c r="N172" s="158">
        <f t="shared" si="46"/>
        <v>0.18454545454545454</v>
      </c>
      <c r="O172" s="158">
        <f t="shared" si="46"/>
        <v>0.30318181818181816</v>
      </c>
      <c r="P172" s="158">
        <f t="shared" si="46"/>
        <v>0.18454545454545454</v>
      </c>
      <c r="Q172" s="158">
        <f t="shared" si="44"/>
        <v>0.2768181818181818</v>
      </c>
      <c r="R172" s="158">
        <f t="shared" si="44"/>
        <v>0.2768181818181818</v>
      </c>
      <c r="S172" s="158">
        <f t="shared" si="44"/>
        <v>0.23727272727272727</v>
      </c>
      <c r="T172" s="158">
        <f t="shared" si="44"/>
        <v>0.31636363636363629</v>
      </c>
      <c r="U172" s="158">
        <f t="shared" si="44"/>
        <v>0.36909090909090908</v>
      </c>
      <c r="V172" s="158">
        <f t="shared" si="44"/>
        <v>0.31636363636363629</v>
      </c>
      <c r="W172" s="158">
        <f t="shared" si="44"/>
        <v>0.42181818181818181</v>
      </c>
      <c r="X172" s="158">
        <f t="shared" si="44"/>
        <v>0.40863636363636363</v>
      </c>
      <c r="Y172" s="158">
        <f t="shared" si="44"/>
        <v>0.13181818181818181</v>
      </c>
      <c r="Z172" s="158">
        <f t="shared" si="44"/>
        <v>0.31636363636363629</v>
      </c>
      <c r="AA172" s="158">
        <f t="shared" si="44"/>
        <v>0.14499999999999999</v>
      </c>
      <c r="AB172" s="158">
        <f t="shared" si="44"/>
        <v>0.23727272727272727</v>
      </c>
      <c r="AC172" s="158">
        <f t="shared" si="44"/>
        <v>0.18454545454545454</v>
      </c>
      <c r="AD172" s="158">
        <f t="shared" si="44"/>
        <v>0.30318181818181816</v>
      </c>
      <c r="AE172" s="158">
        <f t="shared" si="44"/>
        <v>0.2768181818181818</v>
      </c>
      <c r="AF172" s="158">
        <f t="shared" si="44"/>
        <v>0.31636363636363629</v>
      </c>
      <c r="AG172" s="158">
        <f t="shared" si="44"/>
        <v>0.26363636363636361</v>
      </c>
      <c r="AH172" s="158">
        <f t="shared" si="44"/>
        <v>0.30318181818181816</v>
      </c>
      <c r="AI172" s="158">
        <f t="shared" si="44"/>
        <v>0.3559090909090909</v>
      </c>
      <c r="AJ172" s="158">
        <f t="shared" si="44"/>
        <v>0.25045454545454543</v>
      </c>
      <c r="AK172" s="158">
        <f t="shared" si="44"/>
        <v>0.3559090909090909</v>
      </c>
      <c r="AL172" s="158">
        <f t="shared" si="44"/>
        <v>0.28999999999999998</v>
      </c>
      <c r="AM172" s="158">
        <f t="shared" si="44"/>
        <v>0.1977272727272727</v>
      </c>
      <c r="AN172" s="158">
        <f t="shared" si="44"/>
        <v>0.23727272727272727</v>
      </c>
      <c r="AO172" s="158">
        <f t="shared" si="44"/>
        <v>0.32954545454545453</v>
      </c>
      <c r="AP172" s="158">
        <f t="shared" si="44"/>
        <v>0.17136363636363636</v>
      </c>
      <c r="AQ172" s="158">
        <f t="shared" si="44"/>
        <v>0.18454545454545454</v>
      </c>
      <c r="AR172" s="158">
        <f t="shared" si="44"/>
        <v>0.21090909090909091</v>
      </c>
      <c r="AS172" s="158">
        <f t="shared" si="44"/>
        <v>0.31636363636363629</v>
      </c>
      <c r="AT172" s="158">
        <f t="shared" si="44"/>
        <v>0.1977272727272727</v>
      </c>
      <c r="AU172" s="158">
        <f t="shared" si="44"/>
        <v>0.39545454545454539</v>
      </c>
      <c r="AV172" s="158">
        <f t="shared" si="44"/>
        <v>0.21090909090909091</v>
      </c>
      <c r="AW172" s="77">
        <v>172</v>
      </c>
    </row>
    <row r="173" spans="1:49" ht="13.5" thickBot="1" x14ac:dyDescent="0.25">
      <c r="A173" s="114" t="s">
        <v>47</v>
      </c>
      <c r="B173" s="160">
        <v>0.23</v>
      </c>
      <c r="C173" s="158">
        <f t="shared" si="46"/>
        <v>0.26136363636363641</v>
      </c>
      <c r="D173" s="158">
        <f t="shared" si="46"/>
        <v>0.13590909090909092</v>
      </c>
      <c r="E173" s="158">
        <f t="shared" si="46"/>
        <v>0.25090909090909091</v>
      </c>
      <c r="F173" s="158">
        <f t="shared" si="46"/>
        <v>0.21954545454545457</v>
      </c>
      <c r="G173" s="158">
        <f t="shared" si="46"/>
        <v>0.21954545454545457</v>
      </c>
      <c r="H173" s="158">
        <f t="shared" si="46"/>
        <v>0.21954545454545457</v>
      </c>
      <c r="I173" s="158">
        <f t="shared" si="45"/>
        <v>0.23</v>
      </c>
      <c r="J173" s="179">
        <f t="shared" si="46"/>
        <v>0.21954545454545457</v>
      </c>
      <c r="K173" s="158">
        <f t="shared" si="46"/>
        <v>0.24045454545454545</v>
      </c>
      <c r="L173" s="158">
        <f t="shared" si="46"/>
        <v>0.19863636363636364</v>
      </c>
      <c r="M173" s="158">
        <f t="shared" si="46"/>
        <v>0.1568181818181818</v>
      </c>
      <c r="N173" s="158">
        <f t="shared" si="46"/>
        <v>0.14636363636363636</v>
      </c>
      <c r="O173" s="158">
        <f t="shared" si="46"/>
        <v>0.24045454545454545</v>
      </c>
      <c r="P173" s="158">
        <f t="shared" si="46"/>
        <v>0.14636363636363636</v>
      </c>
      <c r="Q173" s="158">
        <f t="shared" si="44"/>
        <v>0.21954545454545457</v>
      </c>
      <c r="R173" s="158">
        <f t="shared" si="44"/>
        <v>0.21954545454545457</v>
      </c>
      <c r="S173" s="158">
        <f t="shared" si="44"/>
        <v>0.1881818181818182</v>
      </c>
      <c r="T173" s="158">
        <f t="shared" si="44"/>
        <v>0.25090909090909091</v>
      </c>
      <c r="U173" s="158">
        <f t="shared" si="44"/>
        <v>0.29272727272727272</v>
      </c>
      <c r="V173" s="158">
        <f t="shared" si="44"/>
        <v>0.25090909090909091</v>
      </c>
      <c r="W173" s="158">
        <f t="shared" si="44"/>
        <v>0.33454545454545459</v>
      </c>
      <c r="X173" s="158">
        <f t="shared" si="44"/>
        <v>0.3240909090909091</v>
      </c>
      <c r="Y173" s="158">
        <f t="shared" si="44"/>
        <v>0.10454545454545455</v>
      </c>
      <c r="Z173" s="158">
        <f t="shared" si="44"/>
        <v>0.25090909090909091</v>
      </c>
      <c r="AA173" s="158">
        <f t="shared" si="44"/>
        <v>0.115</v>
      </c>
      <c r="AB173" s="158">
        <f t="shared" si="44"/>
        <v>0.1881818181818182</v>
      </c>
      <c r="AC173" s="158">
        <f t="shared" si="44"/>
        <v>0.14636363636363636</v>
      </c>
      <c r="AD173" s="158">
        <f t="shared" si="44"/>
        <v>0.24045454545454545</v>
      </c>
      <c r="AE173" s="158">
        <f t="shared" si="44"/>
        <v>0.21954545454545457</v>
      </c>
      <c r="AF173" s="158">
        <f t="shared" si="44"/>
        <v>0.25090909090909091</v>
      </c>
      <c r="AG173" s="158">
        <f t="shared" si="44"/>
        <v>0.20909090909090911</v>
      </c>
      <c r="AH173" s="158">
        <f t="shared" si="44"/>
        <v>0.24045454545454545</v>
      </c>
      <c r="AI173" s="158">
        <f t="shared" si="44"/>
        <v>0.28227272727272729</v>
      </c>
      <c r="AJ173" s="158">
        <f t="shared" si="44"/>
        <v>0.19863636363636364</v>
      </c>
      <c r="AK173" s="158">
        <f t="shared" si="44"/>
        <v>0.28227272727272729</v>
      </c>
      <c r="AL173" s="158">
        <f t="shared" si="44"/>
        <v>0.23</v>
      </c>
      <c r="AM173" s="158">
        <f t="shared" si="44"/>
        <v>0.1568181818181818</v>
      </c>
      <c r="AN173" s="158">
        <f t="shared" si="44"/>
        <v>0.1881818181818182</v>
      </c>
      <c r="AO173" s="158">
        <f t="shared" si="44"/>
        <v>0.26136363636363641</v>
      </c>
      <c r="AP173" s="158">
        <f t="shared" si="44"/>
        <v>0.13590909090909092</v>
      </c>
      <c r="AQ173" s="158">
        <f t="shared" si="44"/>
        <v>0.14636363636363636</v>
      </c>
      <c r="AR173" s="158">
        <f t="shared" si="44"/>
        <v>0.1672727272727273</v>
      </c>
      <c r="AS173" s="158">
        <f t="shared" si="44"/>
        <v>0.25090909090909091</v>
      </c>
      <c r="AT173" s="158">
        <f t="shared" si="44"/>
        <v>0.1568181818181818</v>
      </c>
      <c r="AU173" s="158">
        <f t="shared" si="44"/>
        <v>0.3136363636363636</v>
      </c>
      <c r="AV173" s="158">
        <f t="shared" si="44"/>
        <v>0.1672727272727273</v>
      </c>
      <c r="AW173" s="77">
        <v>173</v>
      </c>
    </row>
    <row r="174" spans="1:49" ht="13.5" thickBot="1" x14ac:dyDescent="0.25">
      <c r="A174" s="114" t="s">
        <v>48</v>
      </c>
      <c r="B174" s="160">
        <v>0.23</v>
      </c>
      <c r="C174" s="158">
        <f t="shared" si="46"/>
        <v>0.26136363636363641</v>
      </c>
      <c r="D174" s="158">
        <f t="shared" si="46"/>
        <v>0.13590909090909092</v>
      </c>
      <c r="E174" s="158">
        <f t="shared" si="46"/>
        <v>0.25090909090909091</v>
      </c>
      <c r="F174" s="158">
        <f t="shared" si="46"/>
        <v>0.21954545454545457</v>
      </c>
      <c r="G174" s="158">
        <f t="shared" si="46"/>
        <v>0.21954545454545457</v>
      </c>
      <c r="H174" s="158">
        <f t="shared" si="46"/>
        <v>0.21954545454545457</v>
      </c>
      <c r="I174" s="158">
        <f t="shared" si="45"/>
        <v>0.23</v>
      </c>
      <c r="J174" s="179">
        <f t="shared" si="46"/>
        <v>0.21954545454545457</v>
      </c>
      <c r="K174" s="158">
        <f t="shared" si="46"/>
        <v>0.24045454545454545</v>
      </c>
      <c r="L174" s="158">
        <f t="shared" si="46"/>
        <v>0.19863636363636364</v>
      </c>
      <c r="M174" s="158">
        <f t="shared" si="46"/>
        <v>0.1568181818181818</v>
      </c>
      <c r="N174" s="158">
        <f t="shared" si="46"/>
        <v>0.14636363636363636</v>
      </c>
      <c r="O174" s="158">
        <f t="shared" si="46"/>
        <v>0.24045454545454545</v>
      </c>
      <c r="P174" s="158">
        <f t="shared" si="46"/>
        <v>0.14636363636363636</v>
      </c>
      <c r="Q174" s="158">
        <f t="shared" si="44"/>
        <v>0.21954545454545457</v>
      </c>
      <c r="R174" s="158">
        <f t="shared" si="44"/>
        <v>0.21954545454545457</v>
      </c>
      <c r="S174" s="158">
        <f t="shared" si="44"/>
        <v>0.1881818181818182</v>
      </c>
      <c r="T174" s="158">
        <f t="shared" si="44"/>
        <v>0.25090909090909091</v>
      </c>
      <c r="U174" s="158">
        <f t="shared" si="44"/>
        <v>0.29272727272727272</v>
      </c>
      <c r="V174" s="158">
        <f t="shared" si="44"/>
        <v>0.25090909090909091</v>
      </c>
      <c r="W174" s="158">
        <f t="shared" si="44"/>
        <v>0.33454545454545459</v>
      </c>
      <c r="X174" s="158">
        <f t="shared" si="44"/>
        <v>0.3240909090909091</v>
      </c>
      <c r="Y174" s="158">
        <f t="shared" si="44"/>
        <v>0.10454545454545455</v>
      </c>
      <c r="Z174" s="158">
        <f t="shared" si="44"/>
        <v>0.25090909090909091</v>
      </c>
      <c r="AA174" s="158">
        <f t="shared" si="44"/>
        <v>0.115</v>
      </c>
      <c r="AB174" s="158">
        <f t="shared" si="44"/>
        <v>0.1881818181818182</v>
      </c>
      <c r="AC174" s="158">
        <f t="shared" si="44"/>
        <v>0.14636363636363636</v>
      </c>
      <c r="AD174" s="158">
        <f t="shared" si="44"/>
        <v>0.24045454545454545</v>
      </c>
      <c r="AE174" s="158">
        <f t="shared" si="44"/>
        <v>0.21954545454545457</v>
      </c>
      <c r="AF174" s="158">
        <f t="shared" si="44"/>
        <v>0.25090909090909091</v>
      </c>
      <c r="AG174" s="158">
        <f t="shared" si="44"/>
        <v>0.20909090909090911</v>
      </c>
      <c r="AH174" s="158">
        <f t="shared" si="44"/>
        <v>0.24045454545454545</v>
      </c>
      <c r="AI174" s="158">
        <f t="shared" si="44"/>
        <v>0.28227272727272729</v>
      </c>
      <c r="AJ174" s="158">
        <f t="shared" si="44"/>
        <v>0.19863636363636364</v>
      </c>
      <c r="AK174" s="158">
        <f t="shared" si="44"/>
        <v>0.28227272727272729</v>
      </c>
      <c r="AL174" s="158">
        <f t="shared" si="44"/>
        <v>0.23</v>
      </c>
      <c r="AM174" s="158">
        <f t="shared" si="44"/>
        <v>0.1568181818181818</v>
      </c>
      <c r="AN174" s="158">
        <f t="shared" si="44"/>
        <v>0.1881818181818182</v>
      </c>
      <c r="AO174" s="158">
        <f t="shared" si="44"/>
        <v>0.26136363636363641</v>
      </c>
      <c r="AP174" s="158">
        <f t="shared" si="44"/>
        <v>0.13590909090909092</v>
      </c>
      <c r="AQ174" s="158">
        <f t="shared" si="44"/>
        <v>0.14636363636363636</v>
      </c>
      <c r="AR174" s="158">
        <f t="shared" si="44"/>
        <v>0.1672727272727273</v>
      </c>
      <c r="AS174" s="158">
        <f t="shared" si="44"/>
        <v>0.25090909090909091</v>
      </c>
      <c r="AT174" s="158">
        <f t="shared" si="44"/>
        <v>0.1568181818181818</v>
      </c>
      <c r="AU174" s="158">
        <f t="shared" si="44"/>
        <v>0.3136363636363636</v>
      </c>
      <c r="AV174" s="158">
        <f t="shared" si="44"/>
        <v>0.1672727272727273</v>
      </c>
      <c r="AW174" s="77">
        <v>174</v>
      </c>
    </row>
    <row r="175" spans="1:49" ht="13.5" thickBot="1" x14ac:dyDescent="0.25">
      <c r="A175" s="114" t="s">
        <v>49</v>
      </c>
      <c r="B175" s="160">
        <v>0.22</v>
      </c>
      <c r="C175" s="158">
        <f t="shared" si="46"/>
        <v>0.25</v>
      </c>
      <c r="D175" s="158">
        <f t="shared" si="46"/>
        <v>0.13</v>
      </c>
      <c r="E175" s="158">
        <f t="shared" si="46"/>
        <v>0.24</v>
      </c>
      <c r="F175" s="158">
        <f t="shared" si="46"/>
        <v>0.21000000000000002</v>
      </c>
      <c r="G175" s="158">
        <f t="shared" si="46"/>
        <v>0.21000000000000002</v>
      </c>
      <c r="H175" s="158">
        <f t="shared" si="46"/>
        <v>0.21000000000000002</v>
      </c>
      <c r="I175" s="158">
        <f t="shared" si="45"/>
        <v>0.22</v>
      </c>
      <c r="J175" s="179">
        <f t="shared" si="46"/>
        <v>0.21000000000000002</v>
      </c>
      <c r="K175" s="158">
        <f t="shared" si="46"/>
        <v>0.22999999999999998</v>
      </c>
      <c r="L175" s="158">
        <f t="shared" si="46"/>
        <v>0.19</v>
      </c>
      <c r="M175" s="158">
        <f t="shared" si="46"/>
        <v>0.15</v>
      </c>
      <c r="N175" s="158">
        <f t="shared" si="46"/>
        <v>0.13999999999999999</v>
      </c>
      <c r="O175" s="158">
        <f t="shared" si="46"/>
        <v>0.22999999999999998</v>
      </c>
      <c r="P175" s="158">
        <f t="shared" si="46"/>
        <v>0.13999999999999999</v>
      </c>
      <c r="Q175" s="158">
        <f t="shared" si="44"/>
        <v>0.21000000000000002</v>
      </c>
      <c r="R175" s="158">
        <f t="shared" si="44"/>
        <v>0.21000000000000002</v>
      </c>
      <c r="S175" s="158">
        <f t="shared" si="44"/>
        <v>0.18000000000000002</v>
      </c>
      <c r="T175" s="158">
        <f t="shared" si="44"/>
        <v>0.24</v>
      </c>
      <c r="U175" s="158">
        <f t="shared" si="44"/>
        <v>0.27999999999999997</v>
      </c>
      <c r="V175" s="158">
        <f t="shared" si="44"/>
        <v>0.24</v>
      </c>
      <c r="W175" s="158">
        <f t="shared" si="44"/>
        <v>0.32</v>
      </c>
      <c r="X175" s="158">
        <f t="shared" si="44"/>
        <v>0.31</v>
      </c>
      <c r="Y175" s="158">
        <f t="shared" si="44"/>
        <v>9.9999999999999992E-2</v>
      </c>
      <c r="Z175" s="158">
        <f t="shared" si="44"/>
        <v>0.24</v>
      </c>
      <c r="AA175" s="158">
        <f t="shared" si="44"/>
        <v>0.11</v>
      </c>
      <c r="AB175" s="158">
        <f t="shared" si="44"/>
        <v>0.18000000000000002</v>
      </c>
      <c r="AC175" s="158">
        <f t="shared" si="44"/>
        <v>0.13999999999999999</v>
      </c>
      <c r="AD175" s="158">
        <f t="shared" si="44"/>
        <v>0.22999999999999998</v>
      </c>
      <c r="AE175" s="158">
        <f t="shared" si="44"/>
        <v>0.21000000000000002</v>
      </c>
      <c r="AF175" s="158">
        <f t="shared" si="44"/>
        <v>0.24</v>
      </c>
      <c r="AG175" s="158">
        <f t="shared" si="44"/>
        <v>0.19999999999999998</v>
      </c>
      <c r="AH175" s="158">
        <f t="shared" si="44"/>
        <v>0.22999999999999998</v>
      </c>
      <c r="AI175" s="158">
        <f t="shared" si="44"/>
        <v>0.27</v>
      </c>
      <c r="AJ175" s="158">
        <f t="shared" si="44"/>
        <v>0.19</v>
      </c>
      <c r="AK175" s="158">
        <f t="shared" si="44"/>
        <v>0.27</v>
      </c>
      <c r="AL175" s="158">
        <f t="shared" si="44"/>
        <v>0.22</v>
      </c>
      <c r="AM175" s="158">
        <f t="shared" si="44"/>
        <v>0.15</v>
      </c>
      <c r="AN175" s="158">
        <f t="shared" si="44"/>
        <v>0.18000000000000002</v>
      </c>
      <c r="AO175" s="158">
        <f t="shared" si="44"/>
        <v>0.25</v>
      </c>
      <c r="AP175" s="158">
        <f t="shared" si="44"/>
        <v>0.13</v>
      </c>
      <c r="AQ175" s="158">
        <f t="shared" si="44"/>
        <v>0.13999999999999999</v>
      </c>
      <c r="AR175" s="158">
        <f t="shared" si="44"/>
        <v>0.16</v>
      </c>
      <c r="AS175" s="158">
        <f t="shared" si="44"/>
        <v>0.24</v>
      </c>
      <c r="AT175" s="158">
        <f t="shared" si="44"/>
        <v>0.15</v>
      </c>
      <c r="AU175" s="158">
        <f t="shared" si="44"/>
        <v>0.3</v>
      </c>
      <c r="AV175" s="158">
        <f t="shared" si="44"/>
        <v>0.16</v>
      </c>
      <c r="AW175" s="77">
        <v>175</v>
      </c>
    </row>
    <row r="176" spans="1:49" ht="13.5" thickBot="1" x14ac:dyDescent="0.25">
      <c r="A176" s="114" t="s">
        <v>50</v>
      </c>
      <c r="B176" s="160">
        <v>0.22</v>
      </c>
      <c r="C176" s="158">
        <f t="shared" si="46"/>
        <v>0.25</v>
      </c>
      <c r="D176" s="158">
        <f t="shared" si="46"/>
        <v>0.13</v>
      </c>
      <c r="E176" s="158">
        <f t="shared" si="46"/>
        <v>0.24</v>
      </c>
      <c r="F176" s="158">
        <f t="shared" si="46"/>
        <v>0.21000000000000002</v>
      </c>
      <c r="G176" s="158">
        <f t="shared" si="46"/>
        <v>0.21000000000000002</v>
      </c>
      <c r="H176" s="158">
        <f t="shared" si="46"/>
        <v>0.21000000000000002</v>
      </c>
      <c r="I176" s="158">
        <f t="shared" si="45"/>
        <v>0.22</v>
      </c>
      <c r="J176" s="179">
        <f t="shared" si="46"/>
        <v>0.21000000000000002</v>
      </c>
      <c r="K176" s="158">
        <f t="shared" si="46"/>
        <v>0.22999999999999998</v>
      </c>
      <c r="L176" s="158">
        <f t="shared" si="46"/>
        <v>0.19</v>
      </c>
      <c r="M176" s="158">
        <f t="shared" si="46"/>
        <v>0.15</v>
      </c>
      <c r="N176" s="158">
        <f t="shared" si="46"/>
        <v>0.13999999999999999</v>
      </c>
      <c r="O176" s="158">
        <f t="shared" si="46"/>
        <v>0.22999999999999998</v>
      </c>
      <c r="P176" s="158">
        <f t="shared" si="46"/>
        <v>0.13999999999999999</v>
      </c>
      <c r="Q176" s="158">
        <f t="shared" si="44"/>
        <v>0.21000000000000002</v>
      </c>
      <c r="R176" s="158">
        <f t="shared" si="44"/>
        <v>0.21000000000000002</v>
      </c>
      <c r="S176" s="158">
        <f t="shared" si="44"/>
        <v>0.18000000000000002</v>
      </c>
      <c r="T176" s="158">
        <f t="shared" si="44"/>
        <v>0.24</v>
      </c>
      <c r="U176" s="158">
        <f t="shared" si="44"/>
        <v>0.27999999999999997</v>
      </c>
      <c r="V176" s="158">
        <f t="shared" si="44"/>
        <v>0.24</v>
      </c>
      <c r="W176" s="158">
        <f t="shared" si="44"/>
        <v>0.32</v>
      </c>
      <c r="X176" s="158">
        <f t="shared" si="44"/>
        <v>0.31</v>
      </c>
      <c r="Y176" s="158">
        <f t="shared" si="44"/>
        <v>9.9999999999999992E-2</v>
      </c>
      <c r="Z176" s="158">
        <f t="shared" si="44"/>
        <v>0.24</v>
      </c>
      <c r="AA176" s="158">
        <f t="shared" si="44"/>
        <v>0.11</v>
      </c>
      <c r="AB176" s="158">
        <f t="shared" si="44"/>
        <v>0.18000000000000002</v>
      </c>
      <c r="AC176" s="158">
        <f t="shared" si="44"/>
        <v>0.13999999999999999</v>
      </c>
      <c r="AD176" s="158">
        <f t="shared" si="44"/>
        <v>0.22999999999999998</v>
      </c>
      <c r="AE176" s="158">
        <f t="shared" si="44"/>
        <v>0.21000000000000002</v>
      </c>
      <c r="AF176" s="158">
        <f t="shared" si="44"/>
        <v>0.24</v>
      </c>
      <c r="AG176" s="158">
        <f t="shared" si="44"/>
        <v>0.19999999999999998</v>
      </c>
      <c r="AH176" s="158">
        <f t="shared" si="44"/>
        <v>0.22999999999999998</v>
      </c>
      <c r="AI176" s="158">
        <f t="shared" si="44"/>
        <v>0.27</v>
      </c>
      <c r="AJ176" s="158">
        <f t="shared" si="44"/>
        <v>0.19</v>
      </c>
      <c r="AK176" s="158">
        <f t="shared" ref="Q176:AV184" si="47">AK$270*$B176</f>
        <v>0.27</v>
      </c>
      <c r="AL176" s="158">
        <f t="shared" si="47"/>
        <v>0.22</v>
      </c>
      <c r="AM176" s="158">
        <f t="shared" si="47"/>
        <v>0.15</v>
      </c>
      <c r="AN176" s="158">
        <f t="shared" si="47"/>
        <v>0.18000000000000002</v>
      </c>
      <c r="AO176" s="158">
        <f t="shared" si="47"/>
        <v>0.25</v>
      </c>
      <c r="AP176" s="158">
        <f t="shared" si="47"/>
        <v>0.13</v>
      </c>
      <c r="AQ176" s="158">
        <f t="shared" si="47"/>
        <v>0.13999999999999999</v>
      </c>
      <c r="AR176" s="158">
        <f t="shared" si="47"/>
        <v>0.16</v>
      </c>
      <c r="AS176" s="158">
        <f t="shared" si="47"/>
        <v>0.24</v>
      </c>
      <c r="AT176" s="158">
        <f t="shared" si="47"/>
        <v>0.15</v>
      </c>
      <c r="AU176" s="158">
        <f t="shared" si="47"/>
        <v>0.3</v>
      </c>
      <c r="AV176" s="158">
        <f t="shared" si="47"/>
        <v>0.16</v>
      </c>
      <c r="AW176" s="77">
        <v>176</v>
      </c>
    </row>
    <row r="177" spans="1:49" ht="13.5" thickBot="1" x14ac:dyDescent="0.25">
      <c r="A177" s="114" t="s">
        <v>51</v>
      </c>
      <c r="B177" s="160">
        <v>0.22</v>
      </c>
      <c r="C177" s="158">
        <f t="shared" si="46"/>
        <v>0.25</v>
      </c>
      <c r="D177" s="158">
        <f t="shared" si="46"/>
        <v>0.13</v>
      </c>
      <c r="E177" s="158">
        <f t="shared" si="46"/>
        <v>0.24</v>
      </c>
      <c r="F177" s="158">
        <f t="shared" si="46"/>
        <v>0.21000000000000002</v>
      </c>
      <c r="G177" s="158">
        <f t="shared" si="46"/>
        <v>0.21000000000000002</v>
      </c>
      <c r="H177" s="158">
        <f t="shared" si="46"/>
        <v>0.21000000000000002</v>
      </c>
      <c r="I177" s="158">
        <f t="shared" si="45"/>
        <v>0.22</v>
      </c>
      <c r="J177" s="179">
        <f t="shared" si="46"/>
        <v>0.21000000000000002</v>
      </c>
      <c r="K177" s="158">
        <f t="shared" si="46"/>
        <v>0.22999999999999998</v>
      </c>
      <c r="L177" s="158">
        <f t="shared" si="46"/>
        <v>0.19</v>
      </c>
      <c r="M177" s="158">
        <f t="shared" si="46"/>
        <v>0.15</v>
      </c>
      <c r="N177" s="158">
        <f t="shared" si="46"/>
        <v>0.13999999999999999</v>
      </c>
      <c r="O177" s="158">
        <f t="shared" si="46"/>
        <v>0.22999999999999998</v>
      </c>
      <c r="P177" s="158">
        <f t="shared" si="46"/>
        <v>0.13999999999999999</v>
      </c>
      <c r="Q177" s="158">
        <f t="shared" si="47"/>
        <v>0.21000000000000002</v>
      </c>
      <c r="R177" s="158">
        <f t="shared" si="47"/>
        <v>0.21000000000000002</v>
      </c>
      <c r="S177" s="158">
        <f t="shared" si="47"/>
        <v>0.18000000000000002</v>
      </c>
      <c r="T177" s="158">
        <f t="shared" si="47"/>
        <v>0.24</v>
      </c>
      <c r="U177" s="158">
        <f t="shared" si="47"/>
        <v>0.27999999999999997</v>
      </c>
      <c r="V177" s="158">
        <f t="shared" si="47"/>
        <v>0.24</v>
      </c>
      <c r="W177" s="158">
        <f t="shared" si="47"/>
        <v>0.32</v>
      </c>
      <c r="X177" s="158">
        <f t="shared" si="47"/>
        <v>0.31</v>
      </c>
      <c r="Y177" s="158">
        <f t="shared" si="47"/>
        <v>9.9999999999999992E-2</v>
      </c>
      <c r="Z177" s="158">
        <f t="shared" si="47"/>
        <v>0.24</v>
      </c>
      <c r="AA177" s="158">
        <f t="shared" si="47"/>
        <v>0.11</v>
      </c>
      <c r="AB177" s="158">
        <f t="shared" si="47"/>
        <v>0.18000000000000002</v>
      </c>
      <c r="AC177" s="158">
        <f t="shared" si="47"/>
        <v>0.13999999999999999</v>
      </c>
      <c r="AD177" s="158">
        <f t="shared" si="47"/>
        <v>0.22999999999999998</v>
      </c>
      <c r="AE177" s="158">
        <f t="shared" si="47"/>
        <v>0.21000000000000002</v>
      </c>
      <c r="AF177" s="158">
        <f t="shared" si="47"/>
        <v>0.24</v>
      </c>
      <c r="AG177" s="158">
        <f t="shared" si="47"/>
        <v>0.19999999999999998</v>
      </c>
      <c r="AH177" s="158">
        <f t="shared" si="47"/>
        <v>0.22999999999999998</v>
      </c>
      <c r="AI177" s="158">
        <f t="shared" si="47"/>
        <v>0.27</v>
      </c>
      <c r="AJ177" s="158">
        <f t="shared" si="47"/>
        <v>0.19</v>
      </c>
      <c r="AK177" s="158">
        <f t="shared" si="47"/>
        <v>0.27</v>
      </c>
      <c r="AL177" s="158">
        <f t="shared" si="47"/>
        <v>0.22</v>
      </c>
      <c r="AM177" s="158">
        <f t="shared" si="47"/>
        <v>0.15</v>
      </c>
      <c r="AN177" s="158">
        <f t="shared" si="47"/>
        <v>0.18000000000000002</v>
      </c>
      <c r="AO177" s="158">
        <f t="shared" si="47"/>
        <v>0.25</v>
      </c>
      <c r="AP177" s="158">
        <f t="shared" si="47"/>
        <v>0.13</v>
      </c>
      <c r="AQ177" s="158">
        <f t="shared" si="47"/>
        <v>0.13999999999999999</v>
      </c>
      <c r="AR177" s="158">
        <f t="shared" si="47"/>
        <v>0.16</v>
      </c>
      <c r="AS177" s="158">
        <f t="shared" si="47"/>
        <v>0.24</v>
      </c>
      <c r="AT177" s="158">
        <f t="shared" si="47"/>
        <v>0.15</v>
      </c>
      <c r="AU177" s="158">
        <f t="shared" si="47"/>
        <v>0.3</v>
      </c>
      <c r="AV177" s="158">
        <f t="shared" si="47"/>
        <v>0.16</v>
      </c>
      <c r="AW177" s="77">
        <v>177</v>
      </c>
    </row>
    <row r="178" spans="1:49" ht="13.5" thickBot="1" x14ac:dyDescent="0.25">
      <c r="A178" s="114" t="s">
        <v>52</v>
      </c>
      <c r="B178" s="160">
        <v>0.22</v>
      </c>
      <c r="C178" s="158">
        <f t="shared" si="46"/>
        <v>0.25</v>
      </c>
      <c r="D178" s="158">
        <f t="shared" si="46"/>
        <v>0.13</v>
      </c>
      <c r="E178" s="158">
        <f t="shared" si="46"/>
        <v>0.24</v>
      </c>
      <c r="F178" s="158">
        <f t="shared" si="46"/>
        <v>0.21000000000000002</v>
      </c>
      <c r="G178" s="158">
        <f t="shared" si="46"/>
        <v>0.21000000000000002</v>
      </c>
      <c r="H178" s="158">
        <f t="shared" si="46"/>
        <v>0.21000000000000002</v>
      </c>
      <c r="I178" s="158">
        <f t="shared" si="45"/>
        <v>0.22</v>
      </c>
      <c r="J178" s="179">
        <f t="shared" si="46"/>
        <v>0.21000000000000002</v>
      </c>
      <c r="K178" s="158">
        <f t="shared" si="46"/>
        <v>0.22999999999999998</v>
      </c>
      <c r="L178" s="158">
        <f t="shared" si="46"/>
        <v>0.19</v>
      </c>
      <c r="M178" s="158">
        <f t="shared" si="46"/>
        <v>0.15</v>
      </c>
      <c r="N178" s="158">
        <f t="shared" si="46"/>
        <v>0.13999999999999999</v>
      </c>
      <c r="O178" s="158">
        <f t="shared" si="46"/>
        <v>0.22999999999999998</v>
      </c>
      <c r="P178" s="158">
        <f t="shared" si="46"/>
        <v>0.13999999999999999</v>
      </c>
      <c r="Q178" s="158">
        <f t="shared" si="47"/>
        <v>0.21000000000000002</v>
      </c>
      <c r="R178" s="158">
        <f t="shared" si="47"/>
        <v>0.21000000000000002</v>
      </c>
      <c r="S178" s="158">
        <f t="shared" si="47"/>
        <v>0.18000000000000002</v>
      </c>
      <c r="T178" s="158">
        <f t="shared" si="47"/>
        <v>0.24</v>
      </c>
      <c r="U178" s="158">
        <f t="shared" si="47"/>
        <v>0.27999999999999997</v>
      </c>
      <c r="V178" s="158">
        <f t="shared" si="47"/>
        <v>0.24</v>
      </c>
      <c r="W178" s="158">
        <f t="shared" si="47"/>
        <v>0.32</v>
      </c>
      <c r="X178" s="158">
        <f t="shared" si="47"/>
        <v>0.31</v>
      </c>
      <c r="Y178" s="158">
        <f t="shared" si="47"/>
        <v>9.9999999999999992E-2</v>
      </c>
      <c r="Z178" s="158">
        <f t="shared" si="47"/>
        <v>0.24</v>
      </c>
      <c r="AA178" s="158">
        <f t="shared" si="47"/>
        <v>0.11</v>
      </c>
      <c r="AB178" s="158">
        <f t="shared" si="47"/>
        <v>0.18000000000000002</v>
      </c>
      <c r="AC178" s="158">
        <f t="shared" si="47"/>
        <v>0.13999999999999999</v>
      </c>
      <c r="AD178" s="158">
        <f t="shared" si="47"/>
        <v>0.22999999999999998</v>
      </c>
      <c r="AE178" s="158">
        <f t="shared" si="47"/>
        <v>0.21000000000000002</v>
      </c>
      <c r="AF178" s="158">
        <f t="shared" si="47"/>
        <v>0.24</v>
      </c>
      <c r="AG178" s="158">
        <f t="shared" si="47"/>
        <v>0.19999999999999998</v>
      </c>
      <c r="AH178" s="158">
        <f t="shared" si="47"/>
        <v>0.22999999999999998</v>
      </c>
      <c r="AI178" s="158">
        <f t="shared" si="47"/>
        <v>0.27</v>
      </c>
      <c r="AJ178" s="158">
        <f t="shared" si="47"/>
        <v>0.19</v>
      </c>
      <c r="AK178" s="158">
        <f t="shared" si="47"/>
        <v>0.27</v>
      </c>
      <c r="AL178" s="158">
        <f t="shared" si="47"/>
        <v>0.22</v>
      </c>
      <c r="AM178" s="158">
        <f t="shared" si="47"/>
        <v>0.15</v>
      </c>
      <c r="AN178" s="158">
        <f t="shared" si="47"/>
        <v>0.18000000000000002</v>
      </c>
      <c r="AO178" s="158">
        <f t="shared" si="47"/>
        <v>0.25</v>
      </c>
      <c r="AP178" s="158">
        <f t="shared" si="47"/>
        <v>0.13</v>
      </c>
      <c r="AQ178" s="158">
        <f t="shared" si="47"/>
        <v>0.13999999999999999</v>
      </c>
      <c r="AR178" s="158">
        <f t="shared" si="47"/>
        <v>0.16</v>
      </c>
      <c r="AS178" s="158">
        <f t="shared" si="47"/>
        <v>0.24</v>
      </c>
      <c r="AT178" s="158">
        <f t="shared" si="47"/>
        <v>0.15</v>
      </c>
      <c r="AU178" s="158">
        <f t="shared" si="47"/>
        <v>0.3</v>
      </c>
      <c r="AV178" s="158">
        <f t="shared" si="47"/>
        <v>0.16</v>
      </c>
      <c r="AW178" s="77">
        <v>178</v>
      </c>
    </row>
    <row r="179" spans="1:49" ht="13.5" thickBot="1" x14ac:dyDescent="0.25">
      <c r="A179" s="114" t="s">
        <v>53</v>
      </c>
      <c r="B179" s="160">
        <v>0.17</v>
      </c>
      <c r="C179" s="158">
        <f>C$270*$B179</f>
        <v>0.1931818181818182</v>
      </c>
      <c r="D179" s="158">
        <f t="shared" si="46"/>
        <v>0.10045454545454546</v>
      </c>
      <c r="E179" s="158">
        <f t="shared" si="46"/>
        <v>0.18545454545454546</v>
      </c>
      <c r="F179" s="158">
        <f t="shared" si="46"/>
        <v>0.16227272727272729</v>
      </c>
      <c r="G179" s="158">
        <f t="shared" si="46"/>
        <v>0.16227272727272729</v>
      </c>
      <c r="H179" s="158">
        <f t="shared" si="46"/>
        <v>0.16227272727272729</v>
      </c>
      <c r="I179" s="158">
        <f t="shared" si="45"/>
        <v>0.17</v>
      </c>
      <c r="J179" s="179">
        <f t="shared" si="46"/>
        <v>0.16227272727272729</v>
      </c>
      <c r="K179" s="158">
        <f t="shared" si="46"/>
        <v>0.17772727272727273</v>
      </c>
      <c r="L179" s="158">
        <f t="shared" si="46"/>
        <v>0.14681818181818182</v>
      </c>
      <c r="M179" s="158">
        <f t="shared" si="46"/>
        <v>0.11590909090909091</v>
      </c>
      <c r="N179" s="158">
        <f t="shared" si="46"/>
        <v>0.10818181818181818</v>
      </c>
      <c r="O179" s="158">
        <f t="shared" si="46"/>
        <v>0.17772727272727273</v>
      </c>
      <c r="P179" s="158">
        <f t="shared" si="46"/>
        <v>0.10818181818181818</v>
      </c>
      <c r="Q179" s="158">
        <f t="shared" si="47"/>
        <v>0.16227272727272729</v>
      </c>
      <c r="R179" s="158">
        <f t="shared" si="47"/>
        <v>0.16227272727272729</v>
      </c>
      <c r="S179" s="158">
        <f t="shared" si="47"/>
        <v>0.1390909090909091</v>
      </c>
      <c r="T179" s="158">
        <f t="shared" si="47"/>
        <v>0.18545454545454546</v>
      </c>
      <c r="U179" s="158">
        <f t="shared" si="47"/>
        <v>0.21636363636363637</v>
      </c>
      <c r="V179" s="158">
        <f>V$270*$B179</f>
        <v>0.18545454545454546</v>
      </c>
      <c r="W179" s="158">
        <f t="shared" si="47"/>
        <v>0.24727272727272731</v>
      </c>
      <c r="X179" s="158">
        <f t="shared" si="47"/>
        <v>0.23954545454545459</v>
      </c>
      <c r="Y179" s="158">
        <f t="shared" si="47"/>
        <v>7.7272727272727271E-2</v>
      </c>
      <c r="Z179" s="158">
        <f t="shared" si="47"/>
        <v>0.18545454545454546</v>
      </c>
      <c r="AA179" s="158">
        <f t="shared" si="47"/>
        <v>8.5000000000000006E-2</v>
      </c>
      <c r="AB179" s="158">
        <f t="shared" si="47"/>
        <v>0.1390909090909091</v>
      </c>
      <c r="AC179" s="158">
        <f t="shared" si="47"/>
        <v>0.10818181818181818</v>
      </c>
      <c r="AD179" s="158">
        <f t="shared" si="47"/>
        <v>0.17772727272727273</v>
      </c>
      <c r="AE179" s="158">
        <f t="shared" si="47"/>
        <v>0.16227272727272729</v>
      </c>
      <c r="AF179" s="158">
        <f t="shared" si="47"/>
        <v>0.18545454545454546</v>
      </c>
      <c r="AG179" s="158">
        <f t="shared" si="47"/>
        <v>0.15454545454545454</v>
      </c>
      <c r="AH179" s="158">
        <f t="shared" si="47"/>
        <v>0.17772727272727273</v>
      </c>
      <c r="AI179" s="158">
        <f t="shared" si="47"/>
        <v>0.20863636363636365</v>
      </c>
      <c r="AJ179" s="158">
        <f t="shared" si="47"/>
        <v>0.14681818181818182</v>
      </c>
      <c r="AK179" s="158">
        <f t="shared" ref="AK179:AK184" si="48">AK$270*$B179</f>
        <v>0.20863636363636365</v>
      </c>
      <c r="AL179" s="158">
        <f t="shared" si="47"/>
        <v>0.17</v>
      </c>
      <c r="AM179" s="158">
        <f t="shared" si="47"/>
        <v>0.11590909090909091</v>
      </c>
      <c r="AN179" s="158">
        <f t="shared" si="47"/>
        <v>0.1390909090909091</v>
      </c>
      <c r="AO179" s="158">
        <f t="shared" si="47"/>
        <v>0.1931818181818182</v>
      </c>
      <c r="AP179" s="158">
        <f t="shared" si="47"/>
        <v>0.10045454545454546</v>
      </c>
      <c r="AQ179" s="158">
        <f t="shared" si="47"/>
        <v>0.10818181818181818</v>
      </c>
      <c r="AR179" s="158">
        <f t="shared" si="47"/>
        <v>0.12363636363636366</v>
      </c>
      <c r="AS179" s="158">
        <f t="shared" si="47"/>
        <v>0.18545454545454546</v>
      </c>
      <c r="AT179" s="158">
        <f t="shared" si="47"/>
        <v>0.11590909090909091</v>
      </c>
      <c r="AU179" s="158">
        <f t="shared" si="47"/>
        <v>0.23181818181818181</v>
      </c>
      <c r="AV179" s="158">
        <f t="shared" si="47"/>
        <v>0.12363636363636366</v>
      </c>
      <c r="AW179" s="77">
        <v>179</v>
      </c>
    </row>
    <row r="180" spans="1:49" ht="13.5" thickBot="1" x14ac:dyDescent="0.25">
      <c r="A180" s="114" t="s">
        <v>54</v>
      </c>
      <c r="B180" s="160">
        <v>0.17</v>
      </c>
      <c r="C180" s="158">
        <f t="shared" ref="C180:C184" si="49">C$270*$B180</f>
        <v>0.1931818181818182</v>
      </c>
      <c r="D180" s="158">
        <f t="shared" si="46"/>
        <v>0.10045454545454546</v>
      </c>
      <c r="E180" s="158">
        <f t="shared" si="46"/>
        <v>0.18545454545454546</v>
      </c>
      <c r="F180" s="158">
        <f t="shared" si="46"/>
        <v>0.16227272727272729</v>
      </c>
      <c r="G180" s="158">
        <f t="shared" si="46"/>
        <v>0.16227272727272729</v>
      </c>
      <c r="H180" s="158">
        <f t="shared" si="46"/>
        <v>0.16227272727272729</v>
      </c>
      <c r="I180" s="158">
        <f t="shared" si="45"/>
        <v>0.17</v>
      </c>
      <c r="J180" s="179">
        <f t="shared" si="46"/>
        <v>0.16227272727272729</v>
      </c>
      <c r="K180" s="158">
        <f t="shared" si="46"/>
        <v>0.17772727272727273</v>
      </c>
      <c r="L180" s="158">
        <f t="shared" si="46"/>
        <v>0.14681818181818182</v>
      </c>
      <c r="M180" s="158">
        <f t="shared" si="46"/>
        <v>0.11590909090909091</v>
      </c>
      <c r="N180" s="158">
        <f t="shared" si="46"/>
        <v>0.10818181818181818</v>
      </c>
      <c r="O180" s="158">
        <f t="shared" si="46"/>
        <v>0.17772727272727273</v>
      </c>
      <c r="P180" s="158">
        <f t="shared" si="46"/>
        <v>0.10818181818181818</v>
      </c>
      <c r="Q180" s="158">
        <f t="shared" si="47"/>
        <v>0.16227272727272729</v>
      </c>
      <c r="R180" s="158">
        <f t="shared" si="47"/>
        <v>0.16227272727272729</v>
      </c>
      <c r="S180" s="158">
        <f t="shared" si="47"/>
        <v>0.1390909090909091</v>
      </c>
      <c r="T180" s="158">
        <f t="shared" si="47"/>
        <v>0.18545454545454546</v>
      </c>
      <c r="U180" s="158">
        <f t="shared" si="47"/>
        <v>0.21636363636363637</v>
      </c>
      <c r="V180" s="158">
        <f t="shared" si="47"/>
        <v>0.18545454545454546</v>
      </c>
      <c r="W180" s="158">
        <f t="shared" si="47"/>
        <v>0.24727272727272731</v>
      </c>
      <c r="X180" s="158">
        <f t="shared" si="47"/>
        <v>0.23954545454545459</v>
      </c>
      <c r="Y180" s="158">
        <f t="shared" si="47"/>
        <v>7.7272727272727271E-2</v>
      </c>
      <c r="Z180" s="158">
        <f t="shared" si="47"/>
        <v>0.18545454545454546</v>
      </c>
      <c r="AA180" s="158">
        <f t="shared" si="47"/>
        <v>8.5000000000000006E-2</v>
      </c>
      <c r="AB180" s="158">
        <f t="shared" si="47"/>
        <v>0.1390909090909091</v>
      </c>
      <c r="AC180" s="158">
        <f t="shared" si="47"/>
        <v>0.10818181818181818</v>
      </c>
      <c r="AD180" s="158">
        <f t="shared" si="47"/>
        <v>0.17772727272727273</v>
      </c>
      <c r="AE180" s="158">
        <f t="shared" si="47"/>
        <v>0.16227272727272729</v>
      </c>
      <c r="AF180" s="158">
        <f t="shared" si="47"/>
        <v>0.18545454545454546</v>
      </c>
      <c r="AG180" s="158">
        <f t="shared" si="47"/>
        <v>0.15454545454545454</v>
      </c>
      <c r="AH180" s="158">
        <f t="shared" si="47"/>
        <v>0.17772727272727273</v>
      </c>
      <c r="AI180" s="158">
        <f t="shared" si="47"/>
        <v>0.20863636363636365</v>
      </c>
      <c r="AJ180" s="158">
        <f t="shared" si="47"/>
        <v>0.14681818181818182</v>
      </c>
      <c r="AK180" s="158">
        <f t="shared" si="48"/>
        <v>0.20863636363636365</v>
      </c>
      <c r="AL180" s="158">
        <f t="shared" si="47"/>
        <v>0.17</v>
      </c>
      <c r="AM180" s="158">
        <f t="shared" si="47"/>
        <v>0.11590909090909091</v>
      </c>
      <c r="AN180" s="158">
        <f t="shared" si="47"/>
        <v>0.1390909090909091</v>
      </c>
      <c r="AO180" s="158">
        <f t="shared" si="47"/>
        <v>0.1931818181818182</v>
      </c>
      <c r="AP180" s="158">
        <f t="shared" si="47"/>
        <v>0.10045454545454546</v>
      </c>
      <c r="AQ180" s="158">
        <f t="shared" si="47"/>
        <v>0.10818181818181818</v>
      </c>
      <c r="AR180" s="158">
        <f t="shared" si="47"/>
        <v>0.12363636363636366</v>
      </c>
      <c r="AS180" s="158">
        <f t="shared" si="47"/>
        <v>0.18545454545454546</v>
      </c>
      <c r="AT180" s="158">
        <f t="shared" si="47"/>
        <v>0.11590909090909091</v>
      </c>
      <c r="AU180" s="158">
        <f t="shared" si="47"/>
        <v>0.23181818181818181</v>
      </c>
      <c r="AV180" s="158">
        <f t="shared" si="47"/>
        <v>0.12363636363636366</v>
      </c>
      <c r="AW180" s="77">
        <v>180</v>
      </c>
    </row>
    <row r="181" spans="1:49" ht="13.5" thickBot="1" x14ac:dyDescent="0.25">
      <c r="A181" s="114" t="s">
        <v>55</v>
      </c>
      <c r="B181" s="160">
        <v>0.08</v>
      </c>
      <c r="C181" s="158">
        <f t="shared" si="49"/>
        <v>9.0909090909090925E-2</v>
      </c>
      <c r="D181" s="158">
        <f t="shared" si="46"/>
        <v>4.7272727272727279E-2</v>
      </c>
      <c r="E181" s="158">
        <f t="shared" si="46"/>
        <v>8.7272727272727266E-2</v>
      </c>
      <c r="F181" s="158">
        <f t="shared" si="46"/>
        <v>7.636363636363637E-2</v>
      </c>
      <c r="G181" s="158">
        <f t="shared" si="46"/>
        <v>7.636363636363637E-2</v>
      </c>
      <c r="H181" s="158">
        <f t="shared" si="46"/>
        <v>7.636363636363637E-2</v>
      </c>
      <c r="I181" s="158">
        <f t="shared" si="45"/>
        <v>0.08</v>
      </c>
      <c r="J181" s="179">
        <f t="shared" si="46"/>
        <v>7.636363636363637E-2</v>
      </c>
      <c r="K181" s="158">
        <f t="shared" si="46"/>
        <v>8.3636363636363634E-2</v>
      </c>
      <c r="L181" s="158">
        <f t="shared" si="46"/>
        <v>6.9090909090909092E-2</v>
      </c>
      <c r="M181" s="158">
        <f t="shared" si="46"/>
        <v>5.4545454545454543E-2</v>
      </c>
      <c r="N181" s="158">
        <f t="shared" si="46"/>
        <v>5.0909090909090911E-2</v>
      </c>
      <c r="O181" s="158">
        <f t="shared" si="46"/>
        <v>8.3636363636363634E-2</v>
      </c>
      <c r="P181" s="158">
        <f t="shared" si="46"/>
        <v>5.0909090909090911E-2</v>
      </c>
      <c r="Q181" s="158">
        <f t="shared" si="47"/>
        <v>7.636363636363637E-2</v>
      </c>
      <c r="R181" s="158">
        <f t="shared" si="47"/>
        <v>7.636363636363637E-2</v>
      </c>
      <c r="S181" s="158">
        <f t="shared" si="47"/>
        <v>6.545454545454546E-2</v>
      </c>
      <c r="T181" s="158">
        <f t="shared" si="47"/>
        <v>8.7272727272727266E-2</v>
      </c>
      <c r="U181" s="158">
        <f t="shared" si="47"/>
        <v>0.10181818181818182</v>
      </c>
      <c r="V181" s="158">
        <f t="shared" si="47"/>
        <v>8.7272727272727266E-2</v>
      </c>
      <c r="W181" s="158">
        <f t="shared" si="47"/>
        <v>0.11636363636363636</v>
      </c>
      <c r="X181" s="158">
        <f t="shared" si="47"/>
        <v>0.11272727272727273</v>
      </c>
      <c r="Y181" s="158">
        <f t="shared" si="47"/>
        <v>3.6363636363636362E-2</v>
      </c>
      <c r="Z181" s="158">
        <f t="shared" si="47"/>
        <v>8.7272727272727266E-2</v>
      </c>
      <c r="AA181" s="158">
        <f t="shared" si="47"/>
        <v>0.04</v>
      </c>
      <c r="AB181" s="158">
        <f t="shared" si="47"/>
        <v>6.545454545454546E-2</v>
      </c>
      <c r="AC181" s="158">
        <f t="shared" si="47"/>
        <v>5.0909090909090911E-2</v>
      </c>
      <c r="AD181" s="158">
        <f t="shared" si="47"/>
        <v>8.3636363636363634E-2</v>
      </c>
      <c r="AE181" s="158">
        <f t="shared" si="47"/>
        <v>7.636363636363637E-2</v>
      </c>
      <c r="AF181" s="158">
        <f t="shared" si="47"/>
        <v>8.7272727272727266E-2</v>
      </c>
      <c r="AG181" s="158">
        <f t="shared" si="47"/>
        <v>7.2727272727272724E-2</v>
      </c>
      <c r="AH181" s="158">
        <f t="shared" si="47"/>
        <v>8.3636363636363634E-2</v>
      </c>
      <c r="AI181" s="158">
        <f t="shared" si="47"/>
        <v>9.818181818181819E-2</v>
      </c>
      <c r="AJ181" s="158">
        <f t="shared" si="47"/>
        <v>6.9090909090909092E-2</v>
      </c>
      <c r="AK181" s="158">
        <f t="shared" si="48"/>
        <v>9.818181818181819E-2</v>
      </c>
      <c r="AL181" s="158">
        <f t="shared" si="47"/>
        <v>0.08</v>
      </c>
      <c r="AM181" s="158">
        <f t="shared" si="47"/>
        <v>5.4545454545454543E-2</v>
      </c>
      <c r="AN181" s="158">
        <f t="shared" si="47"/>
        <v>6.545454545454546E-2</v>
      </c>
      <c r="AO181" s="158">
        <f t="shared" si="47"/>
        <v>9.0909090909090925E-2</v>
      </c>
      <c r="AP181" s="158">
        <f t="shared" si="47"/>
        <v>4.7272727272727279E-2</v>
      </c>
      <c r="AQ181" s="158">
        <f t="shared" si="47"/>
        <v>5.0909090909090911E-2</v>
      </c>
      <c r="AR181" s="158">
        <f t="shared" si="47"/>
        <v>5.8181818181818182E-2</v>
      </c>
      <c r="AS181" s="158">
        <f t="shared" si="47"/>
        <v>8.7272727272727266E-2</v>
      </c>
      <c r="AT181" s="158">
        <f t="shared" si="47"/>
        <v>5.4545454545454543E-2</v>
      </c>
      <c r="AU181" s="158">
        <f t="shared" si="47"/>
        <v>0.10909090909090909</v>
      </c>
      <c r="AV181" s="158">
        <f t="shared" si="47"/>
        <v>5.8181818181818182E-2</v>
      </c>
      <c r="AW181" s="77">
        <v>181</v>
      </c>
    </row>
    <row r="182" spans="1:49" ht="13.5" thickBot="1" x14ac:dyDescent="0.25">
      <c r="A182" s="114" t="s">
        <v>56</v>
      </c>
      <c r="B182" s="160">
        <v>0.08</v>
      </c>
      <c r="C182" s="158">
        <f t="shared" si="49"/>
        <v>9.0909090909090925E-2</v>
      </c>
      <c r="D182" s="158">
        <f t="shared" si="46"/>
        <v>4.7272727272727279E-2</v>
      </c>
      <c r="E182" s="158">
        <f t="shared" si="46"/>
        <v>8.7272727272727266E-2</v>
      </c>
      <c r="F182" s="158">
        <f t="shared" si="46"/>
        <v>7.636363636363637E-2</v>
      </c>
      <c r="G182" s="158">
        <f t="shared" si="46"/>
        <v>7.636363636363637E-2</v>
      </c>
      <c r="H182" s="158">
        <f t="shared" si="46"/>
        <v>7.636363636363637E-2</v>
      </c>
      <c r="I182" s="158">
        <f t="shared" si="45"/>
        <v>0.08</v>
      </c>
      <c r="J182" s="179">
        <f t="shared" si="46"/>
        <v>7.636363636363637E-2</v>
      </c>
      <c r="K182" s="158">
        <f t="shared" si="46"/>
        <v>8.3636363636363634E-2</v>
      </c>
      <c r="L182" s="158">
        <f t="shared" si="46"/>
        <v>6.9090909090909092E-2</v>
      </c>
      <c r="M182" s="158">
        <f t="shared" si="46"/>
        <v>5.4545454545454543E-2</v>
      </c>
      <c r="N182" s="158">
        <f t="shared" si="46"/>
        <v>5.0909090909090911E-2</v>
      </c>
      <c r="O182" s="158">
        <f t="shared" si="46"/>
        <v>8.3636363636363634E-2</v>
      </c>
      <c r="P182" s="158">
        <f t="shared" si="46"/>
        <v>5.0909090909090911E-2</v>
      </c>
      <c r="Q182" s="158">
        <f t="shared" si="47"/>
        <v>7.636363636363637E-2</v>
      </c>
      <c r="R182" s="158">
        <f t="shared" si="47"/>
        <v>7.636363636363637E-2</v>
      </c>
      <c r="S182" s="158">
        <f t="shared" si="47"/>
        <v>6.545454545454546E-2</v>
      </c>
      <c r="T182" s="158">
        <f t="shared" si="47"/>
        <v>8.7272727272727266E-2</v>
      </c>
      <c r="U182" s="158">
        <f t="shared" si="47"/>
        <v>0.10181818181818182</v>
      </c>
      <c r="V182" s="158">
        <f t="shared" si="47"/>
        <v>8.7272727272727266E-2</v>
      </c>
      <c r="W182" s="158">
        <f t="shared" si="47"/>
        <v>0.11636363636363636</v>
      </c>
      <c r="X182" s="158">
        <f t="shared" si="47"/>
        <v>0.11272727272727273</v>
      </c>
      <c r="Y182" s="158">
        <f t="shared" si="47"/>
        <v>3.6363636363636362E-2</v>
      </c>
      <c r="Z182" s="158">
        <f t="shared" si="47"/>
        <v>8.7272727272727266E-2</v>
      </c>
      <c r="AA182" s="158">
        <f t="shared" si="47"/>
        <v>0.04</v>
      </c>
      <c r="AB182" s="158">
        <f t="shared" si="47"/>
        <v>6.545454545454546E-2</v>
      </c>
      <c r="AC182" s="158">
        <f t="shared" si="47"/>
        <v>5.0909090909090911E-2</v>
      </c>
      <c r="AD182" s="158">
        <f t="shared" si="47"/>
        <v>8.3636363636363634E-2</v>
      </c>
      <c r="AE182" s="158">
        <f t="shared" si="47"/>
        <v>7.636363636363637E-2</v>
      </c>
      <c r="AF182" s="158">
        <f t="shared" si="47"/>
        <v>8.7272727272727266E-2</v>
      </c>
      <c r="AG182" s="158">
        <f t="shared" si="47"/>
        <v>7.2727272727272724E-2</v>
      </c>
      <c r="AH182" s="158">
        <f t="shared" si="47"/>
        <v>8.3636363636363634E-2</v>
      </c>
      <c r="AI182" s="158">
        <f t="shared" si="47"/>
        <v>9.818181818181819E-2</v>
      </c>
      <c r="AJ182" s="158">
        <f t="shared" si="47"/>
        <v>6.9090909090909092E-2</v>
      </c>
      <c r="AK182" s="158">
        <f t="shared" si="48"/>
        <v>9.818181818181819E-2</v>
      </c>
      <c r="AL182" s="158">
        <f t="shared" si="47"/>
        <v>0.08</v>
      </c>
      <c r="AM182" s="158">
        <f t="shared" si="47"/>
        <v>5.4545454545454543E-2</v>
      </c>
      <c r="AN182" s="158">
        <f t="shared" si="47"/>
        <v>6.545454545454546E-2</v>
      </c>
      <c r="AO182" s="158">
        <f t="shared" si="47"/>
        <v>9.0909090909090925E-2</v>
      </c>
      <c r="AP182" s="158">
        <f t="shared" si="47"/>
        <v>4.7272727272727279E-2</v>
      </c>
      <c r="AQ182" s="158">
        <f t="shared" si="47"/>
        <v>5.0909090909090911E-2</v>
      </c>
      <c r="AR182" s="158">
        <f t="shared" si="47"/>
        <v>5.8181818181818182E-2</v>
      </c>
      <c r="AS182" s="158">
        <f t="shared" si="47"/>
        <v>8.7272727272727266E-2</v>
      </c>
      <c r="AT182" s="158">
        <f t="shared" si="47"/>
        <v>5.4545454545454543E-2</v>
      </c>
      <c r="AU182" s="158">
        <f t="shared" si="47"/>
        <v>0.10909090909090909</v>
      </c>
      <c r="AV182" s="158">
        <f t="shared" si="47"/>
        <v>5.8181818181818182E-2</v>
      </c>
      <c r="AW182" s="77">
        <v>182</v>
      </c>
    </row>
    <row r="183" spans="1:49" ht="13.5" thickBot="1" x14ac:dyDescent="0.25">
      <c r="A183" s="114" t="s">
        <v>210</v>
      </c>
      <c r="B183" s="160">
        <v>0.08</v>
      </c>
      <c r="C183" s="158">
        <f t="shared" si="49"/>
        <v>9.0909090909090925E-2</v>
      </c>
      <c r="D183" s="158">
        <f t="shared" si="46"/>
        <v>4.7272727272727279E-2</v>
      </c>
      <c r="E183" s="158">
        <f t="shared" si="46"/>
        <v>8.7272727272727266E-2</v>
      </c>
      <c r="F183" s="158">
        <f t="shared" si="46"/>
        <v>7.636363636363637E-2</v>
      </c>
      <c r="G183" s="158">
        <f t="shared" si="46"/>
        <v>7.636363636363637E-2</v>
      </c>
      <c r="H183" s="158">
        <f t="shared" si="46"/>
        <v>7.636363636363637E-2</v>
      </c>
      <c r="I183" s="158">
        <f t="shared" si="45"/>
        <v>0.08</v>
      </c>
      <c r="J183" s="179">
        <f t="shared" si="46"/>
        <v>7.636363636363637E-2</v>
      </c>
      <c r="K183" s="158">
        <f t="shared" si="46"/>
        <v>8.3636363636363634E-2</v>
      </c>
      <c r="L183" s="158">
        <f t="shared" si="46"/>
        <v>6.9090909090909092E-2</v>
      </c>
      <c r="M183" s="158">
        <f t="shared" si="46"/>
        <v>5.4545454545454543E-2</v>
      </c>
      <c r="N183" s="158">
        <f t="shared" si="46"/>
        <v>5.0909090909090911E-2</v>
      </c>
      <c r="O183" s="158">
        <f t="shared" si="46"/>
        <v>8.3636363636363634E-2</v>
      </c>
      <c r="P183" s="158">
        <f t="shared" si="46"/>
        <v>5.0909090909090911E-2</v>
      </c>
      <c r="Q183" s="158">
        <f t="shared" si="47"/>
        <v>7.636363636363637E-2</v>
      </c>
      <c r="R183" s="158">
        <f t="shared" si="47"/>
        <v>7.636363636363637E-2</v>
      </c>
      <c r="S183" s="158">
        <f t="shared" si="47"/>
        <v>6.545454545454546E-2</v>
      </c>
      <c r="T183" s="158">
        <f t="shared" si="47"/>
        <v>8.7272727272727266E-2</v>
      </c>
      <c r="U183" s="158">
        <f t="shared" si="47"/>
        <v>0.10181818181818182</v>
      </c>
      <c r="V183" s="158">
        <f t="shared" si="47"/>
        <v>8.7272727272727266E-2</v>
      </c>
      <c r="W183" s="158">
        <f t="shared" si="47"/>
        <v>0.11636363636363636</v>
      </c>
      <c r="X183" s="158">
        <f t="shared" si="47"/>
        <v>0.11272727272727273</v>
      </c>
      <c r="Y183" s="158">
        <f t="shared" si="47"/>
        <v>3.6363636363636362E-2</v>
      </c>
      <c r="Z183" s="158">
        <f t="shared" si="47"/>
        <v>8.7272727272727266E-2</v>
      </c>
      <c r="AA183" s="158">
        <f t="shared" si="47"/>
        <v>0.04</v>
      </c>
      <c r="AB183" s="158">
        <f t="shared" si="47"/>
        <v>6.545454545454546E-2</v>
      </c>
      <c r="AC183" s="158">
        <f t="shared" si="47"/>
        <v>5.0909090909090911E-2</v>
      </c>
      <c r="AD183" s="158">
        <f t="shared" si="47"/>
        <v>8.3636363636363634E-2</v>
      </c>
      <c r="AE183" s="158">
        <f t="shared" si="47"/>
        <v>7.636363636363637E-2</v>
      </c>
      <c r="AF183" s="158">
        <f t="shared" si="47"/>
        <v>8.7272727272727266E-2</v>
      </c>
      <c r="AG183" s="158">
        <f t="shared" si="47"/>
        <v>7.2727272727272724E-2</v>
      </c>
      <c r="AH183" s="158">
        <f t="shared" si="47"/>
        <v>8.3636363636363634E-2</v>
      </c>
      <c r="AI183" s="158">
        <f t="shared" si="47"/>
        <v>9.818181818181819E-2</v>
      </c>
      <c r="AJ183" s="158">
        <f t="shared" si="47"/>
        <v>6.9090909090909092E-2</v>
      </c>
      <c r="AK183" s="158">
        <f t="shared" si="48"/>
        <v>9.818181818181819E-2</v>
      </c>
      <c r="AL183" s="158">
        <f t="shared" si="47"/>
        <v>0.08</v>
      </c>
      <c r="AM183" s="158">
        <f t="shared" si="47"/>
        <v>5.4545454545454543E-2</v>
      </c>
      <c r="AN183" s="158">
        <f t="shared" si="47"/>
        <v>6.545454545454546E-2</v>
      </c>
      <c r="AO183" s="158">
        <f t="shared" si="47"/>
        <v>9.0909090909090925E-2</v>
      </c>
      <c r="AP183" s="158">
        <f t="shared" si="47"/>
        <v>4.7272727272727279E-2</v>
      </c>
      <c r="AQ183" s="158">
        <f t="shared" si="47"/>
        <v>5.0909090909090911E-2</v>
      </c>
      <c r="AR183" s="158">
        <f t="shared" si="47"/>
        <v>5.8181818181818182E-2</v>
      </c>
      <c r="AS183" s="158">
        <f t="shared" si="47"/>
        <v>8.7272727272727266E-2</v>
      </c>
      <c r="AT183" s="158">
        <f t="shared" si="47"/>
        <v>5.4545454545454543E-2</v>
      </c>
      <c r="AU183" s="158">
        <f t="shared" si="47"/>
        <v>0.10909090909090909</v>
      </c>
      <c r="AV183" s="158">
        <f t="shared" si="47"/>
        <v>5.8181818181818182E-2</v>
      </c>
      <c r="AW183" s="77">
        <v>183</v>
      </c>
    </row>
    <row r="184" spans="1:49" ht="13.5" thickBot="1" x14ac:dyDescent="0.25">
      <c r="A184" s="114" t="s">
        <v>211</v>
      </c>
      <c r="B184" s="160">
        <v>0.08</v>
      </c>
      <c r="C184" s="158">
        <f t="shared" si="49"/>
        <v>9.0909090909090925E-2</v>
      </c>
      <c r="D184" s="158">
        <f t="shared" si="46"/>
        <v>4.7272727272727279E-2</v>
      </c>
      <c r="E184" s="158">
        <f t="shared" si="46"/>
        <v>8.7272727272727266E-2</v>
      </c>
      <c r="F184" s="158">
        <f t="shared" si="46"/>
        <v>7.636363636363637E-2</v>
      </c>
      <c r="G184" s="158">
        <f t="shared" si="46"/>
        <v>7.636363636363637E-2</v>
      </c>
      <c r="H184" s="158">
        <f t="shared" si="46"/>
        <v>7.636363636363637E-2</v>
      </c>
      <c r="I184" s="158">
        <f t="shared" si="45"/>
        <v>0.08</v>
      </c>
      <c r="J184" s="179">
        <f t="shared" si="46"/>
        <v>7.636363636363637E-2</v>
      </c>
      <c r="K184" s="158">
        <f t="shared" si="46"/>
        <v>8.3636363636363634E-2</v>
      </c>
      <c r="L184" s="158">
        <f t="shared" si="46"/>
        <v>6.9090909090909092E-2</v>
      </c>
      <c r="M184" s="158">
        <f t="shared" si="46"/>
        <v>5.4545454545454543E-2</v>
      </c>
      <c r="N184" s="158">
        <f t="shared" si="46"/>
        <v>5.0909090909090911E-2</v>
      </c>
      <c r="O184" s="158">
        <f t="shared" si="46"/>
        <v>8.3636363636363634E-2</v>
      </c>
      <c r="P184" s="158">
        <f t="shared" si="46"/>
        <v>5.0909090909090911E-2</v>
      </c>
      <c r="Q184" s="158">
        <f t="shared" si="47"/>
        <v>7.636363636363637E-2</v>
      </c>
      <c r="R184" s="158">
        <f t="shared" si="47"/>
        <v>7.636363636363637E-2</v>
      </c>
      <c r="S184" s="158">
        <f t="shared" si="47"/>
        <v>6.545454545454546E-2</v>
      </c>
      <c r="T184" s="158">
        <f t="shared" si="47"/>
        <v>8.7272727272727266E-2</v>
      </c>
      <c r="U184" s="158">
        <f t="shared" si="47"/>
        <v>0.10181818181818182</v>
      </c>
      <c r="V184" s="158">
        <f t="shared" si="47"/>
        <v>8.7272727272727266E-2</v>
      </c>
      <c r="W184" s="158">
        <f t="shared" si="47"/>
        <v>0.11636363636363636</v>
      </c>
      <c r="X184" s="158">
        <f t="shared" si="47"/>
        <v>0.11272727272727273</v>
      </c>
      <c r="Y184" s="158">
        <f t="shared" si="47"/>
        <v>3.6363636363636362E-2</v>
      </c>
      <c r="Z184" s="158">
        <f t="shared" si="47"/>
        <v>8.7272727272727266E-2</v>
      </c>
      <c r="AA184" s="158">
        <f t="shared" si="47"/>
        <v>0.04</v>
      </c>
      <c r="AB184" s="158">
        <f t="shared" si="47"/>
        <v>6.545454545454546E-2</v>
      </c>
      <c r="AC184" s="158">
        <f t="shared" si="47"/>
        <v>5.0909090909090911E-2</v>
      </c>
      <c r="AD184" s="158">
        <f t="shared" si="47"/>
        <v>8.3636363636363634E-2</v>
      </c>
      <c r="AE184" s="158">
        <f t="shared" si="47"/>
        <v>7.636363636363637E-2</v>
      </c>
      <c r="AF184" s="158">
        <f t="shared" si="47"/>
        <v>8.7272727272727266E-2</v>
      </c>
      <c r="AG184" s="158">
        <f t="shared" si="47"/>
        <v>7.2727272727272724E-2</v>
      </c>
      <c r="AH184" s="158">
        <f t="shared" si="47"/>
        <v>8.3636363636363634E-2</v>
      </c>
      <c r="AI184" s="158">
        <f t="shared" si="47"/>
        <v>9.818181818181819E-2</v>
      </c>
      <c r="AJ184" s="158">
        <f t="shared" si="47"/>
        <v>6.9090909090909092E-2</v>
      </c>
      <c r="AK184" s="158">
        <f t="shared" si="48"/>
        <v>9.818181818181819E-2</v>
      </c>
      <c r="AL184" s="158">
        <f t="shared" si="47"/>
        <v>0.08</v>
      </c>
      <c r="AM184" s="158">
        <f t="shared" si="47"/>
        <v>5.4545454545454543E-2</v>
      </c>
      <c r="AN184" s="158">
        <f t="shared" si="47"/>
        <v>6.545454545454546E-2</v>
      </c>
      <c r="AO184" s="158">
        <f t="shared" si="47"/>
        <v>9.0909090909090925E-2</v>
      </c>
      <c r="AP184" s="158">
        <f t="shared" ref="AP184:AV184" si="50">AP$270*$B184</f>
        <v>4.7272727272727279E-2</v>
      </c>
      <c r="AQ184" s="158">
        <f t="shared" si="50"/>
        <v>5.0909090909090911E-2</v>
      </c>
      <c r="AR184" s="158">
        <f t="shared" si="50"/>
        <v>5.8181818181818182E-2</v>
      </c>
      <c r="AS184" s="158">
        <f t="shared" si="50"/>
        <v>8.7272727272727266E-2</v>
      </c>
      <c r="AT184" s="158">
        <f t="shared" si="50"/>
        <v>5.4545454545454543E-2</v>
      </c>
      <c r="AU184" s="158">
        <f t="shared" si="50"/>
        <v>0.10909090909090909</v>
      </c>
      <c r="AV184" s="158">
        <f t="shared" si="50"/>
        <v>5.8181818181818182E-2</v>
      </c>
      <c r="AW184" s="77">
        <v>184</v>
      </c>
    </row>
    <row r="185" spans="1:49" ht="13.5" thickBot="1" x14ac:dyDescent="0.25">
      <c r="A185" s="104" t="s">
        <v>61</v>
      </c>
      <c r="B185" s="143"/>
      <c r="AW185" s="77">
        <v>185</v>
      </c>
    </row>
    <row r="186" spans="1:49" ht="13.5" thickBot="1" x14ac:dyDescent="0.25">
      <c r="A186" s="114" t="s">
        <v>20</v>
      </c>
      <c r="B186" s="145"/>
      <c r="AW186" s="77">
        <v>186</v>
      </c>
    </row>
    <row r="187" spans="1:49" ht="13.5" thickBot="1" x14ac:dyDescent="0.25">
      <c r="A187" s="114" t="s">
        <v>21</v>
      </c>
      <c r="B187" s="145"/>
      <c r="AW187" s="77">
        <v>187</v>
      </c>
    </row>
    <row r="188" spans="1:49" ht="13.5" thickBot="1" x14ac:dyDescent="0.25">
      <c r="A188" s="114" t="s">
        <v>22</v>
      </c>
      <c r="B188" s="145"/>
      <c r="AW188" s="77">
        <v>188</v>
      </c>
    </row>
    <row r="189" spans="1:49" ht="13.5" thickBot="1" x14ac:dyDescent="0.25">
      <c r="A189" s="114" t="s">
        <v>23</v>
      </c>
      <c r="B189" s="145"/>
      <c r="AW189" s="77">
        <v>189</v>
      </c>
    </row>
    <row r="190" spans="1:49" ht="13.5" thickBot="1" x14ac:dyDescent="0.25">
      <c r="A190" s="114" t="s">
        <v>221</v>
      </c>
      <c r="B190" s="160">
        <v>0.2</v>
      </c>
      <c r="C190" s="158">
        <f>C$269*$B190</f>
        <v>0.25833333333333336</v>
      </c>
      <c r="D190" s="158">
        <f t="shared" ref="D190:AV197" si="51">D$269*$B190</f>
        <v>0.16666666666666669</v>
      </c>
      <c r="E190" s="158">
        <f t="shared" si="51"/>
        <v>0.20833333333333337</v>
      </c>
      <c r="F190" s="158">
        <f t="shared" si="51"/>
        <v>0.2</v>
      </c>
      <c r="G190" s="158">
        <f t="shared" si="51"/>
        <v>0.13333333333333333</v>
      </c>
      <c r="H190" s="158">
        <f t="shared" si="51"/>
        <v>0.21666666666666667</v>
      </c>
      <c r="I190" s="158">
        <f>I$269*$B190</f>
        <v>0.22500000000000001</v>
      </c>
      <c r="J190" s="179">
        <f t="shared" si="51"/>
        <v>0.17500000000000002</v>
      </c>
      <c r="K190" s="158">
        <f t="shared" si="51"/>
        <v>0.2</v>
      </c>
      <c r="L190" s="158">
        <f t="shared" si="51"/>
        <v>0.17500000000000002</v>
      </c>
      <c r="M190" s="158">
        <f t="shared" si="51"/>
        <v>0.25</v>
      </c>
      <c r="N190" s="158">
        <f t="shared" si="51"/>
        <v>0.18333333333333335</v>
      </c>
      <c r="O190" s="158">
        <f t="shared" si="51"/>
        <v>0.21666666666666667</v>
      </c>
      <c r="P190" s="158">
        <f t="shared" si="51"/>
        <v>0.25833333333333336</v>
      </c>
      <c r="Q190" s="158">
        <f t="shared" si="51"/>
        <v>0.20833333333333337</v>
      </c>
      <c r="R190" s="158">
        <f t="shared" si="51"/>
        <v>0.22500000000000001</v>
      </c>
      <c r="S190" s="158">
        <f t="shared" si="51"/>
        <v>0.25</v>
      </c>
      <c r="T190" s="158">
        <f t="shared" si="51"/>
        <v>0.21666666666666667</v>
      </c>
      <c r="U190" s="158">
        <f t="shared" si="51"/>
        <v>0.13333333333333333</v>
      </c>
      <c r="V190" s="158">
        <f t="shared" si="51"/>
        <v>0.20833333333333337</v>
      </c>
      <c r="W190" s="158">
        <f t="shared" si="51"/>
        <v>0.2</v>
      </c>
      <c r="X190" s="158">
        <f t="shared" si="51"/>
        <v>0.28333333333333338</v>
      </c>
      <c r="Y190" s="158">
        <f t="shared" si="51"/>
        <v>6.6666666666666666E-2</v>
      </c>
      <c r="Z190" s="158">
        <f t="shared" si="51"/>
        <v>0.15833333333333333</v>
      </c>
      <c r="AA190" s="158">
        <f t="shared" si="51"/>
        <v>0.125</v>
      </c>
      <c r="AB190" s="158">
        <f t="shared" si="51"/>
        <v>0.15000000000000002</v>
      </c>
      <c r="AC190" s="158">
        <f t="shared" si="51"/>
        <v>0.25833333333333336</v>
      </c>
      <c r="AD190" s="158">
        <f t="shared" si="51"/>
        <v>0.11666666666666668</v>
      </c>
      <c r="AE190" s="158">
        <f t="shared" si="51"/>
        <v>0.2</v>
      </c>
      <c r="AF190" s="158">
        <f t="shared" si="51"/>
        <v>0.25833333333333336</v>
      </c>
      <c r="AG190" s="158">
        <f t="shared" si="51"/>
        <v>0.15000000000000002</v>
      </c>
      <c r="AH190" s="158">
        <f t="shared" si="51"/>
        <v>0.27500000000000002</v>
      </c>
      <c r="AI190" s="158">
        <f t="shared" si="51"/>
        <v>0.23333333333333336</v>
      </c>
      <c r="AJ190" s="158">
        <f t="shared" si="51"/>
        <v>0.22500000000000001</v>
      </c>
      <c r="AK190" s="158">
        <f t="shared" si="51"/>
        <v>0.31666666666666665</v>
      </c>
      <c r="AL190" s="158">
        <f t="shared" si="51"/>
        <v>0.20833333333333337</v>
      </c>
      <c r="AM190" s="158">
        <f t="shared" si="51"/>
        <v>0.25</v>
      </c>
      <c r="AN190" s="158">
        <f t="shared" si="51"/>
        <v>0.20833333333333337</v>
      </c>
      <c r="AO190" s="158">
        <f t="shared" si="51"/>
        <v>0.24166666666666667</v>
      </c>
      <c r="AP190" s="158">
        <f t="shared" si="51"/>
        <v>0.16666666666666669</v>
      </c>
      <c r="AQ190" s="158">
        <f t="shared" si="51"/>
        <v>0.18333333333333335</v>
      </c>
      <c r="AR190" s="158">
        <f t="shared" si="51"/>
        <v>0.15833333333333333</v>
      </c>
      <c r="AS190" s="158">
        <f t="shared" si="51"/>
        <v>0.2</v>
      </c>
      <c r="AT190" s="158">
        <f t="shared" si="51"/>
        <v>0.16666666666666669</v>
      </c>
      <c r="AU190" s="158">
        <f t="shared" si="51"/>
        <v>0.26666666666666666</v>
      </c>
      <c r="AV190" s="158">
        <f t="shared" si="51"/>
        <v>0.24166666666666667</v>
      </c>
      <c r="AW190" s="77">
        <v>190</v>
      </c>
    </row>
    <row r="191" spans="1:49" ht="13.5" thickBot="1" x14ac:dyDescent="0.25">
      <c r="A191" s="114" t="s">
        <v>25</v>
      </c>
      <c r="B191" s="160">
        <v>0.2</v>
      </c>
      <c r="C191" s="158">
        <f t="shared" ref="C191:R205" si="52">C$269*$B191</f>
        <v>0.25833333333333336</v>
      </c>
      <c r="D191" s="158">
        <f>D$269*$B191</f>
        <v>0.16666666666666669</v>
      </c>
      <c r="E191" s="158">
        <f t="shared" si="52"/>
        <v>0.20833333333333337</v>
      </c>
      <c r="F191" s="158">
        <f t="shared" si="52"/>
        <v>0.2</v>
      </c>
      <c r="G191" s="158">
        <f t="shared" si="52"/>
        <v>0.13333333333333333</v>
      </c>
      <c r="H191" s="158">
        <f t="shared" si="52"/>
        <v>0.21666666666666667</v>
      </c>
      <c r="I191" s="158">
        <f>I$269*$B191</f>
        <v>0.22500000000000001</v>
      </c>
      <c r="J191" s="179">
        <f t="shared" si="52"/>
        <v>0.17500000000000002</v>
      </c>
      <c r="K191" s="158">
        <f t="shared" si="52"/>
        <v>0.2</v>
      </c>
      <c r="L191" s="158">
        <f t="shared" si="52"/>
        <v>0.17500000000000002</v>
      </c>
      <c r="M191" s="158">
        <f t="shared" si="52"/>
        <v>0.25</v>
      </c>
      <c r="N191" s="158">
        <f t="shared" si="52"/>
        <v>0.18333333333333335</v>
      </c>
      <c r="O191" s="158">
        <f t="shared" si="52"/>
        <v>0.21666666666666667</v>
      </c>
      <c r="P191" s="158">
        <f t="shared" si="52"/>
        <v>0.25833333333333336</v>
      </c>
      <c r="Q191" s="158">
        <f t="shared" si="52"/>
        <v>0.20833333333333337</v>
      </c>
      <c r="R191" s="158">
        <f t="shared" si="52"/>
        <v>0.22500000000000001</v>
      </c>
      <c r="S191" s="158">
        <f t="shared" si="51"/>
        <v>0.25</v>
      </c>
      <c r="T191" s="158">
        <f t="shared" si="51"/>
        <v>0.21666666666666667</v>
      </c>
      <c r="U191" s="158">
        <f t="shared" si="51"/>
        <v>0.13333333333333333</v>
      </c>
      <c r="V191" s="158">
        <f t="shared" si="51"/>
        <v>0.20833333333333337</v>
      </c>
      <c r="W191" s="158">
        <f t="shared" si="51"/>
        <v>0.2</v>
      </c>
      <c r="X191" s="158">
        <f t="shared" si="51"/>
        <v>0.28333333333333338</v>
      </c>
      <c r="Y191" s="158">
        <f t="shared" si="51"/>
        <v>6.6666666666666666E-2</v>
      </c>
      <c r="Z191" s="158">
        <f t="shared" si="51"/>
        <v>0.15833333333333333</v>
      </c>
      <c r="AA191" s="158">
        <f t="shared" si="51"/>
        <v>0.125</v>
      </c>
      <c r="AB191" s="158">
        <f t="shared" si="51"/>
        <v>0.15000000000000002</v>
      </c>
      <c r="AC191" s="158">
        <f t="shared" si="51"/>
        <v>0.25833333333333336</v>
      </c>
      <c r="AD191" s="158">
        <f t="shared" si="51"/>
        <v>0.11666666666666668</v>
      </c>
      <c r="AE191" s="158">
        <f t="shared" si="51"/>
        <v>0.2</v>
      </c>
      <c r="AF191" s="158">
        <f t="shared" si="51"/>
        <v>0.25833333333333336</v>
      </c>
      <c r="AG191" s="158">
        <f t="shared" si="51"/>
        <v>0.15000000000000002</v>
      </c>
      <c r="AH191" s="158">
        <f t="shared" si="51"/>
        <v>0.27500000000000002</v>
      </c>
      <c r="AI191" s="158">
        <f t="shared" si="51"/>
        <v>0.23333333333333336</v>
      </c>
      <c r="AJ191" s="158">
        <f t="shared" si="51"/>
        <v>0.22500000000000001</v>
      </c>
      <c r="AK191" s="158">
        <f t="shared" si="51"/>
        <v>0.31666666666666665</v>
      </c>
      <c r="AL191" s="158">
        <f t="shared" si="51"/>
        <v>0.20833333333333337</v>
      </c>
      <c r="AM191" s="158">
        <f t="shared" si="51"/>
        <v>0.25</v>
      </c>
      <c r="AN191" s="158">
        <f t="shared" si="51"/>
        <v>0.20833333333333337</v>
      </c>
      <c r="AO191" s="158">
        <f t="shared" si="51"/>
        <v>0.24166666666666667</v>
      </c>
      <c r="AP191" s="158">
        <f t="shared" si="51"/>
        <v>0.16666666666666669</v>
      </c>
      <c r="AQ191" s="158">
        <f t="shared" si="51"/>
        <v>0.18333333333333335</v>
      </c>
      <c r="AR191" s="158">
        <f t="shared" si="51"/>
        <v>0.15833333333333333</v>
      </c>
      <c r="AS191" s="158">
        <f t="shared" si="51"/>
        <v>0.2</v>
      </c>
      <c r="AT191" s="158">
        <f t="shared" si="51"/>
        <v>0.16666666666666669</v>
      </c>
      <c r="AU191" s="158">
        <f t="shared" si="51"/>
        <v>0.26666666666666666</v>
      </c>
      <c r="AV191" s="158">
        <f t="shared" si="51"/>
        <v>0.24166666666666667</v>
      </c>
      <c r="AW191" s="77">
        <v>191</v>
      </c>
    </row>
    <row r="192" spans="1:49" ht="13.5" thickBot="1" x14ac:dyDescent="0.25">
      <c r="A192" s="114" t="s">
        <v>26</v>
      </c>
      <c r="B192" s="160">
        <v>0.28000000000000003</v>
      </c>
      <c r="C192" s="158">
        <f t="shared" si="52"/>
        <v>0.36166666666666675</v>
      </c>
      <c r="D192" s="158">
        <f t="shared" si="52"/>
        <v>0.23333333333333336</v>
      </c>
      <c r="E192" s="158">
        <f t="shared" si="52"/>
        <v>0.29166666666666674</v>
      </c>
      <c r="F192" s="158">
        <f t="shared" si="52"/>
        <v>0.28000000000000003</v>
      </c>
      <c r="G192" s="158">
        <f t="shared" si="52"/>
        <v>0.18666666666666668</v>
      </c>
      <c r="H192" s="158">
        <f t="shared" si="52"/>
        <v>0.30333333333333334</v>
      </c>
      <c r="I192" s="158">
        <f>I$269*$B192</f>
        <v>0.31500000000000006</v>
      </c>
      <c r="J192" s="179">
        <f t="shared" si="52"/>
        <v>0.24500000000000002</v>
      </c>
      <c r="K192" s="158">
        <f t="shared" si="52"/>
        <v>0.28000000000000003</v>
      </c>
      <c r="L192" s="158">
        <f t="shared" si="52"/>
        <v>0.24500000000000002</v>
      </c>
      <c r="M192" s="158">
        <f t="shared" si="52"/>
        <v>0.35000000000000003</v>
      </c>
      <c r="N192" s="158">
        <f t="shared" si="52"/>
        <v>0.25666666666666665</v>
      </c>
      <c r="O192" s="158">
        <f t="shared" si="52"/>
        <v>0.30333333333333334</v>
      </c>
      <c r="P192" s="158">
        <f t="shared" si="52"/>
        <v>0.36166666666666675</v>
      </c>
      <c r="Q192" s="158">
        <f t="shared" si="51"/>
        <v>0.29166666666666674</v>
      </c>
      <c r="R192" s="158">
        <f t="shared" si="51"/>
        <v>0.31500000000000006</v>
      </c>
      <c r="S192" s="158">
        <f t="shared" si="51"/>
        <v>0.35000000000000003</v>
      </c>
      <c r="T192" s="158">
        <f t="shared" si="51"/>
        <v>0.30333333333333334</v>
      </c>
      <c r="U192" s="158">
        <f t="shared" si="51"/>
        <v>0.18666666666666668</v>
      </c>
      <c r="V192" s="158">
        <f t="shared" si="51"/>
        <v>0.29166666666666674</v>
      </c>
      <c r="W192" s="158">
        <f t="shared" si="51"/>
        <v>0.28000000000000003</v>
      </c>
      <c r="X192" s="158">
        <f t="shared" si="51"/>
        <v>0.39666666666666672</v>
      </c>
      <c r="Y192" s="158">
        <f t="shared" si="51"/>
        <v>9.3333333333333338E-2</v>
      </c>
      <c r="Z192" s="158">
        <f t="shared" si="51"/>
        <v>0.22166666666666668</v>
      </c>
      <c r="AA192" s="158">
        <f t="shared" si="51"/>
        <v>0.17500000000000002</v>
      </c>
      <c r="AB192" s="158">
        <f t="shared" si="51"/>
        <v>0.21000000000000002</v>
      </c>
      <c r="AC192" s="158">
        <f t="shared" si="51"/>
        <v>0.36166666666666675</v>
      </c>
      <c r="AD192" s="158">
        <f t="shared" si="51"/>
        <v>0.16333333333333336</v>
      </c>
      <c r="AE192" s="158">
        <f t="shared" si="51"/>
        <v>0.28000000000000003</v>
      </c>
      <c r="AF192" s="158">
        <f t="shared" si="51"/>
        <v>0.36166666666666675</v>
      </c>
      <c r="AG192" s="158">
        <f t="shared" si="51"/>
        <v>0.21000000000000002</v>
      </c>
      <c r="AH192" s="158">
        <f t="shared" si="51"/>
        <v>0.38500000000000001</v>
      </c>
      <c r="AI192" s="158">
        <f t="shared" si="51"/>
        <v>0.32666666666666672</v>
      </c>
      <c r="AJ192" s="158">
        <f t="shared" si="51"/>
        <v>0.31500000000000006</v>
      </c>
      <c r="AK192" s="158">
        <f t="shared" si="51"/>
        <v>0.44333333333333336</v>
      </c>
      <c r="AL192" s="158">
        <f t="shared" si="51"/>
        <v>0.29166666666666674</v>
      </c>
      <c r="AM192" s="158">
        <f t="shared" si="51"/>
        <v>0.35000000000000003</v>
      </c>
      <c r="AN192" s="158">
        <f t="shared" si="51"/>
        <v>0.29166666666666674</v>
      </c>
      <c r="AO192" s="158">
        <f t="shared" si="51"/>
        <v>0.33833333333333332</v>
      </c>
      <c r="AP192" s="158">
        <f t="shared" si="51"/>
        <v>0.23333333333333336</v>
      </c>
      <c r="AQ192" s="158">
        <f t="shared" si="51"/>
        <v>0.25666666666666665</v>
      </c>
      <c r="AR192" s="158">
        <f t="shared" si="51"/>
        <v>0.22166666666666668</v>
      </c>
      <c r="AS192" s="158">
        <f t="shared" si="51"/>
        <v>0.28000000000000003</v>
      </c>
      <c r="AT192" s="158">
        <f t="shared" si="51"/>
        <v>0.23333333333333336</v>
      </c>
      <c r="AU192" s="158">
        <f t="shared" si="51"/>
        <v>0.37333333333333335</v>
      </c>
      <c r="AV192" s="158">
        <f t="shared" si="51"/>
        <v>0.33833333333333332</v>
      </c>
      <c r="AW192" s="77">
        <v>192</v>
      </c>
    </row>
    <row r="193" spans="1:49" ht="13.5" thickBot="1" x14ac:dyDescent="0.25">
      <c r="A193" s="114" t="s">
        <v>27</v>
      </c>
      <c r="B193" s="160">
        <v>0.28000000000000003</v>
      </c>
      <c r="C193" s="158">
        <f t="shared" si="52"/>
        <v>0.36166666666666675</v>
      </c>
      <c r="D193" s="158">
        <f t="shared" si="52"/>
        <v>0.23333333333333336</v>
      </c>
      <c r="E193" s="158">
        <f t="shared" si="52"/>
        <v>0.29166666666666674</v>
      </c>
      <c r="F193" s="158">
        <f t="shared" si="52"/>
        <v>0.28000000000000003</v>
      </c>
      <c r="G193" s="158">
        <f t="shared" si="52"/>
        <v>0.18666666666666668</v>
      </c>
      <c r="H193" s="158">
        <f t="shared" si="52"/>
        <v>0.30333333333333334</v>
      </c>
      <c r="I193" s="158">
        <f t="shared" si="52"/>
        <v>0.31500000000000006</v>
      </c>
      <c r="J193" s="179">
        <f t="shared" si="52"/>
        <v>0.24500000000000002</v>
      </c>
      <c r="K193" s="158">
        <f t="shared" si="52"/>
        <v>0.28000000000000003</v>
      </c>
      <c r="L193" s="158">
        <f t="shared" si="52"/>
        <v>0.24500000000000002</v>
      </c>
      <c r="M193" s="158">
        <f t="shared" si="52"/>
        <v>0.35000000000000003</v>
      </c>
      <c r="N193" s="158">
        <f t="shared" si="52"/>
        <v>0.25666666666666665</v>
      </c>
      <c r="O193" s="158">
        <f t="shared" si="52"/>
        <v>0.30333333333333334</v>
      </c>
      <c r="P193" s="158">
        <f t="shared" si="52"/>
        <v>0.36166666666666675</v>
      </c>
      <c r="Q193" s="158">
        <f t="shared" si="51"/>
        <v>0.29166666666666674</v>
      </c>
      <c r="R193" s="158">
        <f t="shared" si="51"/>
        <v>0.31500000000000006</v>
      </c>
      <c r="S193" s="158">
        <f t="shared" si="51"/>
        <v>0.35000000000000003</v>
      </c>
      <c r="T193" s="158">
        <f t="shared" si="51"/>
        <v>0.30333333333333334</v>
      </c>
      <c r="U193" s="158">
        <f t="shared" si="51"/>
        <v>0.18666666666666668</v>
      </c>
      <c r="V193" s="158">
        <f t="shared" si="51"/>
        <v>0.29166666666666674</v>
      </c>
      <c r="W193" s="158">
        <f t="shared" si="51"/>
        <v>0.28000000000000003</v>
      </c>
      <c r="X193" s="158">
        <f t="shared" si="51"/>
        <v>0.39666666666666672</v>
      </c>
      <c r="Y193" s="158">
        <f t="shared" si="51"/>
        <v>9.3333333333333338E-2</v>
      </c>
      <c r="Z193" s="158">
        <f t="shared" si="51"/>
        <v>0.22166666666666668</v>
      </c>
      <c r="AA193" s="158">
        <f t="shared" si="51"/>
        <v>0.17500000000000002</v>
      </c>
      <c r="AB193" s="158">
        <f t="shared" si="51"/>
        <v>0.21000000000000002</v>
      </c>
      <c r="AC193" s="158">
        <f t="shared" si="51"/>
        <v>0.36166666666666675</v>
      </c>
      <c r="AD193" s="158">
        <f t="shared" si="51"/>
        <v>0.16333333333333336</v>
      </c>
      <c r="AE193" s="158">
        <f t="shared" si="51"/>
        <v>0.28000000000000003</v>
      </c>
      <c r="AF193" s="158">
        <f t="shared" si="51"/>
        <v>0.36166666666666675</v>
      </c>
      <c r="AG193" s="158">
        <f t="shared" si="51"/>
        <v>0.21000000000000002</v>
      </c>
      <c r="AH193" s="158">
        <f t="shared" si="51"/>
        <v>0.38500000000000001</v>
      </c>
      <c r="AI193" s="158">
        <f t="shared" si="51"/>
        <v>0.32666666666666672</v>
      </c>
      <c r="AJ193" s="158">
        <f t="shared" si="51"/>
        <v>0.31500000000000006</v>
      </c>
      <c r="AK193" s="158">
        <f t="shared" si="51"/>
        <v>0.44333333333333336</v>
      </c>
      <c r="AL193" s="158">
        <f t="shared" si="51"/>
        <v>0.29166666666666674</v>
      </c>
      <c r="AM193" s="158">
        <f t="shared" si="51"/>
        <v>0.35000000000000003</v>
      </c>
      <c r="AN193" s="158">
        <f t="shared" si="51"/>
        <v>0.29166666666666674</v>
      </c>
      <c r="AO193" s="158">
        <f t="shared" si="51"/>
        <v>0.33833333333333332</v>
      </c>
      <c r="AP193" s="158">
        <f t="shared" si="51"/>
        <v>0.23333333333333336</v>
      </c>
      <c r="AQ193" s="158">
        <f t="shared" si="51"/>
        <v>0.25666666666666665</v>
      </c>
      <c r="AR193" s="158">
        <f t="shared" si="51"/>
        <v>0.22166666666666668</v>
      </c>
      <c r="AS193" s="158">
        <f t="shared" si="51"/>
        <v>0.28000000000000003</v>
      </c>
      <c r="AT193" s="158">
        <f t="shared" si="51"/>
        <v>0.23333333333333336</v>
      </c>
      <c r="AU193" s="158">
        <f t="shared" si="51"/>
        <v>0.37333333333333335</v>
      </c>
      <c r="AV193" s="158">
        <f t="shared" si="51"/>
        <v>0.33833333333333332</v>
      </c>
      <c r="AW193" s="77">
        <v>193</v>
      </c>
    </row>
    <row r="194" spans="1:49" ht="13.5" thickBot="1" x14ac:dyDescent="0.25">
      <c r="A194" s="114" t="s">
        <v>28</v>
      </c>
      <c r="B194" s="160">
        <v>0.26</v>
      </c>
      <c r="C194" s="158">
        <f t="shared" si="52"/>
        <v>0.33583333333333337</v>
      </c>
      <c r="D194" s="158">
        <f t="shared" si="52"/>
        <v>0.21666666666666667</v>
      </c>
      <c r="E194" s="158">
        <f t="shared" si="52"/>
        <v>0.27083333333333337</v>
      </c>
      <c r="F194" s="158">
        <f t="shared" si="52"/>
        <v>0.26</v>
      </c>
      <c r="G194" s="158">
        <f t="shared" si="52"/>
        <v>0.17333333333333334</v>
      </c>
      <c r="H194" s="158">
        <f t="shared" si="52"/>
        <v>0.28166666666666668</v>
      </c>
      <c r="I194" s="158">
        <f t="shared" ref="I194:I205" si="53">I$269*$B194</f>
        <v>0.29249999999999998</v>
      </c>
      <c r="J194" s="179">
        <f t="shared" si="52"/>
        <v>0.22750000000000001</v>
      </c>
      <c r="K194" s="158">
        <f t="shared" si="52"/>
        <v>0.26</v>
      </c>
      <c r="L194" s="158">
        <f t="shared" si="52"/>
        <v>0.22750000000000001</v>
      </c>
      <c r="M194" s="158">
        <f t="shared" si="52"/>
        <v>0.32500000000000001</v>
      </c>
      <c r="N194" s="158">
        <f t="shared" si="52"/>
        <v>0.23833333333333334</v>
      </c>
      <c r="O194" s="158">
        <f t="shared" si="52"/>
        <v>0.28166666666666668</v>
      </c>
      <c r="P194" s="158">
        <f t="shared" si="52"/>
        <v>0.33583333333333337</v>
      </c>
      <c r="Q194" s="158">
        <f t="shared" si="51"/>
        <v>0.27083333333333337</v>
      </c>
      <c r="R194" s="158">
        <f t="shared" si="51"/>
        <v>0.29249999999999998</v>
      </c>
      <c r="S194" s="158">
        <f t="shared" si="51"/>
        <v>0.32500000000000001</v>
      </c>
      <c r="T194" s="158">
        <f t="shared" si="51"/>
        <v>0.28166666666666668</v>
      </c>
      <c r="U194" s="158">
        <f t="shared" si="51"/>
        <v>0.17333333333333334</v>
      </c>
      <c r="V194" s="158">
        <f t="shared" si="51"/>
        <v>0.27083333333333337</v>
      </c>
      <c r="W194" s="158">
        <f t="shared" si="51"/>
        <v>0.26</v>
      </c>
      <c r="X194" s="158">
        <f t="shared" si="51"/>
        <v>0.36833333333333335</v>
      </c>
      <c r="Y194" s="158">
        <f t="shared" si="51"/>
        <v>8.666666666666667E-2</v>
      </c>
      <c r="Z194" s="158">
        <f t="shared" si="51"/>
        <v>0.20583333333333334</v>
      </c>
      <c r="AA194" s="158">
        <f t="shared" si="51"/>
        <v>0.16250000000000001</v>
      </c>
      <c r="AB194" s="158">
        <f t="shared" si="51"/>
        <v>0.19500000000000001</v>
      </c>
      <c r="AC194" s="158">
        <f t="shared" si="51"/>
        <v>0.33583333333333337</v>
      </c>
      <c r="AD194" s="158">
        <f t="shared" si="51"/>
        <v>0.15166666666666667</v>
      </c>
      <c r="AE194" s="158">
        <f t="shared" si="51"/>
        <v>0.26</v>
      </c>
      <c r="AF194" s="158">
        <f t="shared" si="51"/>
        <v>0.33583333333333337</v>
      </c>
      <c r="AG194" s="158">
        <f t="shared" si="51"/>
        <v>0.19500000000000001</v>
      </c>
      <c r="AH194" s="158">
        <f t="shared" si="51"/>
        <v>0.35750000000000004</v>
      </c>
      <c r="AI194" s="158">
        <f t="shared" si="51"/>
        <v>0.30333333333333334</v>
      </c>
      <c r="AJ194" s="158">
        <f t="shared" si="51"/>
        <v>0.29249999999999998</v>
      </c>
      <c r="AK194" s="158">
        <f t="shared" si="51"/>
        <v>0.41166666666666668</v>
      </c>
      <c r="AL194" s="158">
        <f t="shared" si="51"/>
        <v>0.27083333333333337</v>
      </c>
      <c r="AM194" s="158">
        <f t="shared" si="51"/>
        <v>0.32500000000000001</v>
      </c>
      <c r="AN194" s="158">
        <f t="shared" si="51"/>
        <v>0.27083333333333337</v>
      </c>
      <c r="AO194" s="158">
        <f t="shared" si="51"/>
        <v>0.31416666666666665</v>
      </c>
      <c r="AP194" s="158">
        <f t="shared" si="51"/>
        <v>0.21666666666666667</v>
      </c>
      <c r="AQ194" s="158">
        <f t="shared" si="51"/>
        <v>0.23833333333333334</v>
      </c>
      <c r="AR194" s="158">
        <f t="shared" si="51"/>
        <v>0.20583333333333334</v>
      </c>
      <c r="AS194" s="158">
        <f t="shared" si="51"/>
        <v>0.26</v>
      </c>
      <c r="AT194" s="158">
        <f t="shared" si="51"/>
        <v>0.21666666666666667</v>
      </c>
      <c r="AU194" s="158">
        <f t="shared" si="51"/>
        <v>0.34666666666666668</v>
      </c>
      <c r="AV194" s="158">
        <f t="shared" si="51"/>
        <v>0.31416666666666665</v>
      </c>
      <c r="AW194" s="77">
        <v>194</v>
      </c>
    </row>
    <row r="195" spans="1:49" ht="13.5" thickBot="1" x14ac:dyDescent="0.25">
      <c r="A195" s="114" t="s">
        <v>29</v>
      </c>
      <c r="B195" s="160">
        <v>0.26</v>
      </c>
      <c r="C195" s="158">
        <f t="shared" si="52"/>
        <v>0.33583333333333337</v>
      </c>
      <c r="D195" s="158">
        <f t="shared" si="52"/>
        <v>0.21666666666666667</v>
      </c>
      <c r="E195" s="158">
        <f t="shared" si="52"/>
        <v>0.27083333333333337</v>
      </c>
      <c r="F195" s="158">
        <f t="shared" si="52"/>
        <v>0.26</v>
      </c>
      <c r="G195" s="158">
        <f t="shared" si="52"/>
        <v>0.17333333333333334</v>
      </c>
      <c r="H195" s="158">
        <f t="shared" si="52"/>
        <v>0.28166666666666668</v>
      </c>
      <c r="I195" s="158">
        <f t="shared" si="53"/>
        <v>0.29249999999999998</v>
      </c>
      <c r="J195" s="179">
        <f t="shared" si="52"/>
        <v>0.22750000000000001</v>
      </c>
      <c r="K195" s="158">
        <f t="shared" si="52"/>
        <v>0.26</v>
      </c>
      <c r="L195" s="158">
        <f t="shared" si="52"/>
        <v>0.22750000000000001</v>
      </c>
      <c r="M195" s="158">
        <f t="shared" si="52"/>
        <v>0.32500000000000001</v>
      </c>
      <c r="N195" s="158">
        <f t="shared" si="52"/>
        <v>0.23833333333333334</v>
      </c>
      <c r="O195" s="158">
        <f t="shared" si="52"/>
        <v>0.28166666666666668</v>
      </c>
      <c r="P195" s="158">
        <f t="shared" si="52"/>
        <v>0.33583333333333337</v>
      </c>
      <c r="Q195" s="158">
        <f t="shared" si="51"/>
        <v>0.27083333333333337</v>
      </c>
      <c r="R195" s="158">
        <f t="shared" si="51"/>
        <v>0.29249999999999998</v>
      </c>
      <c r="S195" s="158">
        <f t="shared" si="51"/>
        <v>0.32500000000000001</v>
      </c>
      <c r="T195" s="158">
        <f t="shared" si="51"/>
        <v>0.28166666666666668</v>
      </c>
      <c r="U195" s="158">
        <f t="shared" si="51"/>
        <v>0.17333333333333334</v>
      </c>
      <c r="V195" s="158">
        <f t="shared" si="51"/>
        <v>0.27083333333333337</v>
      </c>
      <c r="W195" s="158">
        <f t="shared" si="51"/>
        <v>0.26</v>
      </c>
      <c r="X195" s="158">
        <f t="shared" si="51"/>
        <v>0.36833333333333335</v>
      </c>
      <c r="Y195" s="158">
        <f t="shared" si="51"/>
        <v>8.666666666666667E-2</v>
      </c>
      <c r="Z195" s="158">
        <f t="shared" si="51"/>
        <v>0.20583333333333334</v>
      </c>
      <c r="AA195" s="158">
        <f t="shared" si="51"/>
        <v>0.16250000000000001</v>
      </c>
      <c r="AB195" s="158">
        <f t="shared" si="51"/>
        <v>0.19500000000000001</v>
      </c>
      <c r="AC195" s="158">
        <f t="shared" si="51"/>
        <v>0.33583333333333337</v>
      </c>
      <c r="AD195" s="158">
        <f t="shared" si="51"/>
        <v>0.15166666666666667</v>
      </c>
      <c r="AE195" s="158">
        <f t="shared" si="51"/>
        <v>0.26</v>
      </c>
      <c r="AF195" s="158">
        <f t="shared" si="51"/>
        <v>0.33583333333333337</v>
      </c>
      <c r="AG195" s="158">
        <f t="shared" si="51"/>
        <v>0.19500000000000001</v>
      </c>
      <c r="AH195" s="158">
        <f t="shared" si="51"/>
        <v>0.35750000000000004</v>
      </c>
      <c r="AI195" s="158">
        <f t="shared" si="51"/>
        <v>0.30333333333333334</v>
      </c>
      <c r="AJ195" s="158">
        <f t="shared" si="51"/>
        <v>0.29249999999999998</v>
      </c>
      <c r="AK195" s="158">
        <f t="shared" si="51"/>
        <v>0.41166666666666668</v>
      </c>
      <c r="AL195" s="158">
        <f t="shared" si="51"/>
        <v>0.27083333333333337</v>
      </c>
      <c r="AM195" s="158">
        <f t="shared" si="51"/>
        <v>0.32500000000000001</v>
      </c>
      <c r="AN195" s="158">
        <f t="shared" si="51"/>
        <v>0.27083333333333337</v>
      </c>
      <c r="AO195" s="158">
        <f t="shared" si="51"/>
        <v>0.31416666666666665</v>
      </c>
      <c r="AP195" s="158">
        <f t="shared" si="51"/>
        <v>0.21666666666666667</v>
      </c>
      <c r="AQ195" s="158">
        <f t="shared" si="51"/>
        <v>0.23833333333333334</v>
      </c>
      <c r="AR195" s="158">
        <f t="shared" si="51"/>
        <v>0.20583333333333334</v>
      </c>
      <c r="AS195" s="158">
        <f t="shared" si="51"/>
        <v>0.26</v>
      </c>
      <c r="AT195" s="158">
        <f t="shared" si="51"/>
        <v>0.21666666666666667</v>
      </c>
      <c r="AU195" s="158">
        <f t="shared" si="51"/>
        <v>0.34666666666666668</v>
      </c>
      <c r="AV195" s="158">
        <f t="shared" si="51"/>
        <v>0.31416666666666665</v>
      </c>
      <c r="AW195" s="77">
        <v>195</v>
      </c>
    </row>
    <row r="196" spans="1:49" ht="13.5" thickBot="1" x14ac:dyDescent="0.25">
      <c r="A196" s="114" t="s">
        <v>30</v>
      </c>
      <c r="B196" s="160">
        <v>0.24</v>
      </c>
      <c r="C196" s="158">
        <f t="shared" si="52"/>
        <v>0.31</v>
      </c>
      <c r="D196" s="158">
        <f t="shared" si="52"/>
        <v>0.2</v>
      </c>
      <c r="E196" s="158">
        <f t="shared" si="52"/>
        <v>0.25</v>
      </c>
      <c r="F196" s="158">
        <f t="shared" si="52"/>
        <v>0.24</v>
      </c>
      <c r="G196" s="158">
        <f t="shared" si="52"/>
        <v>0.15999999999999998</v>
      </c>
      <c r="H196" s="158">
        <f t="shared" si="52"/>
        <v>0.25999999999999995</v>
      </c>
      <c r="I196" s="158">
        <f t="shared" si="53"/>
        <v>0.27</v>
      </c>
      <c r="J196" s="179">
        <f t="shared" si="52"/>
        <v>0.21</v>
      </c>
      <c r="K196" s="158">
        <f t="shared" si="52"/>
        <v>0.24</v>
      </c>
      <c r="L196" s="158">
        <f t="shared" si="52"/>
        <v>0.21</v>
      </c>
      <c r="M196" s="158">
        <f t="shared" si="52"/>
        <v>0.3</v>
      </c>
      <c r="N196" s="158">
        <f t="shared" si="52"/>
        <v>0.21999999999999997</v>
      </c>
      <c r="O196" s="158">
        <f t="shared" si="52"/>
        <v>0.25999999999999995</v>
      </c>
      <c r="P196" s="158">
        <f t="shared" si="52"/>
        <v>0.31</v>
      </c>
      <c r="Q196" s="158">
        <f t="shared" si="51"/>
        <v>0.25</v>
      </c>
      <c r="R196" s="158">
        <f t="shared" si="51"/>
        <v>0.27</v>
      </c>
      <c r="S196" s="158">
        <f t="shared" si="51"/>
        <v>0.3</v>
      </c>
      <c r="T196" s="158">
        <f t="shared" si="51"/>
        <v>0.25999999999999995</v>
      </c>
      <c r="U196" s="158">
        <f t="shared" si="51"/>
        <v>0.15999999999999998</v>
      </c>
      <c r="V196" s="158">
        <f t="shared" si="51"/>
        <v>0.25</v>
      </c>
      <c r="W196" s="158">
        <f t="shared" si="51"/>
        <v>0.24</v>
      </c>
      <c r="X196" s="158">
        <f t="shared" si="51"/>
        <v>0.34</v>
      </c>
      <c r="Y196" s="158">
        <f t="shared" si="51"/>
        <v>7.9999999999999988E-2</v>
      </c>
      <c r="Z196" s="158">
        <f t="shared" si="51"/>
        <v>0.18999999999999997</v>
      </c>
      <c r="AA196" s="158">
        <f t="shared" si="51"/>
        <v>0.15</v>
      </c>
      <c r="AB196" s="158">
        <f t="shared" si="51"/>
        <v>0.18</v>
      </c>
      <c r="AC196" s="158">
        <f t="shared" si="51"/>
        <v>0.31</v>
      </c>
      <c r="AD196" s="158">
        <f t="shared" si="51"/>
        <v>0.14000000000000001</v>
      </c>
      <c r="AE196" s="158">
        <f t="shared" si="51"/>
        <v>0.24</v>
      </c>
      <c r="AF196" s="158">
        <f t="shared" si="51"/>
        <v>0.31</v>
      </c>
      <c r="AG196" s="158">
        <f t="shared" si="51"/>
        <v>0.18</v>
      </c>
      <c r="AH196" s="158">
        <f t="shared" si="51"/>
        <v>0.32999999999999996</v>
      </c>
      <c r="AI196" s="158">
        <f t="shared" si="51"/>
        <v>0.28000000000000003</v>
      </c>
      <c r="AJ196" s="158">
        <f t="shared" si="51"/>
        <v>0.27</v>
      </c>
      <c r="AK196" s="158">
        <f t="shared" si="51"/>
        <v>0.37999999999999995</v>
      </c>
      <c r="AL196" s="158">
        <f t="shared" si="51"/>
        <v>0.25</v>
      </c>
      <c r="AM196" s="158">
        <f t="shared" si="51"/>
        <v>0.3</v>
      </c>
      <c r="AN196" s="158">
        <f t="shared" si="51"/>
        <v>0.25</v>
      </c>
      <c r="AO196" s="158">
        <f t="shared" si="51"/>
        <v>0.28999999999999998</v>
      </c>
      <c r="AP196" s="158">
        <f t="shared" si="51"/>
        <v>0.2</v>
      </c>
      <c r="AQ196" s="158">
        <f t="shared" si="51"/>
        <v>0.21999999999999997</v>
      </c>
      <c r="AR196" s="158">
        <f t="shared" si="51"/>
        <v>0.18999999999999997</v>
      </c>
      <c r="AS196" s="158">
        <f t="shared" si="51"/>
        <v>0.24</v>
      </c>
      <c r="AT196" s="158">
        <f t="shared" si="51"/>
        <v>0.2</v>
      </c>
      <c r="AU196" s="158">
        <f t="shared" si="51"/>
        <v>0.31999999999999995</v>
      </c>
      <c r="AV196" s="158">
        <f t="shared" si="51"/>
        <v>0.28999999999999998</v>
      </c>
      <c r="AW196" s="77">
        <v>196</v>
      </c>
    </row>
    <row r="197" spans="1:49" ht="13.5" thickBot="1" x14ac:dyDescent="0.25">
      <c r="A197" s="114" t="s">
        <v>31</v>
      </c>
      <c r="B197" s="160">
        <v>0.24</v>
      </c>
      <c r="C197" s="158">
        <f t="shared" si="52"/>
        <v>0.31</v>
      </c>
      <c r="D197" s="158">
        <f t="shared" si="52"/>
        <v>0.2</v>
      </c>
      <c r="E197" s="158">
        <f t="shared" si="52"/>
        <v>0.25</v>
      </c>
      <c r="F197" s="158">
        <f t="shared" si="52"/>
        <v>0.24</v>
      </c>
      <c r="G197" s="158">
        <f t="shared" si="52"/>
        <v>0.15999999999999998</v>
      </c>
      <c r="H197" s="158">
        <f t="shared" si="52"/>
        <v>0.25999999999999995</v>
      </c>
      <c r="I197" s="158">
        <f t="shared" si="53"/>
        <v>0.27</v>
      </c>
      <c r="J197" s="179">
        <f t="shared" si="52"/>
        <v>0.21</v>
      </c>
      <c r="K197" s="158">
        <f t="shared" si="52"/>
        <v>0.24</v>
      </c>
      <c r="L197" s="158">
        <f t="shared" si="52"/>
        <v>0.21</v>
      </c>
      <c r="M197" s="158">
        <f t="shared" si="52"/>
        <v>0.3</v>
      </c>
      <c r="N197" s="158">
        <f t="shared" si="52"/>
        <v>0.21999999999999997</v>
      </c>
      <c r="O197" s="158">
        <f t="shared" si="52"/>
        <v>0.25999999999999995</v>
      </c>
      <c r="P197" s="158">
        <f t="shared" si="52"/>
        <v>0.31</v>
      </c>
      <c r="Q197" s="158">
        <f t="shared" si="51"/>
        <v>0.25</v>
      </c>
      <c r="R197" s="158">
        <f t="shared" si="51"/>
        <v>0.27</v>
      </c>
      <c r="S197" s="158">
        <f t="shared" si="51"/>
        <v>0.3</v>
      </c>
      <c r="T197" s="158">
        <f t="shared" si="51"/>
        <v>0.25999999999999995</v>
      </c>
      <c r="U197" s="158">
        <f t="shared" si="51"/>
        <v>0.15999999999999998</v>
      </c>
      <c r="V197" s="158">
        <f t="shared" si="51"/>
        <v>0.25</v>
      </c>
      <c r="W197" s="158">
        <f t="shared" si="51"/>
        <v>0.24</v>
      </c>
      <c r="X197" s="158">
        <f t="shared" si="51"/>
        <v>0.34</v>
      </c>
      <c r="Y197" s="158">
        <f t="shared" si="51"/>
        <v>7.9999999999999988E-2</v>
      </c>
      <c r="Z197" s="158">
        <f t="shared" si="51"/>
        <v>0.18999999999999997</v>
      </c>
      <c r="AA197" s="158">
        <f t="shared" si="51"/>
        <v>0.15</v>
      </c>
      <c r="AB197" s="158">
        <f t="shared" si="51"/>
        <v>0.18</v>
      </c>
      <c r="AC197" s="158">
        <f t="shared" si="51"/>
        <v>0.31</v>
      </c>
      <c r="AD197" s="158">
        <f t="shared" si="51"/>
        <v>0.14000000000000001</v>
      </c>
      <c r="AE197" s="158">
        <f t="shared" si="51"/>
        <v>0.24</v>
      </c>
      <c r="AF197" s="158">
        <f t="shared" si="51"/>
        <v>0.31</v>
      </c>
      <c r="AG197" s="158">
        <f t="shared" si="51"/>
        <v>0.18</v>
      </c>
      <c r="AH197" s="158">
        <f t="shared" si="51"/>
        <v>0.32999999999999996</v>
      </c>
      <c r="AI197" s="158">
        <f t="shared" si="51"/>
        <v>0.28000000000000003</v>
      </c>
      <c r="AJ197" s="158">
        <f t="shared" si="51"/>
        <v>0.27</v>
      </c>
      <c r="AK197" s="158">
        <f t="shared" ref="Q197:AV205" si="54">AK$269*$B197</f>
        <v>0.37999999999999995</v>
      </c>
      <c r="AL197" s="158">
        <f t="shared" si="54"/>
        <v>0.25</v>
      </c>
      <c r="AM197" s="158">
        <f t="shared" si="54"/>
        <v>0.3</v>
      </c>
      <c r="AN197" s="158">
        <f t="shared" si="54"/>
        <v>0.25</v>
      </c>
      <c r="AO197" s="158">
        <f t="shared" si="54"/>
        <v>0.28999999999999998</v>
      </c>
      <c r="AP197" s="158">
        <f t="shared" si="54"/>
        <v>0.2</v>
      </c>
      <c r="AQ197" s="158">
        <f t="shared" si="54"/>
        <v>0.21999999999999997</v>
      </c>
      <c r="AR197" s="158">
        <f t="shared" si="54"/>
        <v>0.18999999999999997</v>
      </c>
      <c r="AS197" s="158">
        <f t="shared" si="54"/>
        <v>0.24</v>
      </c>
      <c r="AT197" s="158">
        <f t="shared" si="54"/>
        <v>0.2</v>
      </c>
      <c r="AU197" s="158">
        <f t="shared" si="54"/>
        <v>0.31999999999999995</v>
      </c>
      <c r="AV197" s="158">
        <f t="shared" si="54"/>
        <v>0.28999999999999998</v>
      </c>
      <c r="AW197" s="77">
        <v>197</v>
      </c>
    </row>
    <row r="198" spans="1:49" ht="13.5" thickBot="1" x14ac:dyDescent="0.25">
      <c r="A198" s="114" t="s">
        <v>32</v>
      </c>
      <c r="B198" s="160">
        <v>0.24</v>
      </c>
      <c r="C198" s="158">
        <f t="shared" si="52"/>
        <v>0.31</v>
      </c>
      <c r="D198" s="158">
        <f t="shared" si="52"/>
        <v>0.2</v>
      </c>
      <c r="E198" s="158">
        <f t="shared" si="52"/>
        <v>0.25</v>
      </c>
      <c r="F198" s="158">
        <f t="shared" si="52"/>
        <v>0.24</v>
      </c>
      <c r="G198" s="158">
        <f t="shared" si="52"/>
        <v>0.15999999999999998</v>
      </c>
      <c r="H198" s="158">
        <f t="shared" si="52"/>
        <v>0.25999999999999995</v>
      </c>
      <c r="I198" s="158">
        <f t="shared" si="53"/>
        <v>0.27</v>
      </c>
      <c r="J198" s="179">
        <f t="shared" si="52"/>
        <v>0.21</v>
      </c>
      <c r="K198" s="158">
        <f t="shared" si="52"/>
        <v>0.24</v>
      </c>
      <c r="L198" s="158">
        <f t="shared" si="52"/>
        <v>0.21</v>
      </c>
      <c r="M198" s="158">
        <f t="shared" si="52"/>
        <v>0.3</v>
      </c>
      <c r="N198" s="158">
        <f t="shared" si="52"/>
        <v>0.21999999999999997</v>
      </c>
      <c r="O198" s="158">
        <f t="shared" si="52"/>
        <v>0.25999999999999995</v>
      </c>
      <c r="P198" s="158">
        <f t="shared" si="52"/>
        <v>0.31</v>
      </c>
      <c r="Q198" s="158">
        <f t="shared" si="54"/>
        <v>0.25</v>
      </c>
      <c r="R198" s="158">
        <f t="shared" si="54"/>
        <v>0.27</v>
      </c>
      <c r="S198" s="158">
        <f t="shared" si="54"/>
        <v>0.3</v>
      </c>
      <c r="T198" s="158">
        <f t="shared" si="54"/>
        <v>0.25999999999999995</v>
      </c>
      <c r="U198" s="158">
        <f t="shared" si="54"/>
        <v>0.15999999999999998</v>
      </c>
      <c r="V198" s="158">
        <f t="shared" si="54"/>
        <v>0.25</v>
      </c>
      <c r="W198" s="158">
        <f t="shared" si="54"/>
        <v>0.24</v>
      </c>
      <c r="X198" s="158">
        <f t="shared" si="54"/>
        <v>0.34</v>
      </c>
      <c r="Y198" s="158">
        <f t="shared" si="54"/>
        <v>7.9999999999999988E-2</v>
      </c>
      <c r="Z198" s="158">
        <f t="shared" si="54"/>
        <v>0.18999999999999997</v>
      </c>
      <c r="AA198" s="158">
        <f t="shared" si="54"/>
        <v>0.15</v>
      </c>
      <c r="AB198" s="158">
        <f t="shared" si="54"/>
        <v>0.18</v>
      </c>
      <c r="AC198" s="158">
        <f t="shared" si="54"/>
        <v>0.31</v>
      </c>
      <c r="AD198" s="158">
        <f t="shared" si="54"/>
        <v>0.14000000000000001</v>
      </c>
      <c r="AE198" s="158">
        <f t="shared" si="54"/>
        <v>0.24</v>
      </c>
      <c r="AF198" s="158">
        <f t="shared" si="54"/>
        <v>0.31</v>
      </c>
      <c r="AG198" s="158">
        <f t="shared" si="54"/>
        <v>0.18</v>
      </c>
      <c r="AH198" s="158">
        <f t="shared" si="54"/>
        <v>0.32999999999999996</v>
      </c>
      <c r="AI198" s="158">
        <f t="shared" si="54"/>
        <v>0.28000000000000003</v>
      </c>
      <c r="AJ198" s="158">
        <f t="shared" si="54"/>
        <v>0.27</v>
      </c>
      <c r="AK198" s="158">
        <f t="shared" si="54"/>
        <v>0.37999999999999995</v>
      </c>
      <c r="AL198" s="158">
        <f t="shared" si="54"/>
        <v>0.25</v>
      </c>
      <c r="AM198" s="158">
        <f t="shared" si="54"/>
        <v>0.3</v>
      </c>
      <c r="AN198" s="158">
        <f t="shared" si="54"/>
        <v>0.25</v>
      </c>
      <c r="AO198" s="158">
        <f t="shared" si="54"/>
        <v>0.28999999999999998</v>
      </c>
      <c r="AP198" s="158">
        <f t="shared" si="54"/>
        <v>0.2</v>
      </c>
      <c r="AQ198" s="158">
        <f t="shared" si="54"/>
        <v>0.21999999999999997</v>
      </c>
      <c r="AR198" s="158">
        <f t="shared" si="54"/>
        <v>0.18999999999999997</v>
      </c>
      <c r="AS198" s="158">
        <f t="shared" si="54"/>
        <v>0.24</v>
      </c>
      <c r="AT198" s="158">
        <f t="shared" si="54"/>
        <v>0.2</v>
      </c>
      <c r="AU198" s="158">
        <f t="shared" si="54"/>
        <v>0.31999999999999995</v>
      </c>
      <c r="AV198" s="158">
        <f t="shared" si="54"/>
        <v>0.28999999999999998</v>
      </c>
      <c r="AW198" s="77">
        <v>198</v>
      </c>
    </row>
    <row r="199" spans="1:49" ht="13.5" thickBot="1" x14ac:dyDescent="0.25">
      <c r="A199" s="114" t="s">
        <v>33</v>
      </c>
      <c r="B199" s="160">
        <v>0.24</v>
      </c>
      <c r="C199" s="158">
        <f t="shared" si="52"/>
        <v>0.31</v>
      </c>
      <c r="D199" s="158">
        <f t="shared" si="52"/>
        <v>0.2</v>
      </c>
      <c r="E199" s="158">
        <f t="shared" si="52"/>
        <v>0.25</v>
      </c>
      <c r="F199" s="158">
        <f t="shared" si="52"/>
        <v>0.24</v>
      </c>
      <c r="G199" s="158">
        <f t="shared" si="52"/>
        <v>0.15999999999999998</v>
      </c>
      <c r="H199" s="158">
        <f t="shared" si="52"/>
        <v>0.25999999999999995</v>
      </c>
      <c r="I199" s="158">
        <f t="shared" si="53"/>
        <v>0.27</v>
      </c>
      <c r="J199" s="179">
        <f t="shared" si="52"/>
        <v>0.21</v>
      </c>
      <c r="K199" s="158">
        <f t="shared" si="52"/>
        <v>0.24</v>
      </c>
      <c r="L199" s="158">
        <f t="shared" si="52"/>
        <v>0.21</v>
      </c>
      <c r="M199" s="158">
        <f t="shared" si="52"/>
        <v>0.3</v>
      </c>
      <c r="N199" s="158">
        <f t="shared" si="52"/>
        <v>0.21999999999999997</v>
      </c>
      <c r="O199" s="158">
        <f t="shared" si="52"/>
        <v>0.25999999999999995</v>
      </c>
      <c r="P199" s="158">
        <f t="shared" si="52"/>
        <v>0.31</v>
      </c>
      <c r="Q199" s="158">
        <f t="shared" si="54"/>
        <v>0.25</v>
      </c>
      <c r="R199" s="158">
        <f t="shared" si="54"/>
        <v>0.27</v>
      </c>
      <c r="S199" s="158">
        <f t="shared" si="54"/>
        <v>0.3</v>
      </c>
      <c r="T199" s="158">
        <f t="shared" si="54"/>
        <v>0.25999999999999995</v>
      </c>
      <c r="U199" s="158">
        <f t="shared" si="54"/>
        <v>0.15999999999999998</v>
      </c>
      <c r="V199" s="158">
        <f t="shared" si="54"/>
        <v>0.25</v>
      </c>
      <c r="W199" s="158">
        <f t="shared" si="54"/>
        <v>0.24</v>
      </c>
      <c r="X199" s="158">
        <f t="shared" si="54"/>
        <v>0.34</v>
      </c>
      <c r="Y199" s="158">
        <f t="shared" si="54"/>
        <v>7.9999999999999988E-2</v>
      </c>
      <c r="Z199" s="158">
        <f t="shared" si="54"/>
        <v>0.18999999999999997</v>
      </c>
      <c r="AA199" s="158">
        <f t="shared" si="54"/>
        <v>0.15</v>
      </c>
      <c r="AB199" s="158">
        <f t="shared" si="54"/>
        <v>0.18</v>
      </c>
      <c r="AC199" s="158">
        <f t="shared" si="54"/>
        <v>0.31</v>
      </c>
      <c r="AD199" s="158">
        <f t="shared" si="54"/>
        <v>0.14000000000000001</v>
      </c>
      <c r="AE199" s="158">
        <f t="shared" si="54"/>
        <v>0.24</v>
      </c>
      <c r="AF199" s="158">
        <f t="shared" si="54"/>
        <v>0.31</v>
      </c>
      <c r="AG199" s="158">
        <f t="shared" si="54"/>
        <v>0.18</v>
      </c>
      <c r="AH199" s="158">
        <f t="shared" si="54"/>
        <v>0.32999999999999996</v>
      </c>
      <c r="AI199" s="158">
        <f t="shared" si="54"/>
        <v>0.28000000000000003</v>
      </c>
      <c r="AJ199" s="158">
        <f t="shared" si="54"/>
        <v>0.27</v>
      </c>
      <c r="AK199" s="158">
        <f t="shared" si="54"/>
        <v>0.37999999999999995</v>
      </c>
      <c r="AL199" s="158">
        <f t="shared" si="54"/>
        <v>0.25</v>
      </c>
      <c r="AM199" s="158">
        <f t="shared" si="54"/>
        <v>0.3</v>
      </c>
      <c r="AN199" s="158">
        <f t="shared" si="54"/>
        <v>0.25</v>
      </c>
      <c r="AO199" s="158">
        <f t="shared" si="54"/>
        <v>0.28999999999999998</v>
      </c>
      <c r="AP199" s="158">
        <f t="shared" si="54"/>
        <v>0.2</v>
      </c>
      <c r="AQ199" s="158">
        <f t="shared" si="54"/>
        <v>0.21999999999999997</v>
      </c>
      <c r="AR199" s="158">
        <f t="shared" si="54"/>
        <v>0.18999999999999997</v>
      </c>
      <c r="AS199" s="158">
        <f t="shared" si="54"/>
        <v>0.24</v>
      </c>
      <c r="AT199" s="158">
        <f t="shared" si="54"/>
        <v>0.2</v>
      </c>
      <c r="AU199" s="158">
        <f t="shared" si="54"/>
        <v>0.31999999999999995</v>
      </c>
      <c r="AV199" s="158">
        <f t="shared" si="54"/>
        <v>0.28999999999999998</v>
      </c>
      <c r="AW199" s="77">
        <v>199</v>
      </c>
    </row>
    <row r="200" spans="1:49" ht="13.5" thickBot="1" x14ac:dyDescent="0.25">
      <c r="A200" s="114" t="s">
        <v>34</v>
      </c>
      <c r="B200" s="160">
        <v>0.15</v>
      </c>
      <c r="C200" s="158">
        <f t="shared" si="52"/>
        <v>0.19375000000000001</v>
      </c>
      <c r="D200" s="158">
        <f t="shared" si="52"/>
        <v>0.125</v>
      </c>
      <c r="E200" s="158">
        <f t="shared" si="52"/>
        <v>0.15625</v>
      </c>
      <c r="F200" s="158">
        <f t="shared" si="52"/>
        <v>0.15</v>
      </c>
      <c r="G200" s="158">
        <f t="shared" si="52"/>
        <v>9.9999999999999992E-2</v>
      </c>
      <c r="H200" s="158">
        <f t="shared" si="52"/>
        <v>0.16249999999999998</v>
      </c>
      <c r="I200" s="158">
        <f t="shared" si="53"/>
        <v>0.16874999999999998</v>
      </c>
      <c r="J200" s="179">
        <f t="shared" si="52"/>
        <v>0.13125000000000001</v>
      </c>
      <c r="K200" s="158">
        <f t="shared" si="52"/>
        <v>0.15</v>
      </c>
      <c r="L200" s="158">
        <f t="shared" si="52"/>
        <v>0.13125000000000001</v>
      </c>
      <c r="M200" s="158">
        <f t="shared" si="52"/>
        <v>0.1875</v>
      </c>
      <c r="N200" s="158">
        <f t="shared" si="52"/>
        <v>0.13749999999999998</v>
      </c>
      <c r="O200" s="158">
        <f t="shared" si="52"/>
        <v>0.16249999999999998</v>
      </c>
      <c r="P200" s="158">
        <f t="shared" si="52"/>
        <v>0.19375000000000001</v>
      </c>
      <c r="Q200" s="158">
        <f t="shared" si="54"/>
        <v>0.15625</v>
      </c>
      <c r="R200" s="158">
        <f t="shared" si="54"/>
        <v>0.16874999999999998</v>
      </c>
      <c r="S200" s="158">
        <f t="shared" si="54"/>
        <v>0.1875</v>
      </c>
      <c r="T200" s="158">
        <f t="shared" si="54"/>
        <v>0.16249999999999998</v>
      </c>
      <c r="U200" s="158">
        <f t="shared" si="54"/>
        <v>9.9999999999999992E-2</v>
      </c>
      <c r="V200" s="158">
        <f t="shared" si="54"/>
        <v>0.15625</v>
      </c>
      <c r="W200" s="158">
        <f t="shared" si="54"/>
        <v>0.15</v>
      </c>
      <c r="X200" s="158">
        <f t="shared" si="54"/>
        <v>0.21249999999999999</v>
      </c>
      <c r="Y200" s="158">
        <f t="shared" si="54"/>
        <v>4.9999999999999996E-2</v>
      </c>
      <c r="Z200" s="158">
        <f t="shared" si="54"/>
        <v>0.11874999999999999</v>
      </c>
      <c r="AA200" s="158">
        <f t="shared" si="54"/>
        <v>9.375E-2</v>
      </c>
      <c r="AB200" s="158">
        <f t="shared" si="54"/>
        <v>0.11249999999999999</v>
      </c>
      <c r="AC200" s="158">
        <f t="shared" si="54"/>
        <v>0.19375000000000001</v>
      </c>
      <c r="AD200" s="158">
        <f t="shared" si="54"/>
        <v>8.7500000000000008E-2</v>
      </c>
      <c r="AE200" s="158">
        <f t="shared" si="54"/>
        <v>0.15</v>
      </c>
      <c r="AF200" s="158">
        <f t="shared" si="54"/>
        <v>0.19375000000000001</v>
      </c>
      <c r="AG200" s="158">
        <f t="shared" si="54"/>
        <v>0.11249999999999999</v>
      </c>
      <c r="AH200" s="158">
        <f t="shared" si="54"/>
        <v>0.20624999999999999</v>
      </c>
      <c r="AI200" s="158">
        <f t="shared" si="54"/>
        <v>0.17500000000000002</v>
      </c>
      <c r="AJ200" s="158">
        <f t="shared" si="54"/>
        <v>0.16874999999999998</v>
      </c>
      <c r="AK200" s="158">
        <f t="shared" si="54"/>
        <v>0.23749999999999999</v>
      </c>
      <c r="AL200" s="158">
        <f t="shared" si="54"/>
        <v>0.15625</v>
      </c>
      <c r="AM200" s="158">
        <f t="shared" si="54"/>
        <v>0.1875</v>
      </c>
      <c r="AN200" s="158">
        <f t="shared" si="54"/>
        <v>0.15625</v>
      </c>
      <c r="AO200" s="158">
        <f t="shared" si="54"/>
        <v>0.18124999999999999</v>
      </c>
      <c r="AP200" s="158">
        <f t="shared" si="54"/>
        <v>0.125</v>
      </c>
      <c r="AQ200" s="158">
        <f t="shared" si="54"/>
        <v>0.13749999999999998</v>
      </c>
      <c r="AR200" s="158">
        <f t="shared" si="54"/>
        <v>0.11874999999999999</v>
      </c>
      <c r="AS200" s="158">
        <f t="shared" si="54"/>
        <v>0.15</v>
      </c>
      <c r="AT200" s="158">
        <f t="shared" si="54"/>
        <v>0.125</v>
      </c>
      <c r="AU200" s="158">
        <f t="shared" si="54"/>
        <v>0.19999999999999998</v>
      </c>
      <c r="AV200" s="158">
        <f t="shared" si="54"/>
        <v>0.18124999999999999</v>
      </c>
      <c r="AW200" s="77">
        <v>200</v>
      </c>
    </row>
    <row r="201" spans="1:49" ht="13.5" thickBot="1" x14ac:dyDescent="0.25">
      <c r="A201" s="114" t="s">
        <v>35</v>
      </c>
      <c r="B201" s="160">
        <v>0.15</v>
      </c>
      <c r="C201" s="158">
        <f t="shared" si="52"/>
        <v>0.19375000000000001</v>
      </c>
      <c r="D201" s="158">
        <f t="shared" si="52"/>
        <v>0.125</v>
      </c>
      <c r="E201" s="158">
        <f t="shared" si="52"/>
        <v>0.15625</v>
      </c>
      <c r="F201" s="158">
        <f t="shared" si="52"/>
        <v>0.15</v>
      </c>
      <c r="G201" s="158">
        <f t="shared" si="52"/>
        <v>9.9999999999999992E-2</v>
      </c>
      <c r="H201" s="158">
        <f t="shared" si="52"/>
        <v>0.16249999999999998</v>
      </c>
      <c r="I201" s="158">
        <f t="shared" si="53"/>
        <v>0.16874999999999998</v>
      </c>
      <c r="J201" s="179">
        <f t="shared" si="52"/>
        <v>0.13125000000000001</v>
      </c>
      <c r="K201" s="158">
        <f t="shared" si="52"/>
        <v>0.15</v>
      </c>
      <c r="L201" s="158">
        <f t="shared" si="52"/>
        <v>0.13125000000000001</v>
      </c>
      <c r="M201" s="158">
        <f t="shared" si="52"/>
        <v>0.1875</v>
      </c>
      <c r="N201" s="158">
        <f t="shared" si="52"/>
        <v>0.13749999999999998</v>
      </c>
      <c r="O201" s="158">
        <f t="shared" si="52"/>
        <v>0.16249999999999998</v>
      </c>
      <c r="P201" s="158">
        <f t="shared" si="52"/>
        <v>0.19375000000000001</v>
      </c>
      <c r="Q201" s="158">
        <f t="shared" si="54"/>
        <v>0.15625</v>
      </c>
      <c r="R201" s="158">
        <f t="shared" si="54"/>
        <v>0.16874999999999998</v>
      </c>
      <c r="S201" s="158">
        <f t="shared" si="54"/>
        <v>0.1875</v>
      </c>
      <c r="T201" s="158">
        <f t="shared" si="54"/>
        <v>0.16249999999999998</v>
      </c>
      <c r="U201" s="158">
        <f t="shared" si="54"/>
        <v>9.9999999999999992E-2</v>
      </c>
      <c r="V201" s="158">
        <f t="shared" si="54"/>
        <v>0.15625</v>
      </c>
      <c r="W201" s="158">
        <f t="shared" si="54"/>
        <v>0.15</v>
      </c>
      <c r="X201" s="158">
        <f t="shared" si="54"/>
        <v>0.21249999999999999</v>
      </c>
      <c r="Y201" s="158">
        <f t="shared" si="54"/>
        <v>4.9999999999999996E-2</v>
      </c>
      <c r="Z201" s="158">
        <f t="shared" si="54"/>
        <v>0.11874999999999999</v>
      </c>
      <c r="AA201" s="158">
        <f t="shared" si="54"/>
        <v>9.375E-2</v>
      </c>
      <c r="AB201" s="158">
        <f t="shared" si="54"/>
        <v>0.11249999999999999</v>
      </c>
      <c r="AC201" s="158">
        <f t="shared" si="54"/>
        <v>0.19375000000000001</v>
      </c>
      <c r="AD201" s="158">
        <f t="shared" si="54"/>
        <v>8.7500000000000008E-2</v>
      </c>
      <c r="AE201" s="158">
        <f t="shared" si="54"/>
        <v>0.15</v>
      </c>
      <c r="AF201" s="158">
        <f t="shared" si="54"/>
        <v>0.19375000000000001</v>
      </c>
      <c r="AG201" s="158">
        <f t="shared" si="54"/>
        <v>0.11249999999999999</v>
      </c>
      <c r="AH201" s="158">
        <f t="shared" si="54"/>
        <v>0.20624999999999999</v>
      </c>
      <c r="AI201" s="158">
        <f t="shared" si="54"/>
        <v>0.17500000000000002</v>
      </c>
      <c r="AJ201" s="158">
        <f t="shared" si="54"/>
        <v>0.16874999999999998</v>
      </c>
      <c r="AK201" s="158">
        <f t="shared" si="54"/>
        <v>0.23749999999999999</v>
      </c>
      <c r="AL201" s="158">
        <f t="shared" si="54"/>
        <v>0.15625</v>
      </c>
      <c r="AM201" s="158">
        <f t="shared" si="54"/>
        <v>0.1875</v>
      </c>
      <c r="AN201" s="158">
        <f t="shared" si="54"/>
        <v>0.15625</v>
      </c>
      <c r="AO201" s="158">
        <f t="shared" si="54"/>
        <v>0.18124999999999999</v>
      </c>
      <c r="AP201" s="158">
        <f t="shared" si="54"/>
        <v>0.125</v>
      </c>
      <c r="AQ201" s="158">
        <f t="shared" si="54"/>
        <v>0.13749999999999998</v>
      </c>
      <c r="AR201" s="158">
        <f t="shared" si="54"/>
        <v>0.11874999999999999</v>
      </c>
      <c r="AS201" s="158">
        <f t="shared" si="54"/>
        <v>0.15</v>
      </c>
      <c r="AT201" s="158">
        <f t="shared" si="54"/>
        <v>0.125</v>
      </c>
      <c r="AU201" s="158">
        <f t="shared" si="54"/>
        <v>0.19999999999999998</v>
      </c>
      <c r="AV201" s="158">
        <f t="shared" si="54"/>
        <v>0.18124999999999999</v>
      </c>
      <c r="AW201" s="77">
        <v>201</v>
      </c>
    </row>
    <row r="202" spans="1:49" ht="13.5" thickBot="1" x14ac:dyDescent="0.25">
      <c r="A202" s="114" t="s">
        <v>36</v>
      </c>
      <c r="B202" s="160">
        <v>0.04</v>
      </c>
      <c r="C202" s="158">
        <f t="shared" si="52"/>
        <v>5.1666666666666673E-2</v>
      </c>
      <c r="D202" s="158">
        <f t="shared" si="52"/>
        <v>3.3333333333333333E-2</v>
      </c>
      <c r="E202" s="158">
        <f t="shared" si="52"/>
        <v>4.1666666666666671E-2</v>
      </c>
      <c r="F202" s="158">
        <f t="shared" si="52"/>
        <v>0.04</v>
      </c>
      <c r="G202" s="158">
        <f t="shared" si="52"/>
        <v>2.6666666666666665E-2</v>
      </c>
      <c r="H202" s="158">
        <f t="shared" si="52"/>
        <v>4.3333333333333328E-2</v>
      </c>
      <c r="I202" s="158">
        <f t="shared" si="53"/>
        <v>4.4999999999999998E-2</v>
      </c>
      <c r="J202" s="179">
        <f t="shared" si="52"/>
        <v>3.5000000000000003E-2</v>
      </c>
      <c r="K202" s="158">
        <f t="shared" si="52"/>
        <v>0.04</v>
      </c>
      <c r="L202" s="158">
        <f t="shared" si="52"/>
        <v>3.5000000000000003E-2</v>
      </c>
      <c r="M202" s="158">
        <f t="shared" si="52"/>
        <v>0.05</v>
      </c>
      <c r="N202" s="158">
        <f t="shared" si="52"/>
        <v>3.6666666666666667E-2</v>
      </c>
      <c r="O202" s="158">
        <f t="shared" si="52"/>
        <v>4.3333333333333328E-2</v>
      </c>
      <c r="P202" s="158">
        <f t="shared" si="52"/>
        <v>5.1666666666666673E-2</v>
      </c>
      <c r="Q202" s="158">
        <f t="shared" si="54"/>
        <v>4.1666666666666671E-2</v>
      </c>
      <c r="R202" s="158">
        <f t="shared" si="54"/>
        <v>4.4999999999999998E-2</v>
      </c>
      <c r="S202" s="158">
        <f t="shared" si="54"/>
        <v>0.05</v>
      </c>
      <c r="T202" s="158">
        <f t="shared" si="54"/>
        <v>4.3333333333333328E-2</v>
      </c>
      <c r="U202" s="158">
        <f t="shared" si="54"/>
        <v>2.6666666666666665E-2</v>
      </c>
      <c r="V202" s="158">
        <f t="shared" si="54"/>
        <v>4.1666666666666671E-2</v>
      </c>
      <c r="W202" s="158">
        <f t="shared" si="54"/>
        <v>0.04</v>
      </c>
      <c r="X202" s="158">
        <f t="shared" si="54"/>
        <v>5.6666666666666671E-2</v>
      </c>
      <c r="Y202" s="158">
        <f t="shared" si="54"/>
        <v>1.3333333333333332E-2</v>
      </c>
      <c r="Z202" s="158">
        <f t="shared" si="54"/>
        <v>3.1666666666666662E-2</v>
      </c>
      <c r="AA202" s="158">
        <f t="shared" si="54"/>
        <v>2.5000000000000001E-2</v>
      </c>
      <c r="AB202" s="158">
        <f t="shared" si="54"/>
        <v>0.03</v>
      </c>
      <c r="AC202" s="158">
        <f t="shared" si="54"/>
        <v>5.1666666666666673E-2</v>
      </c>
      <c r="AD202" s="158">
        <f t="shared" si="54"/>
        <v>2.3333333333333334E-2</v>
      </c>
      <c r="AE202" s="158">
        <f t="shared" si="54"/>
        <v>0.04</v>
      </c>
      <c r="AF202" s="158">
        <f t="shared" si="54"/>
        <v>5.1666666666666673E-2</v>
      </c>
      <c r="AG202" s="158">
        <f t="shared" si="54"/>
        <v>0.03</v>
      </c>
      <c r="AH202" s="158">
        <f t="shared" si="54"/>
        <v>5.5E-2</v>
      </c>
      <c r="AI202" s="158">
        <f t="shared" si="54"/>
        <v>4.6666666666666669E-2</v>
      </c>
      <c r="AJ202" s="158">
        <f t="shared" si="54"/>
        <v>4.4999999999999998E-2</v>
      </c>
      <c r="AK202" s="158">
        <f t="shared" si="54"/>
        <v>6.3333333333333325E-2</v>
      </c>
      <c r="AL202" s="158">
        <f t="shared" si="54"/>
        <v>4.1666666666666671E-2</v>
      </c>
      <c r="AM202" s="158">
        <f t="shared" si="54"/>
        <v>0.05</v>
      </c>
      <c r="AN202" s="158">
        <f t="shared" si="54"/>
        <v>4.1666666666666671E-2</v>
      </c>
      <c r="AO202" s="158">
        <f t="shared" si="54"/>
        <v>4.8333333333333332E-2</v>
      </c>
      <c r="AP202" s="158">
        <f t="shared" si="54"/>
        <v>3.3333333333333333E-2</v>
      </c>
      <c r="AQ202" s="158">
        <f t="shared" si="54"/>
        <v>3.6666666666666667E-2</v>
      </c>
      <c r="AR202" s="158">
        <f t="shared" si="54"/>
        <v>3.1666666666666662E-2</v>
      </c>
      <c r="AS202" s="158">
        <f t="shared" si="54"/>
        <v>0.04</v>
      </c>
      <c r="AT202" s="158">
        <f t="shared" si="54"/>
        <v>3.3333333333333333E-2</v>
      </c>
      <c r="AU202" s="158">
        <f t="shared" si="54"/>
        <v>5.333333333333333E-2</v>
      </c>
      <c r="AV202" s="158">
        <f t="shared" si="54"/>
        <v>4.8333333333333332E-2</v>
      </c>
      <c r="AW202" s="77">
        <v>202</v>
      </c>
    </row>
    <row r="203" spans="1:49" ht="13.5" thickBot="1" x14ac:dyDescent="0.25">
      <c r="A203" s="114" t="s">
        <v>37</v>
      </c>
      <c r="B203" s="160">
        <v>0.04</v>
      </c>
      <c r="C203" s="158">
        <f t="shared" si="52"/>
        <v>5.1666666666666673E-2</v>
      </c>
      <c r="D203" s="158">
        <f t="shared" si="52"/>
        <v>3.3333333333333333E-2</v>
      </c>
      <c r="E203" s="158">
        <f t="shared" si="52"/>
        <v>4.1666666666666671E-2</v>
      </c>
      <c r="F203" s="158">
        <f t="shared" si="52"/>
        <v>0.04</v>
      </c>
      <c r="G203" s="158">
        <f t="shared" si="52"/>
        <v>2.6666666666666665E-2</v>
      </c>
      <c r="H203" s="158">
        <f t="shared" si="52"/>
        <v>4.3333333333333328E-2</v>
      </c>
      <c r="I203" s="158">
        <f t="shared" si="53"/>
        <v>4.4999999999999998E-2</v>
      </c>
      <c r="J203" s="179">
        <f t="shared" si="52"/>
        <v>3.5000000000000003E-2</v>
      </c>
      <c r="K203" s="158">
        <f t="shared" si="52"/>
        <v>0.04</v>
      </c>
      <c r="L203" s="158">
        <f t="shared" si="52"/>
        <v>3.5000000000000003E-2</v>
      </c>
      <c r="M203" s="158">
        <f t="shared" si="52"/>
        <v>0.05</v>
      </c>
      <c r="N203" s="158">
        <f t="shared" si="52"/>
        <v>3.6666666666666667E-2</v>
      </c>
      <c r="O203" s="158">
        <f t="shared" si="52"/>
        <v>4.3333333333333328E-2</v>
      </c>
      <c r="P203" s="158">
        <f t="shared" si="52"/>
        <v>5.1666666666666673E-2</v>
      </c>
      <c r="Q203" s="158">
        <f t="shared" si="54"/>
        <v>4.1666666666666671E-2</v>
      </c>
      <c r="R203" s="158">
        <f t="shared" si="54"/>
        <v>4.4999999999999998E-2</v>
      </c>
      <c r="S203" s="158">
        <f t="shared" si="54"/>
        <v>0.05</v>
      </c>
      <c r="T203" s="158">
        <f t="shared" si="54"/>
        <v>4.3333333333333328E-2</v>
      </c>
      <c r="U203" s="158">
        <f t="shared" si="54"/>
        <v>2.6666666666666665E-2</v>
      </c>
      <c r="V203" s="158">
        <f t="shared" si="54"/>
        <v>4.1666666666666671E-2</v>
      </c>
      <c r="W203" s="158">
        <f t="shared" si="54"/>
        <v>0.04</v>
      </c>
      <c r="X203" s="158">
        <f t="shared" si="54"/>
        <v>5.6666666666666671E-2</v>
      </c>
      <c r="Y203" s="158">
        <f t="shared" si="54"/>
        <v>1.3333333333333332E-2</v>
      </c>
      <c r="Z203" s="158">
        <f t="shared" si="54"/>
        <v>3.1666666666666662E-2</v>
      </c>
      <c r="AA203" s="158">
        <f t="shared" si="54"/>
        <v>2.5000000000000001E-2</v>
      </c>
      <c r="AB203" s="158">
        <f t="shared" si="54"/>
        <v>0.03</v>
      </c>
      <c r="AC203" s="158">
        <f t="shared" si="54"/>
        <v>5.1666666666666673E-2</v>
      </c>
      <c r="AD203" s="158">
        <f t="shared" si="54"/>
        <v>2.3333333333333334E-2</v>
      </c>
      <c r="AE203" s="158">
        <f t="shared" si="54"/>
        <v>0.04</v>
      </c>
      <c r="AF203" s="158">
        <f t="shared" si="54"/>
        <v>5.1666666666666673E-2</v>
      </c>
      <c r="AG203" s="158">
        <f t="shared" si="54"/>
        <v>0.03</v>
      </c>
      <c r="AH203" s="158">
        <f t="shared" si="54"/>
        <v>5.5E-2</v>
      </c>
      <c r="AI203" s="158">
        <f t="shared" si="54"/>
        <v>4.6666666666666669E-2</v>
      </c>
      <c r="AJ203" s="158">
        <f t="shared" si="54"/>
        <v>4.4999999999999998E-2</v>
      </c>
      <c r="AK203" s="158">
        <f t="shared" si="54"/>
        <v>6.3333333333333325E-2</v>
      </c>
      <c r="AL203" s="158">
        <f t="shared" si="54"/>
        <v>4.1666666666666671E-2</v>
      </c>
      <c r="AM203" s="158">
        <f t="shared" si="54"/>
        <v>0.05</v>
      </c>
      <c r="AN203" s="158">
        <f t="shared" si="54"/>
        <v>4.1666666666666671E-2</v>
      </c>
      <c r="AO203" s="158">
        <f t="shared" si="54"/>
        <v>4.8333333333333332E-2</v>
      </c>
      <c r="AP203" s="158">
        <f t="shared" si="54"/>
        <v>3.3333333333333333E-2</v>
      </c>
      <c r="AQ203" s="158">
        <f t="shared" si="54"/>
        <v>3.6666666666666667E-2</v>
      </c>
      <c r="AR203" s="158">
        <f t="shared" si="54"/>
        <v>3.1666666666666662E-2</v>
      </c>
      <c r="AS203" s="158">
        <f t="shared" si="54"/>
        <v>0.04</v>
      </c>
      <c r="AT203" s="158">
        <f t="shared" si="54"/>
        <v>3.3333333333333333E-2</v>
      </c>
      <c r="AU203" s="158">
        <f t="shared" si="54"/>
        <v>5.333333333333333E-2</v>
      </c>
      <c r="AV203" s="158">
        <f t="shared" si="54"/>
        <v>4.8333333333333332E-2</v>
      </c>
      <c r="AW203" s="77">
        <v>203</v>
      </c>
    </row>
    <row r="204" spans="1:49" ht="13.5" thickBot="1" x14ac:dyDescent="0.25">
      <c r="A204" s="114" t="s">
        <v>208</v>
      </c>
      <c r="B204" s="164">
        <v>0.04</v>
      </c>
      <c r="C204" s="158">
        <f t="shared" si="52"/>
        <v>5.1666666666666673E-2</v>
      </c>
      <c r="D204" s="158">
        <f t="shared" si="52"/>
        <v>3.3333333333333333E-2</v>
      </c>
      <c r="E204" s="158">
        <f t="shared" si="52"/>
        <v>4.1666666666666671E-2</v>
      </c>
      <c r="F204" s="158">
        <f t="shared" si="52"/>
        <v>0.04</v>
      </c>
      <c r="G204" s="158">
        <f t="shared" si="52"/>
        <v>2.6666666666666665E-2</v>
      </c>
      <c r="H204" s="158">
        <f t="shared" si="52"/>
        <v>4.3333333333333328E-2</v>
      </c>
      <c r="I204" s="158">
        <f t="shared" si="53"/>
        <v>4.4999999999999998E-2</v>
      </c>
      <c r="J204" s="179">
        <f t="shared" si="52"/>
        <v>3.5000000000000003E-2</v>
      </c>
      <c r="K204" s="158">
        <f t="shared" si="52"/>
        <v>0.04</v>
      </c>
      <c r="L204" s="158">
        <f t="shared" si="52"/>
        <v>3.5000000000000003E-2</v>
      </c>
      <c r="M204" s="158">
        <f t="shared" si="52"/>
        <v>0.05</v>
      </c>
      <c r="N204" s="158">
        <f t="shared" si="52"/>
        <v>3.6666666666666667E-2</v>
      </c>
      <c r="O204" s="158">
        <f t="shared" si="52"/>
        <v>4.3333333333333328E-2</v>
      </c>
      <c r="P204" s="158">
        <f t="shared" si="52"/>
        <v>5.1666666666666673E-2</v>
      </c>
      <c r="Q204" s="158">
        <f t="shared" si="54"/>
        <v>4.1666666666666671E-2</v>
      </c>
      <c r="R204" s="158">
        <f t="shared" si="54"/>
        <v>4.4999999999999998E-2</v>
      </c>
      <c r="S204" s="158">
        <f t="shared" si="54"/>
        <v>0.05</v>
      </c>
      <c r="T204" s="158">
        <f t="shared" si="54"/>
        <v>4.3333333333333328E-2</v>
      </c>
      <c r="U204" s="158">
        <f t="shared" si="54"/>
        <v>2.6666666666666665E-2</v>
      </c>
      <c r="V204" s="158">
        <f t="shared" si="54"/>
        <v>4.1666666666666671E-2</v>
      </c>
      <c r="W204" s="158">
        <f t="shared" si="54"/>
        <v>0.04</v>
      </c>
      <c r="X204" s="158">
        <f t="shared" si="54"/>
        <v>5.6666666666666671E-2</v>
      </c>
      <c r="Y204" s="158">
        <f t="shared" si="54"/>
        <v>1.3333333333333332E-2</v>
      </c>
      <c r="Z204" s="158">
        <f t="shared" si="54"/>
        <v>3.1666666666666662E-2</v>
      </c>
      <c r="AA204" s="158">
        <f t="shared" si="54"/>
        <v>2.5000000000000001E-2</v>
      </c>
      <c r="AB204" s="158">
        <f t="shared" si="54"/>
        <v>0.03</v>
      </c>
      <c r="AC204" s="158">
        <f t="shared" si="54"/>
        <v>5.1666666666666673E-2</v>
      </c>
      <c r="AD204" s="158">
        <f t="shared" si="54"/>
        <v>2.3333333333333334E-2</v>
      </c>
      <c r="AE204" s="158">
        <f t="shared" si="54"/>
        <v>0.04</v>
      </c>
      <c r="AF204" s="158">
        <f t="shared" si="54"/>
        <v>5.1666666666666673E-2</v>
      </c>
      <c r="AG204" s="158">
        <f t="shared" si="54"/>
        <v>0.03</v>
      </c>
      <c r="AH204" s="158">
        <f t="shared" si="54"/>
        <v>5.5E-2</v>
      </c>
      <c r="AI204" s="158">
        <f t="shared" si="54"/>
        <v>4.6666666666666669E-2</v>
      </c>
      <c r="AJ204" s="158">
        <f t="shared" si="54"/>
        <v>4.4999999999999998E-2</v>
      </c>
      <c r="AK204" s="158">
        <f t="shared" si="54"/>
        <v>6.3333333333333325E-2</v>
      </c>
      <c r="AL204" s="158">
        <f t="shared" si="54"/>
        <v>4.1666666666666671E-2</v>
      </c>
      <c r="AM204" s="158">
        <f t="shared" si="54"/>
        <v>0.05</v>
      </c>
      <c r="AN204" s="158">
        <f t="shared" si="54"/>
        <v>4.1666666666666671E-2</v>
      </c>
      <c r="AO204" s="158">
        <f t="shared" si="54"/>
        <v>4.8333333333333332E-2</v>
      </c>
      <c r="AP204" s="158">
        <f t="shared" si="54"/>
        <v>3.3333333333333333E-2</v>
      </c>
      <c r="AQ204" s="158">
        <f t="shared" si="54"/>
        <v>3.6666666666666667E-2</v>
      </c>
      <c r="AR204" s="158">
        <f t="shared" si="54"/>
        <v>3.1666666666666662E-2</v>
      </c>
      <c r="AS204" s="158">
        <f t="shared" si="54"/>
        <v>0.04</v>
      </c>
      <c r="AT204" s="158">
        <f t="shared" si="54"/>
        <v>3.3333333333333333E-2</v>
      </c>
      <c r="AU204" s="158">
        <f t="shared" si="54"/>
        <v>5.333333333333333E-2</v>
      </c>
      <c r="AV204" s="158">
        <f t="shared" si="54"/>
        <v>4.8333333333333332E-2</v>
      </c>
      <c r="AW204" s="77">
        <v>204</v>
      </c>
    </row>
    <row r="205" spans="1:49" ht="13.5" thickBot="1" x14ac:dyDescent="0.25">
      <c r="A205" s="114" t="s">
        <v>209</v>
      </c>
      <c r="B205" s="164">
        <v>0.04</v>
      </c>
      <c r="C205" s="158">
        <f t="shared" si="52"/>
        <v>5.1666666666666673E-2</v>
      </c>
      <c r="D205" s="158">
        <f t="shared" si="52"/>
        <v>3.3333333333333333E-2</v>
      </c>
      <c r="E205" s="158">
        <f t="shared" si="52"/>
        <v>4.1666666666666671E-2</v>
      </c>
      <c r="F205" s="158">
        <f t="shared" si="52"/>
        <v>0.04</v>
      </c>
      <c r="G205" s="158">
        <f t="shared" si="52"/>
        <v>2.6666666666666665E-2</v>
      </c>
      <c r="H205" s="158">
        <f t="shared" si="52"/>
        <v>4.3333333333333328E-2</v>
      </c>
      <c r="I205" s="158">
        <f t="shared" si="53"/>
        <v>4.4999999999999998E-2</v>
      </c>
      <c r="J205" s="179">
        <f t="shared" si="52"/>
        <v>3.5000000000000003E-2</v>
      </c>
      <c r="K205" s="158">
        <f t="shared" si="52"/>
        <v>0.04</v>
      </c>
      <c r="L205" s="158">
        <f t="shared" si="52"/>
        <v>3.5000000000000003E-2</v>
      </c>
      <c r="M205" s="158">
        <f t="shared" si="52"/>
        <v>0.05</v>
      </c>
      <c r="N205" s="158">
        <f t="shared" si="52"/>
        <v>3.6666666666666667E-2</v>
      </c>
      <c r="O205" s="158">
        <f t="shared" si="52"/>
        <v>4.3333333333333328E-2</v>
      </c>
      <c r="P205" s="158">
        <f t="shared" si="52"/>
        <v>5.1666666666666673E-2</v>
      </c>
      <c r="Q205" s="158">
        <f t="shared" si="54"/>
        <v>4.1666666666666671E-2</v>
      </c>
      <c r="R205" s="158">
        <f t="shared" si="54"/>
        <v>4.4999999999999998E-2</v>
      </c>
      <c r="S205" s="158">
        <f t="shared" si="54"/>
        <v>0.05</v>
      </c>
      <c r="T205" s="158">
        <f t="shared" si="54"/>
        <v>4.3333333333333328E-2</v>
      </c>
      <c r="U205" s="158">
        <f t="shared" si="54"/>
        <v>2.6666666666666665E-2</v>
      </c>
      <c r="V205" s="158">
        <f t="shared" si="54"/>
        <v>4.1666666666666671E-2</v>
      </c>
      <c r="W205" s="158">
        <f t="shared" si="54"/>
        <v>0.04</v>
      </c>
      <c r="X205" s="158">
        <f t="shared" si="54"/>
        <v>5.6666666666666671E-2</v>
      </c>
      <c r="Y205" s="158">
        <f t="shared" si="54"/>
        <v>1.3333333333333332E-2</v>
      </c>
      <c r="Z205" s="158">
        <f t="shared" si="54"/>
        <v>3.1666666666666662E-2</v>
      </c>
      <c r="AA205" s="158">
        <f t="shared" si="54"/>
        <v>2.5000000000000001E-2</v>
      </c>
      <c r="AB205" s="158">
        <f t="shared" si="54"/>
        <v>0.03</v>
      </c>
      <c r="AC205" s="158">
        <f t="shared" si="54"/>
        <v>5.1666666666666673E-2</v>
      </c>
      <c r="AD205" s="158">
        <f t="shared" si="54"/>
        <v>2.3333333333333334E-2</v>
      </c>
      <c r="AE205" s="158">
        <f t="shared" si="54"/>
        <v>0.04</v>
      </c>
      <c r="AF205" s="158">
        <f t="shared" si="54"/>
        <v>5.1666666666666673E-2</v>
      </c>
      <c r="AG205" s="158">
        <f t="shared" si="54"/>
        <v>0.03</v>
      </c>
      <c r="AH205" s="158">
        <f t="shared" si="54"/>
        <v>5.5E-2</v>
      </c>
      <c r="AI205" s="158">
        <f t="shared" si="54"/>
        <v>4.6666666666666669E-2</v>
      </c>
      <c r="AJ205" s="158">
        <f t="shared" ref="AJ205:AV205" si="55">AJ$269*$B205</f>
        <v>4.4999999999999998E-2</v>
      </c>
      <c r="AK205" s="158">
        <f t="shared" si="55"/>
        <v>6.3333333333333325E-2</v>
      </c>
      <c r="AL205" s="158">
        <f t="shared" si="55"/>
        <v>4.1666666666666671E-2</v>
      </c>
      <c r="AM205" s="158">
        <f t="shared" si="55"/>
        <v>0.05</v>
      </c>
      <c r="AN205" s="158">
        <f t="shared" si="55"/>
        <v>4.1666666666666671E-2</v>
      </c>
      <c r="AO205" s="158">
        <f t="shared" si="55"/>
        <v>4.8333333333333332E-2</v>
      </c>
      <c r="AP205" s="158">
        <f t="shared" si="55"/>
        <v>3.3333333333333333E-2</v>
      </c>
      <c r="AQ205" s="158">
        <f t="shared" si="55"/>
        <v>3.6666666666666667E-2</v>
      </c>
      <c r="AR205" s="158">
        <f t="shared" si="55"/>
        <v>3.1666666666666662E-2</v>
      </c>
      <c r="AS205" s="158">
        <f t="shared" si="55"/>
        <v>0.04</v>
      </c>
      <c r="AT205" s="158">
        <f t="shared" si="55"/>
        <v>3.3333333333333333E-2</v>
      </c>
      <c r="AU205" s="158">
        <f t="shared" si="55"/>
        <v>5.333333333333333E-2</v>
      </c>
      <c r="AV205" s="158">
        <f t="shared" si="55"/>
        <v>4.8333333333333332E-2</v>
      </c>
      <c r="AW205" s="77">
        <v>205</v>
      </c>
    </row>
    <row r="206" spans="1:49" ht="13.5" thickBot="1" x14ac:dyDescent="0.25">
      <c r="A206" s="114" t="s">
        <v>39</v>
      </c>
      <c r="B206" s="145"/>
      <c r="AW206" s="77">
        <v>206</v>
      </c>
    </row>
    <row r="207" spans="1:49" ht="13.5" thickBot="1" x14ac:dyDescent="0.25">
      <c r="A207" s="114" t="s">
        <v>40</v>
      </c>
      <c r="B207" s="145"/>
      <c r="AW207" s="77">
        <v>207</v>
      </c>
    </row>
    <row r="208" spans="1:49" ht="13.5" thickBot="1" x14ac:dyDescent="0.25">
      <c r="A208" s="114" t="s">
        <v>41</v>
      </c>
      <c r="B208" s="145"/>
      <c r="AW208" s="77">
        <v>208</v>
      </c>
    </row>
    <row r="209" spans="1:49" ht="13.5" thickBot="1" x14ac:dyDescent="0.25">
      <c r="A209" s="114" t="s">
        <v>42</v>
      </c>
      <c r="B209" s="145"/>
      <c r="AW209" s="77">
        <v>209</v>
      </c>
    </row>
    <row r="210" spans="1:49" ht="13.5" thickBot="1" x14ac:dyDescent="0.25">
      <c r="A210" s="114" t="s">
        <v>222</v>
      </c>
      <c r="B210" s="158">
        <v>0.12</v>
      </c>
      <c r="C210" s="158">
        <f>C$270*$B210</f>
        <v>0.13636363636363638</v>
      </c>
      <c r="D210" s="158">
        <f t="shared" ref="D210:AV217" si="56">D$270*$B210</f>
        <v>7.0909090909090908E-2</v>
      </c>
      <c r="E210" s="158">
        <f t="shared" si="56"/>
        <v>0.13090909090909089</v>
      </c>
      <c r="F210" s="158">
        <f t="shared" si="56"/>
        <v>0.11454545454545455</v>
      </c>
      <c r="G210" s="158">
        <f t="shared" si="56"/>
        <v>0.11454545454545455</v>
      </c>
      <c r="H210" s="158">
        <f t="shared" si="56"/>
        <v>0.11454545454545455</v>
      </c>
      <c r="I210" s="158">
        <f t="shared" ref="I210:I225" si="57">I$270*$B210</f>
        <v>0.12</v>
      </c>
      <c r="J210" s="179">
        <f t="shared" si="56"/>
        <v>0.11454545454545455</v>
      </c>
      <c r="K210" s="158">
        <f t="shared" si="56"/>
        <v>0.12545454545454546</v>
      </c>
      <c r="L210" s="158">
        <f t="shared" si="56"/>
        <v>0.10363636363636364</v>
      </c>
      <c r="M210" s="158">
        <f t="shared" si="56"/>
        <v>8.1818181818181804E-2</v>
      </c>
      <c r="N210" s="158">
        <f t="shared" si="56"/>
        <v>7.6363636363636356E-2</v>
      </c>
      <c r="O210" s="158">
        <f t="shared" si="56"/>
        <v>0.12545454545454546</v>
      </c>
      <c r="P210" s="158">
        <f t="shared" si="56"/>
        <v>7.6363636363636356E-2</v>
      </c>
      <c r="Q210" s="158">
        <f t="shared" si="56"/>
        <v>0.11454545454545455</v>
      </c>
      <c r="R210" s="158">
        <f t="shared" si="56"/>
        <v>0.11454545454545455</v>
      </c>
      <c r="S210" s="158">
        <f t="shared" si="56"/>
        <v>9.818181818181819E-2</v>
      </c>
      <c r="T210" s="158">
        <f t="shared" si="56"/>
        <v>0.13090909090909089</v>
      </c>
      <c r="U210" s="158">
        <f t="shared" si="56"/>
        <v>0.15272727272727271</v>
      </c>
      <c r="V210" s="158">
        <f t="shared" si="56"/>
        <v>0.13090909090909089</v>
      </c>
      <c r="W210" s="158">
        <f t="shared" si="56"/>
        <v>0.17454545454545453</v>
      </c>
      <c r="X210" s="158">
        <f t="shared" si="56"/>
        <v>0.1690909090909091</v>
      </c>
      <c r="Y210" s="158">
        <f t="shared" si="56"/>
        <v>5.4545454545454543E-2</v>
      </c>
      <c r="Z210" s="158">
        <f t="shared" si="56"/>
        <v>0.13090909090909089</v>
      </c>
      <c r="AA210" s="158">
        <f t="shared" si="56"/>
        <v>0.06</v>
      </c>
      <c r="AB210" s="158">
        <f t="shared" si="56"/>
        <v>9.818181818181819E-2</v>
      </c>
      <c r="AC210" s="158">
        <f t="shared" si="56"/>
        <v>7.6363636363636356E-2</v>
      </c>
      <c r="AD210" s="158">
        <f t="shared" si="56"/>
        <v>0.12545454545454546</v>
      </c>
      <c r="AE210" s="158">
        <f t="shared" si="56"/>
        <v>0.11454545454545455</v>
      </c>
      <c r="AF210" s="158">
        <f t="shared" si="56"/>
        <v>0.13090909090909089</v>
      </c>
      <c r="AG210" s="158">
        <f t="shared" si="56"/>
        <v>0.10909090909090909</v>
      </c>
      <c r="AH210" s="158">
        <f t="shared" si="56"/>
        <v>0.12545454545454546</v>
      </c>
      <c r="AI210" s="158">
        <f t="shared" si="56"/>
        <v>0.14727272727272728</v>
      </c>
      <c r="AJ210" s="158">
        <f t="shared" si="56"/>
        <v>0.10363636363636364</v>
      </c>
      <c r="AK210" s="158">
        <f t="shared" si="56"/>
        <v>0.14727272727272728</v>
      </c>
      <c r="AL210" s="158">
        <f t="shared" si="56"/>
        <v>0.12</v>
      </c>
      <c r="AM210" s="158">
        <f t="shared" si="56"/>
        <v>8.1818181818181804E-2</v>
      </c>
      <c r="AN210" s="158">
        <f t="shared" si="56"/>
        <v>9.818181818181819E-2</v>
      </c>
      <c r="AO210" s="158">
        <f t="shared" si="56"/>
        <v>0.13636363636363638</v>
      </c>
      <c r="AP210" s="158">
        <f t="shared" si="56"/>
        <v>7.0909090909090908E-2</v>
      </c>
      <c r="AQ210" s="158">
        <f t="shared" si="56"/>
        <v>7.6363636363636356E-2</v>
      </c>
      <c r="AR210" s="158">
        <f t="shared" si="56"/>
        <v>8.7272727272727266E-2</v>
      </c>
      <c r="AS210" s="158">
        <f t="shared" si="56"/>
        <v>0.13090909090909089</v>
      </c>
      <c r="AT210" s="158">
        <f t="shared" si="56"/>
        <v>8.1818181818181804E-2</v>
      </c>
      <c r="AU210" s="158">
        <f t="shared" si="56"/>
        <v>0.16363636363636361</v>
      </c>
      <c r="AV210" s="158">
        <f t="shared" si="56"/>
        <v>8.7272727272727266E-2</v>
      </c>
      <c r="AW210" s="77">
        <v>210</v>
      </c>
    </row>
    <row r="211" spans="1:49" ht="13.5" thickBot="1" x14ac:dyDescent="0.25">
      <c r="A211" s="114" t="s">
        <v>44</v>
      </c>
      <c r="B211" s="158">
        <v>0.12</v>
      </c>
      <c r="C211" s="158">
        <f t="shared" ref="C211:R225" si="58">C$270*$B211</f>
        <v>0.13636363636363638</v>
      </c>
      <c r="D211" s="158">
        <f t="shared" si="58"/>
        <v>7.0909090909090908E-2</v>
      </c>
      <c r="E211" s="158">
        <f t="shared" si="58"/>
        <v>0.13090909090909089</v>
      </c>
      <c r="F211" s="158">
        <f t="shared" si="58"/>
        <v>0.11454545454545455</v>
      </c>
      <c r="G211" s="158">
        <f t="shared" si="58"/>
        <v>0.11454545454545455</v>
      </c>
      <c r="H211" s="158">
        <f t="shared" si="58"/>
        <v>0.11454545454545455</v>
      </c>
      <c r="I211" s="158">
        <f t="shared" si="57"/>
        <v>0.12</v>
      </c>
      <c r="J211" s="179">
        <f t="shared" si="58"/>
        <v>0.11454545454545455</v>
      </c>
      <c r="K211" s="158">
        <f t="shared" si="58"/>
        <v>0.12545454545454546</v>
      </c>
      <c r="L211" s="158">
        <f t="shared" si="58"/>
        <v>0.10363636363636364</v>
      </c>
      <c r="M211" s="158">
        <f t="shared" si="58"/>
        <v>8.1818181818181804E-2</v>
      </c>
      <c r="N211" s="158">
        <f t="shared" si="58"/>
        <v>7.6363636363636356E-2</v>
      </c>
      <c r="O211" s="158">
        <f t="shared" si="58"/>
        <v>0.12545454545454546</v>
      </c>
      <c r="P211" s="158">
        <f t="shared" si="58"/>
        <v>7.6363636363636356E-2</v>
      </c>
      <c r="Q211" s="158">
        <f t="shared" si="58"/>
        <v>0.11454545454545455</v>
      </c>
      <c r="R211" s="158">
        <f t="shared" si="58"/>
        <v>0.11454545454545455</v>
      </c>
      <c r="S211" s="158">
        <f t="shared" si="56"/>
        <v>9.818181818181819E-2</v>
      </c>
      <c r="T211" s="158">
        <f t="shared" si="56"/>
        <v>0.13090909090909089</v>
      </c>
      <c r="U211" s="158">
        <f t="shared" si="56"/>
        <v>0.15272727272727271</v>
      </c>
      <c r="V211" s="158">
        <f t="shared" si="56"/>
        <v>0.13090909090909089</v>
      </c>
      <c r="W211" s="158">
        <f t="shared" si="56"/>
        <v>0.17454545454545453</v>
      </c>
      <c r="X211" s="158">
        <f t="shared" si="56"/>
        <v>0.1690909090909091</v>
      </c>
      <c r="Y211" s="158">
        <f t="shared" si="56"/>
        <v>5.4545454545454543E-2</v>
      </c>
      <c r="Z211" s="158">
        <f t="shared" si="56"/>
        <v>0.13090909090909089</v>
      </c>
      <c r="AA211" s="158">
        <f t="shared" si="56"/>
        <v>0.06</v>
      </c>
      <c r="AB211" s="158">
        <f t="shared" si="56"/>
        <v>9.818181818181819E-2</v>
      </c>
      <c r="AC211" s="158">
        <f t="shared" si="56"/>
        <v>7.6363636363636356E-2</v>
      </c>
      <c r="AD211" s="158">
        <f t="shared" si="56"/>
        <v>0.12545454545454546</v>
      </c>
      <c r="AE211" s="158">
        <f t="shared" si="56"/>
        <v>0.11454545454545455</v>
      </c>
      <c r="AF211" s="158">
        <f t="shared" si="56"/>
        <v>0.13090909090909089</v>
      </c>
      <c r="AG211" s="158">
        <f t="shared" si="56"/>
        <v>0.10909090909090909</v>
      </c>
      <c r="AH211" s="158">
        <f t="shared" si="56"/>
        <v>0.12545454545454546</v>
      </c>
      <c r="AI211" s="158">
        <f t="shared" si="56"/>
        <v>0.14727272727272728</v>
      </c>
      <c r="AJ211" s="158">
        <f t="shared" si="56"/>
        <v>0.10363636363636364</v>
      </c>
      <c r="AK211" s="158">
        <f t="shared" si="56"/>
        <v>0.14727272727272728</v>
      </c>
      <c r="AL211" s="158">
        <f t="shared" si="56"/>
        <v>0.12</v>
      </c>
      <c r="AM211" s="158">
        <f t="shared" si="56"/>
        <v>8.1818181818181804E-2</v>
      </c>
      <c r="AN211" s="158">
        <f t="shared" si="56"/>
        <v>9.818181818181819E-2</v>
      </c>
      <c r="AO211" s="158">
        <f t="shared" si="56"/>
        <v>0.13636363636363638</v>
      </c>
      <c r="AP211" s="158">
        <f t="shared" si="56"/>
        <v>7.0909090909090908E-2</v>
      </c>
      <c r="AQ211" s="158">
        <f t="shared" si="56"/>
        <v>7.6363636363636356E-2</v>
      </c>
      <c r="AR211" s="158">
        <f t="shared" si="56"/>
        <v>8.7272727272727266E-2</v>
      </c>
      <c r="AS211" s="158">
        <f t="shared" si="56"/>
        <v>0.13090909090909089</v>
      </c>
      <c r="AT211" s="158">
        <f t="shared" si="56"/>
        <v>8.1818181818181804E-2</v>
      </c>
      <c r="AU211" s="158">
        <f t="shared" si="56"/>
        <v>0.16363636363636361</v>
      </c>
      <c r="AV211" s="158">
        <f t="shared" si="56"/>
        <v>8.7272727272727266E-2</v>
      </c>
      <c r="AW211" s="77">
        <v>211</v>
      </c>
    </row>
    <row r="212" spans="1:49" ht="13.5" thickBot="1" x14ac:dyDescent="0.25">
      <c r="A212" s="114" t="s">
        <v>45</v>
      </c>
      <c r="B212" s="158">
        <v>0.14000000000000001</v>
      </c>
      <c r="C212" s="158">
        <f t="shared" si="58"/>
        <v>0.15909090909090912</v>
      </c>
      <c r="D212" s="158">
        <f t="shared" si="58"/>
        <v>8.2727272727272733E-2</v>
      </c>
      <c r="E212" s="158">
        <f t="shared" si="58"/>
        <v>0.15272727272727274</v>
      </c>
      <c r="F212" s="158">
        <f t="shared" si="58"/>
        <v>0.13363636363636366</v>
      </c>
      <c r="G212" s="158">
        <f t="shared" si="58"/>
        <v>0.13363636363636366</v>
      </c>
      <c r="H212" s="158">
        <f t="shared" si="58"/>
        <v>0.13363636363636366</v>
      </c>
      <c r="I212" s="158">
        <f t="shared" si="57"/>
        <v>0.14000000000000001</v>
      </c>
      <c r="J212" s="179">
        <f t="shared" si="58"/>
        <v>0.13363636363636366</v>
      </c>
      <c r="K212" s="158">
        <f t="shared" si="58"/>
        <v>0.14636363636363636</v>
      </c>
      <c r="L212" s="158">
        <f t="shared" si="58"/>
        <v>0.12090909090909092</v>
      </c>
      <c r="M212" s="158">
        <f t="shared" si="58"/>
        <v>9.5454545454545459E-2</v>
      </c>
      <c r="N212" s="158">
        <f t="shared" si="58"/>
        <v>8.9090909090909096E-2</v>
      </c>
      <c r="O212" s="158">
        <f t="shared" si="58"/>
        <v>0.14636363636363636</v>
      </c>
      <c r="P212" s="158">
        <f t="shared" si="58"/>
        <v>8.9090909090909096E-2</v>
      </c>
      <c r="Q212" s="158">
        <f t="shared" si="56"/>
        <v>0.13363636363636366</v>
      </c>
      <c r="R212" s="158">
        <f t="shared" si="56"/>
        <v>0.13363636363636366</v>
      </c>
      <c r="S212" s="158">
        <f t="shared" si="56"/>
        <v>0.11454545454545456</v>
      </c>
      <c r="T212" s="158">
        <f t="shared" si="56"/>
        <v>0.15272727272727274</v>
      </c>
      <c r="U212" s="158">
        <f t="shared" si="56"/>
        <v>0.17818181818181819</v>
      </c>
      <c r="V212" s="158">
        <f t="shared" si="56"/>
        <v>0.15272727272727274</v>
      </c>
      <c r="W212" s="158">
        <f t="shared" si="56"/>
        <v>0.20363636363636367</v>
      </c>
      <c r="X212" s="158">
        <f t="shared" si="56"/>
        <v>0.19727272727272729</v>
      </c>
      <c r="Y212" s="158">
        <f t="shared" si="56"/>
        <v>6.3636363636363644E-2</v>
      </c>
      <c r="Z212" s="158">
        <f t="shared" si="56"/>
        <v>0.15272727272727274</v>
      </c>
      <c r="AA212" s="158">
        <f t="shared" si="56"/>
        <v>7.0000000000000007E-2</v>
      </c>
      <c r="AB212" s="158">
        <f t="shared" si="56"/>
        <v>0.11454545454545456</v>
      </c>
      <c r="AC212" s="158">
        <f t="shared" si="56"/>
        <v>8.9090909090909096E-2</v>
      </c>
      <c r="AD212" s="158">
        <f t="shared" si="56"/>
        <v>0.14636363636363636</v>
      </c>
      <c r="AE212" s="158">
        <f t="shared" si="56"/>
        <v>0.13363636363636366</v>
      </c>
      <c r="AF212" s="158">
        <f t="shared" si="56"/>
        <v>0.15272727272727274</v>
      </c>
      <c r="AG212" s="158">
        <f t="shared" si="56"/>
        <v>0.12727272727272729</v>
      </c>
      <c r="AH212" s="158">
        <f t="shared" si="56"/>
        <v>0.14636363636363636</v>
      </c>
      <c r="AI212" s="158">
        <f t="shared" si="56"/>
        <v>0.17181818181818184</v>
      </c>
      <c r="AJ212" s="158">
        <f t="shared" si="56"/>
        <v>0.12090909090909092</v>
      </c>
      <c r="AK212" s="158">
        <f t="shared" si="56"/>
        <v>0.17181818181818184</v>
      </c>
      <c r="AL212" s="158">
        <f t="shared" si="56"/>
        <v>0.14000000000000001</v>
      </c>
      <c r="AM212" s="158">
        <f t="shared" si="56"/>
        <v>9.5454545454545459E-2</v>
      </c>
      <c r="AN212" s="158">
        <f t="shared" si="56"/>
        <v>0.11454545454545456</v>
      </c>
      <c r="AO212" s="158">
        <f t="shared" si="56"/>
        <v>0.15909090909090912</v>
      </c>
      <c r="AP212" s="158">
        <f t="shared" si="56"/>
        <v>8.2727272727272733E-2</v>
      </c>
      <c r="AQ212" s="158">
        <f t="shared" si="56"/>
        <v>8.9090909090909096E-2</v>
      </c>
      <c r="AR212" s="158">
        <f t="shared" si="56"/>
        <v>0.10181818181818184</v>
      </c>
      <c r="AS212" s="158">
        <f t="shared" si="56"/>
        <v>0.15272727272727274</v>
      </c>
      <c r="AT212" s="158">
        <f t="shared" si="56"/>
        <v>9.5454545454545459E-2</v>
      </c>
      <c r="AU212" s="158">
        <f t="shared" si="56"/>
        <v>0.19090909090909092</v>
      </c>
      <c r="AV212" s="158">
        <f t="shared" si="56"/>
        <v>0.10181818181818184</v>
      </c>
      <c r="AW212" s="77">
        <v>212</v>
      </c>
    </row>
    <row r="213" spans="1:49" ht="13.5" thickBot="1" x14ac:dyDescent="0.25">
      <c r="A213" s="114" t="s">
        <v>46</v>
      </c>
      <c r="B213" s="158">
        <v>0.14000000000000001</v>
      </c>
      <c r="C213" s="158">
        <f t="shared" si="58"/>
        <v>0.15909090909090912</v>
      </c>
      <c r="D213" s="158">
        <f t="shared" si="58"/>
        <v>8.2727272727272733E-2</v>
      </c>
      <c r="E213" s="158">
        <f t="shared" si="58"/>
        <v>0.15272727272727274</v>
      </c>
      <c r="F213" s="158">
        <f t="shared" si="58"/>
        <v>0.13363636363636366</v>
      </c>
      <c r="G213" s="158">
        <f t="shared" si="58"/>
        <v>0.13363636363636366</v>
      </c>
      <c r="H213" s="158">
        <f t="shared" si="58"/>
        <v>0.13363636363636366</v>
      </c>
      <c r="I213" s="158">
        <f t="shared" si="57"/>
        <v>0.14000000000000001</v>
      </c>
      <c r="J213" s="179">
        <f t="shared" si="58"/>
        <v>0.13363636363636366</v>
      </c>
      <c r="K213" s="158">
        <f t="shared" si="58"/>
        <v>0.14636363636363636</v>
      </c>
      <c r="L213" s="158">
        <f t="shared" si="58"/>
        <v>0.12090909090909092</v>
      </c>
      <c r="M213" s="158">
        <f t="shared" si="58"/>
        <v>9.5454545454545459E-2</v>
      </c>
      <c r="N213" s="158">
        <f t="shared" si="58"/>
        <v>8.9090909090909096E-2</v>
      </c>
      <c r="O213" s="158">
        <f t="shared" si="58"/>
        <v>0.14636363636363636</v>
      </c>
      <c r="P213" s="158">
        <f t="shared" si="58"/>
        <v>8.9090909090909096E-2</v>
      </c>
      <c r="Q213" s="158">
        <f t="shared" si="56"/>
        <v>0.13363636363636366</v>
      </c>
      <c r="R213" s="158">
        <f t="shared" si="56"/>
        <v>0.13363636363636366</v>
      </c>
      <c r="S213" s="158">
        <f t="shared" si="56"/>
        <v>0.11454545454545456</v>
      </c>
      <c r="T213" s="158">
        <f t="shared" si="56"/>
        <v>0.15272727272727274</v>
      </c>
      <c r="U213" s="158">
        <f t="shared" si="56"/>
        <v>0.17818181818181819</v>
      </c>
      <c r="V213" s="158">
        <f t="shared" si="56"/>
        <v>0.15272727272727274</v>
      </c>
      <c r="W213" s="158">
        <f t="shared" si="56"/>
        <v>0.20363636363636367</v>
      </c>
      <c r="X213" s="158">
        <f t="shared" si="56"/>
        <v>0.19727272727272729</v>
      </c>
      <c r="Y213" s="158">
        <f t="shared" si="56"/>
        <v>6.3636363636363644E-2</v>
      </c>
      <c r="Z213" s="158">
        <f t="shared" si="56"/>
        <v>0.15272727272727274</v>
      </c>
      <c r="AA213" s="158">
        <f t="shared" si="56"/>
        <v>7.0000000000000007E-2</v>
      </c>
      <c r="AB213" s="158">
        <f t="shared" si="56"/>
        <v>0.11454545454545456</v>
      </c>
      <c r="AC213" s="158">
        <f t="shared" si="56"/>
        <v>8.9090909090909096E-2</v>
      </c>
      <c r="AD213" s="158">
        <f t="shared" si="56"/>
        <v>0.14636363636363636</v>
      </c>
      <c r="AE213" s="158">
        <f t="shared" si="56"/>
        <v>0.13363636363636366</v>
      </c>
      <c r="AF213" s="158">
        <f t="shared" si="56"/>
        <v>0.15272727272727274</v>
      </c>
      <c r="AG213" s="158">
        <f t="shared" si="56"/>
        <v>0.12727272727272729</v>
      </c>
      <c r="AH213" s="158">
        <f t="shared" si="56"/>
        <v>0.14636363636363636</v>
      </c>
      <c r="AI213" s="158">
        <f t="shared" si="56"/>
        <v>0.17181818181818184</v>
      </c>
      <c r="AJ213" s="158">
        <f t="shared" si="56"/>
        <v>0.12090909090909092</v>
      </c>
      <c r="AK213" s="158">
        <f t="shared" si="56"/>
        <v>0.17181818181818184</v>
      </c>
      <c r="AL213" s="158">
        <f t="shared" si="56"/>
        <v>0.14000000000000001</v>
      </c>
      <c r="AM213" s="158">
        <f t="shared" si="56"/>
        <v>9.5454545454545459E-2</v>
      </c>
      <c r="AN213" s="158">
        <f t="shared" si="56"/>
        <v>0.11454545454545456</v>
      </c>
      <c r="AO213" s="158">
        <f t="shared" si="56"/>
        <v>0.15909090909090912</v>
      </c>
      <c r="AP213" s="158">
        <f t="shared" si="56"/>
        <v>8.2727272727272733E-2</v>
      </c>
      <c r="AQ213" s="158">
        <f t="shared" si="56"/>
        <v>8.9090909090909096E-2</v>
      </c>
      <c r="AR213" s="158">
        <f t="shared" si="56"/>
        <v>0.10181818181818184</v>
      </c>
      <c r="AS213" s="158">
        <f t="shared" si="56"/>
        <v>0.15272727272727274</v>
      </c>
      <c r="AT213" s="158">
        <f t="shared" si="56"/>
        <v>9.5454545454545459E-2</v>
      </c>
      <c r="AU213" s="158">
        <f t="shared" si="56"/>
        <v>0.19090909090909092</v>
      </c>
      <c r="AV213" s="158">
        <f t="shared" si="56"/>
        <v>0.10181818181818184</v>
      </c>
      <c r="AW213" s="77">
        <v>213</v>
      </c>
    </row>
    <row r="214" spans="1:49" ht="13.5" thickBot="1" x14ac:dyDescent="0.25">
      <c r="A214" s="114" t="s">
        <v>47</v>
      </c>
      <c r="B214" s="158">
        <v>0.21</v>
      </c>
      <c r="C214" s="158">
        <f t="shared" si="58"/>
        <v>0.23863636363636365</v>
      </c>
      <c r="D214" s="158">
        <f t="shared" si="58"/>
        <v>0.1240909090909091</v>
      </c>
      <c r="E214" s="158">
        <f t="shared" si="58"/>
        <v>0.22909090909090907</v>
      </c>
      <c r="F214" s="158">
        <f t="shared" si="58"/>
        <v>0.20045454545454547</v>
      </c>
      <c r="G214" s="158">
        <f t="shared" si="58"/>
        <v>0.20045454545454547</v>
      </c>
      <c r="H214" s="158">
        <f t="shared" si="58"/>
        <v>0.20045454545454547</v>
      </c>
      <c r="I214" s="158">
        <f t="shared" si="57"/>
        <v>0.21</v>
      </c>
      <c r="J214" s="179">
        <f t="shared" si="58"/>
        <v>0.20045454545454547</v>
      </c>
      <c r="K214" s="158">
        <f t="shared" si="58"/>
        <v>0.21954545454545452</v>
      </c>
      <c r="L214" s="158">
        <f t="shared" si="58"/>
        <v>0.18136363636363637</v>
      </c>
      <c r="M214" s="158">
        <f t="shared" si="58"/>
        <v>0.14318181818181816</v>
      </c>
      <c r="N214" s="158">
        <f t="shared" si="58"/>
        <v>0.13363636363636364</v>
      </c>
      <c r="O214" s="158">
        <f t="shared" si="58"/>
        <v>0.21954545454545452</v>
      </c>
      <c r="P214" s="158">
        <f t="shared" si="58"/>
        <v>0.13363636363636364</v>
      </c>
      <c r="Q214" s="158">
        <f t="shared" si="56"/>
        <v>0.20045454545454547</v>
      </c>
      <c r="R214" s="158">
        <f t="shared" si="56"/>
        <v>0.20045454545454547</v>
      </c>
      <c r="S214" s="158">
        <f t="shared" si="56"/>
        <v>0.17181818181818181</v>
      </c>
      <c r="T214" s="158">
        <f t="shared" si="56"/>
        <v>0.22909090909090907</v>
      </c>
      <c r="U214" s="158">
        <f t="shared" si="56"/>
        <v>0.26727272727272727</v>
      </c>
      <c r="V214" s="158">
        <f t="shared" si="56"/>
        <v>0.22909090909090907</v>
      </c>
      <c r="W214" s="158">
        <f t="shared" si="56"/>
        <v>0.30545454545454548</v>
      </c>
      <c r="X214" s="158">
        <f t="shared" si="56"/>
        <v>0.2959090909090909</v>
      </c>
      <c r="Y214" s="158">
        <f t="shared" si="56"/>
        <v>9.5454545454545445E-2</v>
      </c>
      <c r="Z214" s="158">
        <f t="shared" si="56"/>
        <v>0.22909090909090907</v>
      </c>
      <c r="AA214" s="158">
        <f t="shared" si="56"/>
        <v>0.105</v>
      </c>
      <c r="AB214" s="158">
        <f t="shared" si="56"/>
        <v>0.17181818181818181</v>
      </c>
      <c r="AC214" s="158">
        <f t="shared" si="56"/>
        <v>0.13363636363636364</v>
      </c>
      <c r="AD214" s="158">
        <f t="shared" si="56"/>
        <v>0.21954545454545452</v>
      </c>
      <c r="AE214" s="158">
        <f t="shared" si="56"/>
        <v>0.20045454545454547</v>
      </c>
      <c r="AF214" s="158">
        <f t="shared" si="56"/>
        <v>0.22909090909090907</v>
      </c>
      <c r="AG214" s="158">
        <f t="shared" si="56"/>
        <v>0.19090909090909089</v>
      </c>
      <c r="AH214" s="158">
        <f t="shared" si="56"/>
        <v>0.21954545454545452</v>
      </c>
      <c r="AI214" s="158">
        <f t="shared" si="56"/>
        <v>0.25772727272727275</v>
      </c>
      <c r="AJ214" s="158">
        <f t="shared" si="56"/>
        <v>0.18136363636363637</v>
      </c>
      <c r="AK214" s="158">
        <f t="shared" si="56"/>
        <v>0.25772727272727275</v>
      </c>
      <c r="AL214" s="158">
        <f t="shared" si="56"/>
        <v>0.21</v>
      </c>
      <c r="AM214" s="158">
        <f t="shared" si="56"/>
        <v>0.14318181818181816</v>
      </c>
      <c r="AN214" s="158">
        <f t="shared" si="56"/>
        <v>0.17181818181818181</v>
      </c>
      <c r="AO214" s="158">
        <f t="shared" si="56"/>
        <v>0.23863636363636365</v>
      </c>
      <c r="AP214" s="158">
        <f t="shared" si="56"/>
        <v>0.1240909090909091</v>
      </c>
      <c r="AQ214" s="158">
        <f t="shared" si="56"/>
        <v>0.13363636363636364</v>
      </c>
      <c r="AR214" s="158">
        <f t="shared" si="56"/>
        <v>0.15272727272727274</v>
      </c>
      <c r="AS214" s="158">
        <f t="shared" si="56"/>
        <v>0.22909090909090907</v>
      </c>
      <c r="AT214" s="158">
        <f t="shared" si="56"/>
        <v>0.14318181818181816</v>
      </c>
      <c r="AU214" s="158">
        <f t="shared" si="56"/>
        <v>0.28636363636363632</v>
      </c>
      <c r="AV214" s="158">
        <f t="shared" si="56"/>
        <v>0.15272727272727274</v>
      </c>
      <c r="AW214" s="77">
        <v>214</v>
      </c>
    </row>
    <row r="215" spans="1:49" ht="13.5" thickBot="1" x14ac:dyDescent="0.25">
      <c r="A215" s="114" t="s">
        <v>48</v>
      </c>
      <c r="B215" s="158">
        <v>0.21</v>
      </c>
      <c r="C215" s="158">
        <f t="shared" si="58"/>
        <v>0.23863636363636365</v>
      </c>
      <c r="D215" s="158">
        <f t="shared" si="58"/>
        <v>0.1240909090909091</v>
      </c>
      <c r="E215" s="158">
        <f t="shared" si="58"/>
        <v>0.22909090909090907</v>
      </c>
      <c r="F215" s="158">
        <f t="shared" si="58"/>
        <v>0.20045454545454547</v>
      </c>
      <c r="G215" s="158">
        <f t="shared" si="58"/>
        <v>0.20045454545454547</v>
      </c>
      <c r="H215" s="158">
        <f t="shared" si="58"/>
        <v>0.20045454545454547</v>
      </c>
      <c r="I215" s="158">
        <f t="shared" si="57"/>
        <v>0.21</v>
      </c>
      <c r="J215" s="179">
        <f t="shared" si="58"/>
        <v>0.20045454545454547</v>
      </c>
      <c r="K215" s="158">
        <f t="shared" si="58"/>
        <v>0.21954545454545452</v>
      </c>
      <c r="L215" s="158">
        <f t="shared" si="58"/>
        <v>0.18136363636363637</v>
      </c>
      <c r="M215" s="158">
        <f t="shared" si="58"/>
        <v>0.14318181818181816</v>
      </c>
      <c r="N215" s="158">
        <f t="shared" si="58"/>
        <v>0.13363636363636364</v>
      </c>
      <c r="O215" s="158">
        <f t="shared" si="58"/>
        <v>0.21954545454545452</v>
      </c>
      <c r="P215" s="158">
        <f t="shared" si="58"/>
        <v>0.13363636363636364</v>
      </c>
      <c r="Q215" s="158">
        <f t="shared" si="56"/>
        <v>0.20045454545454547</v>
      </c>
      <c r="R215" s="158">
        <f t="shared" si="56"/>
        <v>0.20045454545454547</v>
      </c>
      <c r="S215" s="158">
        <f t="shared" si="56"/>
        <v>0.17181818181818181</v>
      </c>
      <c r="T215" s="158">
        <f t="shared" si="56"/>
        <v>0.22909090909090907</v>
      </c>
      <c r="U215" s="158">
        <f t="shared" si="56"/>
        <v>0.26727272727272727</v>
      </c>
      <c r="V215" s="158">
        <f t="shared" si="56"/>
        <v>0.22909090909090907</v>
      </c>
      <c r="W215" s="158">
        <f t="shared" si="56"/>
        <v>0.30545454545454548</v>
      </c>
      <c r="X215" s="158">
        <f t="shared" si="56"/>
        <v>0.2959090909090909</v>
      </c>
      <c r="Y215" s="158">
        <f t="shared" si="56"/>
        <v>9.5454545454545445E-2</v>
      </c>
      <c r="Z215" s="158">
        <f t="shared" si="56"/>
        <v>0.22909090909090907</v>
      </c>
      <c r="AA215" s="158">
        <f t="shared" si="56"/>
        <v>0.105</v>
      </c>
      <c r="AB215" s="158">
        <f t="shared" si="56"/>
        <v>0.17181818181818181</v>
      </c>
      <c r="AC215" s="158">
        <f t="shared" si="56"/>
        <v>0.13363636363636364</v>
      </c>
      <c r="AD215" s="158">
        <f t="shared" si="56"/>
        <v>0.21954545454545452</v>
      </c>
      <c r="AE215" s="158">
        <f t="shared" si="56"/>
        <v>0.20045454545454547</v>
      </c>
      <c r="AF215" s="158">
        <f t="shared" si="56"/>
        <v>0.22909090909090907</v>
      </c>
      <c r="AG215" s="158">
        <f t="shared" si="56"/>
        <v>0.19090909090909089</v>
      </c>
      <c r="AH215" s="158">
        <f t="shared" si="56"/>
        <v>0.21954545454545452</v>
      </c>
      <c r="AI215" s="158">
        <f t="shared" si="56"/>
        <v>0.25772727272727275</v>
      </c>
      <c r="AJ215" s="158">
        <f t="shared" si="56"/>
        <v>0.18136363636363637</v>
      </c>
      <c r="AK215" s="158">
        <f t="shared" si="56"/>
        <v>0.25772727272727275</v>
      </c>
      <c r="AL215" s="158">
        <f t="shared" si="56"/>
        <v>0.21</v>
      </c>
      <c r="AM215" s="158">
        <f t="shared" si="56"/>
        <v>0.14318181818181816</v>
      </c>
      <c r="AN215" s="158">
        <f t="shared" si="56"/>
        <v>0.17181818181818181</v>
      </c>
      <c r="AO215" s="158">
        <f t="shared" si="56"/>
        <v>0.23863636363636365</v>
      </c>
      <c r="AP215" s="158">
        <f t="shared" si="56"/>
        <v>0.1240909090909091</v>
      </c>
      <c r="AQ215" s="158">
        <f t="shared" si="56"/>
        <v>0.13363636363636364</v>
      </c>
      <c r="AR215" s="158">
        <f t="shared" si="56"/>
        <v>0.15272727272727274</v>
      </c>
      <c r="AS215" s="158">
        <f t="shared" si="56"/>
        <v>0.22909090909090907</v>
      </c>
      <c r="AT215" s="158">
        <f t="shared" si="56"/>
        <v>0.14318181818181816</v>
      </c>
      <c r="AU215" s="158">
        <f t="shared" si="56"/>
        <v>0.28636363636363632</v>
      </c>
      <c r="AV215" s="158">
        <f t="shared" si="56"/>
        <v>0.15272727272727274</v>
      </c>
      <c r="AW215" s="77">
        <v>215</v>
      </c>
    </row>
    <row r="216" spans="1:49" ht="13.5" thickBot="1" x14ac:dyDescent="0.25">
      <c r="A216" s="114" t="s">
        <v>49</v>
      </c>
      <c r="B216" s="158">
        <v>0.2</v>
      </c>
      <c r="C216" s="158">
        <f t="shared" si="58"/>
        <v>0.22727272727272729</v>
      </c>
      <c r="D216" s="158">
        <f t="shared" si="58"/>
        <v>0.11818181818181819</v>
      </c>
      <c r="E216" s="158">
        <f t="shared" si="58"/>
        <v>0.21818181818181817</v>
      </c>
      <c r="F216" s="158">
        <f t="shared" si="58"/>
        <v>0.19090909090909092</v>
      </c>
      <c r="G216" s="158">
        <f t="shared" si="58"/>
        <v>0.19090909090909092</v>
      </c>
      <c r="H216" s="158">
        <f t="shared" si="58"/>
        <v>0.19090909090909092</v>
      </c>
      <c r="I216" s="158">
        <f t="shared" si="57"/>
        <v>0.2</v>
      </c>
      <c r="J216" s="179">
        <f t="shared" si="58"/>
        <v>0.19090909090909092</v>
      </c>
      <c r="K216" s="158">
        <f t="shared" si="58"/>
        <v>0.20909090909090911</v>
      </c>
      <c r="L216" s="158">
        <f t="shared" si="58"/>
        <v>0.17272727272727273</v>
      </c>
      <c r="M216" s="158">
        <f t="shared" si="58"/>
        <v>0.13636363636363635</v>
      </c>
      <c r="N216" s="158">
        <f t="shared" si="58"/>
        <v>0.12727272727272729</v>
      </c>
      <c r="O216" s="158">
        <f t="shared" si="58"/>
        <v>0.20909090909090911</v>
      </c>
      <c r="P216" s="158">
        <f t="shared" si="58"/>
        <v>0.12727272727272729</v>
      </c>
      <c r="Q216" s="158">
        <f t="shared" si="56"/>
        <v>0.19090909090909092</v>
      </c>
      <c r="R216" s="158">
        <f t="shared" si="56"/>
        <v>0.19090909090909092</v>
      </c>
      <c r="S216" s="158">
        <f t="shared" si="56"/>
        <v>0.16363636363636366</v>
      </c>
      <c r="T216" s="158">
        <f t="shared" si="56"/>
        <v>0.21818181818181817</v>
      </c>
      <c r="U216" s="158">
        <f t="shared" si="56"/>
        <v>0.25454545454545457</v>
      </c>
      <c r="V216" s="158">
        <f t="shared" si="56"/>
        <v>0.21818181818181817</v>
      </c>
      <c r="W216" s="158">
        <f t="shared" si="56"/>
        <v>0.29090909090909095</v>
      </c>
      <c r="X216" s="158">
        <f t="shared" si="56"/>
        <v>0.28181818181818186</v>
      </c>
      <c r="Y216" s="158">
        <f t="shared" si="56"/>
        <v>9.0909090909090912E-2</v>
      </c>
      <c r="Z216" s="158">
        <f t="shared" si="56"/>
        <v>0.21818181818181817</v>
      </c>
      <c r="AA216" s="158">
        <f t="shared" si="56"/>
        <v>0.1</v>
      </c>
      <c r="AB216" s="158">
        <f t="shared" si="56"/>
        <v>0.16363636363636366</v>
      </c>
      <c r="AC216" s="158">
        <f t="shared" si="56"/>
        <v>0.12727272727272729</v>
      </c>
      <c r="AD216" s="158">
        <f t="shared" si="56"/>
        <v>0.20909090909090911</v>
      </c>
      <c r="AE216" s="158">
        <f t="shared" si="56"/>
        <v>0.19090909090909092</v>
      </c>
      <c r="AF216" s="158">
        <f t="shared" si="56"/>
        <v>0.21818181818181817</v>
      </c>
      <c r="AG216" s="158">
        <f t="shared" si="56"/>
        <v>0.18181818181818182</v>
      </c>
      <c r="AH216" s="158">
        <f t="shared" si="56"/>
        <v>0.20909090909090911</v>
      </c>
      <c r="AI216" s="158">
        <f t="shared" si="56"/>
        <v>0.24545454545454548</v>
      </c>
      <c r="AJ216" s="158">
        <f t="shared" si="56"/>
        <v>0.17272727272727273</v>
      </c>
      <c r="AK216" s="158">
        <f t="shared" si="56"/>
        <v>0.24545454545454548</v>
      </c>
      <c r="AL216" s="158">
        <f t="shared" si="56"/>
        <v>0.2</v>
      </c>
      <c r="AM216" s="158">
        <f t="shared" si="56"/>
        <v>0.13636363636363635</v>
      </c>
      <c r="AN216" s="158">
        <f t="shared" si="56"/>
        <v>0.16363636363636366</v>
      </c>
      <c r="AO216" s="158">
        <f t="shared" si="56"/>
        <v>0.22727272727272729</v>
      </c>
      <c r="AP216" s="158">
        <f t="shared" si="56"/>
        <v>0.11818181818181819</v>
      </c>
      <c r="AQ216" s="158">
        <f t="shared" si="56"/>
        <v>0.12727272727272729</v>
      </c>
      <c r="AR216" s="158">
        <f t="shared" si="56"/>
        <v>0.14545454545454548</v>
      </c>
      <c r="AS216" s="158">
        <f t="shared" si="56"/>
        <v>0.21818181818181817</v>
      </c>
      <c r="AT216" s="158">
        <f t="shared" si="56"/>
        <v>0.13636363636363635</v>
      </c>
      <c r="AU216" s="158">
        <f t="shared" si="56"/>
        <v>0.27272727272727271</v>
      </c>
      <c r="AV216" s="158">
        <f t="shared" si="56"/>
        <v>0.14545454545454548</v>
      </c>
      <c r="AW216" s="77">
        <v>216</v>
      </c>
    </row>
    <row r="217" spans="1:49" ht="13.5" thickBot="1" x14ac:dyDescent="0.25">
      <c r="A217" s="114" t="s">
        <v>50</v>
      </c>
      <c r="B217" s="158">
        <v>0.2</v>
      </c>
      <c r="C217" s="158">
        <f t="shared" si="58"/>
        <v>0.22727272727272729</v>
      </c>
      <c r="D217" s="158">
        <f t="shared" si="58"/>
        <v>0.11818181818181819</v>
      </c>
      <c r="E217" s="158">
        <f t="shared" si="58"/>
        <v>0.21818181818181817</v>
      </c>
      <c r="F217" s="158">
        <f t="shared" si="58"/>
        <v>0.19090909090909092</v>
      </c>
      <c r="G217" s="158">
        <f t="shared" si="58"/>
        <v>0.19090909090909092</v>
      </c>
      <c r="H217" s="158">
        <f t="shared" si="58"/>
        <v>0.19090909090909092</v>
      </c>
      <c r="I217" s="158">
        <f t="shared" si="57"/>
        <v>0.2</v>
      </c>
      <c r="J217" s="179">
        <f t="shared" si="58"/>
        <v>0.19090909090909092</v>
      </c>
      <c r="K217" s="158">
        <f t="shared" si="58"/>
        <v>0.20909090909090911</v>
      </c>
      <c r="L217" s="158">
        <f t="shared" si="58"/>
        <v>0.17272727272727273</v>
      </c>
      <c r="M217" s="158">
        <f t="shared" si="58"/>
        <v>0.13636363636363635</v>
      </c>
      <c r="N217" s="158">
        <f t="shared" si="58"/>
        <v>0.12727272727272729</v>
      </c>
      <c r="O217" s="158">
        <f t="shared" si="58"/>
        <v>0.20909090909090911</v>
      </c>
      <c r="P217" s="158">
        <f t="shared" si="58"/>
        <v>0.12727272727272729</v>
      </c>
      <c r="Q217" s="158">
        <f t="shared" si="56"/>
        <v>0.19090909090909092</v>
      </c>
      <c r="R217" s="158">
        <f t="shared" si="56"/>
        <v>0.19090909090909092</v>
      </c>
      <c r="S217" s="158">
        <f t="shared" si="56"/>
        <v>0.16363636363636366</v>
      </c>
      <c r="T217" s="158">
        <f t="shared" si="56"/>
        <v>0.21818181818181817</v>
      </c>
      <c r="U217" s="158">
        <f t="shared" si="56"/>
        <v>0.25454545454545457</v>
      </c>
      <c r="V217" s="158">
        <f t="shared" si="56"/>
        <v>0.21818181818181817</v>
      </c>
      <c r="W217" s="158">
        <f t="shared" si="56"/>
        <v>0.29090909090909095</v>
      </c>
      <c r="X217" s="158">
        <f t="shared" si="56"/>
        <v>0.28181818181818186</v>
      </c>
      <c r="Y217" s="158">
        <f t="shared" si="56"/>
        <v>9.0909090909090912E-2</v>
      </c>
      <c r="Z217" s="158">
        <f t="shared" si="56"/>
        <v>0.21818181818181817</v>
      </c>
      <c r="AA217" s="158">
        <f t="shared" si="56"/>
        <v>0.1</v>
      </c>
      <c r="AB217" s="158">
        <f t="shared" si="56"/>
        <v>0.16363636363636366</v>
      </c>
      <c r="AC217" s="158">
        <f t="shared" si="56"/>
        <v>0.12727272727272729</v>
      </c>
      <c r="AD217" s="158">
        <f t="shared" si="56"/>
        <v>0.20909090909090911</v>
      </c>
      <c r="AE217" s="158">
        <f t="shared" si="56"/>
        <v>0.19090909090909092</v>
      </c>
      <c r="AF217" s="158">
        <f t="shared" si="56"/>
        <v>0.21818181818181817</v>
      </c>
      <c r="AG217" s="158">
        <f t="shared" si="56"/>
        <v>0.18181818181818182</v>
      </c>
      <c r="AH217" s="158">
        <f t="shared" si="56"/>
        <v>0.20909090909090911</v>
      </c>
      <c r="AI217" s="158">
        <f t="shared" si="56"/>
        <v>0.24545454545454548</v>
      </c>
      <c r="AJ217" s="158">
        <f t="shared" si="56"/>
        <v>0.17272727272727273</v>
      </c>
      <c r="AK217" s="158">
        <f t="shared" ref="Q217:AV225" si="59">AK$270*$B217</f>
        <v>0.24545454545454548</v>
      </c>
      <c r="AL217" s="158">
        <f t="shared" si="59"/>
        <v>0.2</v>
      </c>
      <c r="AM217" s="158">
        <f t="shared" si="59"/>
        <v>0.13636363636363635</v>
      </c>
      <c r="AN217" s="158">
        <f t="shared" si="59"/>
        <v>0.16363636363636366</v>
      </c>
      <c r="AO217" s="158">
        <f t="shared" si="59"/>
        <v>0.22727272727272729</v>
      </c>
      <c r="AP217" s="158">
        <f t="shared" si="59"/>
        <v>0.11818181818181819</v>
      </c>
      <c r="AQ217" s="158">
        <f t="shared" si="59"/>
        <v>0.12727272727272729</v>
      </c>
      <c r="AR217" s="158">
        <f t="shared" si="59"/>
        <v>0.14545454545454548</v>
      </c>
      <c r="AS217" s="158">
        <f t="shared" si="59"/>
        <v>0.21818181818181817</v>
      </c>
      <c r="AT217" s="158">
        <f t="shared" si="59"/>
        <v>0.13636363636363635</v>
      </c>
      <c r="AU217" s="158">
        <f t="shared" si="59"/>
        <v>0.27272727272727271</v>
      </c>
      <c r="AV217" s="158">
        <f t="shared" si="59"/>
        <v>0.14545454545454548</v>
      </c>
      <c r="AW217" s="77">
        <v>217</v>
      </c>
    </row>
    <row r="218" spans="1:49" ht="13.5" thickBot="1" x14ac:dyDescent="0.25">
      <c r="A218" s="114" t="s">
        <v>51</v>
      </c>
      <c r="B218" s="158">
        <v>0.14000000000000001</v>
      </c>
      <c r="C218" s="158">
        <f t="shared" si="58"/>
        <v>0.15909090909090912</v>
      </c>
      <c r="D218" s="158">
        <f t="shared" si="58"/>
        <v>8.2727272727272733E-2</v>
      </c>
      <c r="E218" s="158">
        <f t="shared" si="58"/>
        <v>0.15272727272727274</v>
      </c>
      <c r="F218" s="158">
        <f t="shared" si="58"/>
        <v>0.13363636363636366</v>
      </c>
      <c r="G218" s="158">
        <f t="shared" si="58"/>
        <v>0.13363636363636366</v>
      </c>
      <c r="H218" s="158">
        <f t="shared" si="58"/>
        <v>0.13363636363636366</v>
      </c>
      <c r="I218" s="158">
        <f t="shared" si="57"/>
        <v>0.14000000000000001</v>
      </c>
      <c r="J218" s="179">
        <f t="shared" si="58"/>
        <v>0.13363636363636366</v>
      </c>
      <c r="K218" s="158">
        <f t="shared" si="58"/>
        <v>0.14636363636363636</v>
      </c>
      <c r="L218" s="158">
        <f t="shared" si="58"/>
        <v>0.12090909090909092</v>
      </c>
      <c r="M218" s="158">
        <f t="shared" si="58"/>
        <v>9.5454545454545459E-2</v>
      </c>
      <c r="N218" s="158">
        <f t="shared" si="58"/>
        <v>8.9090909090909096E-2</v>
      </c>
      <c r="O218" s="158">
        <f t="shared" si="58"/>
        <v>0.14636363636363636</v>
      </c>
      <c r="P218" s="158">
        <f t="shared" si="58"/>
        <v>8.9090909090909096E-2</v>
      </c>
      <c r="Q218" s="158">
        <f t="shared" si="59"/>
        <v>0.13363636363636366</v>
      </c>
      <c r="R218" s="158">
        <f t="shared" si="59"/>
        <v>0.13363636363636366</v>
      </c>
      <c r="S218" s="158">
        <f t="shared" si="59"/>
        <v>0.11454545454545456</v>
      </c>
      <c r="T218" s="158">
        <f t="shared" si="59"/>
        <v>0.15272727272727274</v>
      </c>
      <c r="U218" s="158">
        <f t="shared" si="59"/>
        <v>0.17818181818181819</v>
      </c>
      <c r="V218" s="158">
        <f t="shared" si="59"/>
        <v>0.15272727272727274</v>
      </c>
      <c r="W218" s="158">
        <f t="shared" si="59"/>
        <v>0.20363636363636367</v>
      </c>
      <c r="X218" s="158">
        <f t="shared" si="59"/>
        <v>0.19727272727272729</v>
      </c>
      <c r="Y218" s="158">
        <f t="shared" si="59"/>
        <v>6.3636363636363644E-2</v>
      </c>
      <c r="Z218" s="158">
        <f t="shared" si="59"/>
        <v>0.15272727272727274</v>
      </c>
      <c r="AA218" s="158">
        <f t="shared" si="59"/>
        <v>7.0000000000000007E-2</v>
      </c>
      <c r="AB218" s="158">
        <f t="shared" si="59"/>
        <v>0.11454545454545456</v>
      </c>
      <c r="AC218" s="158">
        <f t="shared" si="59"/>
        <v>8.9090909090909096E-2</v>
      </c>
      <c r="AD218" s="158">
        <f t="shared" si="59"/>
        <v>0.14636363636363636</v>
      </c>
      <c r="AE218" s="158">
        <f t="shared" si="59"/>
        <v>0.13363636363636366</v>
      </c>
      <c r="AF218" s="158">
        <f t="shared" si="59"/>
        <v>0.15272727272727274</v>
      </c>
      <c r="AG218" s="158">
        <f t="shared" si="59"/>
        <v>0.12727272727272729</v>
      </c>
      <c r="AH218" s="158">
        <f t="shared" si="59"/>
        <v>0.14636363636363636</v>
      </c>
      <c r="AI218" s="158">
        <f t="shared" si="59"/>
        <v>0.17181818181818184</v>
      </c>
      <c r="AJ218" s="158">
        <f t="shared" si="59"/>
        <v>0.12090909090909092</v>
      </c>
      <c r="AK218" s="158">
        <f t="shared" si="59"/>
        <v>0.17181818181818184</v>
      </c>
      <c r="AL218" s="158">
        <f t="shared" si="59"/>
        <v>0.14000000000000001</v>
      </c>
      <c r="AM218" s="158">
        <f t="shared" si="59"/>
        <v>9.5454545454545459E-2</v>
      </c>
      <c r="AN218" s="158">
        <f t="shared" si="59"/>
        <v>0.11454545454545456</v>
      </c>
      <c r="AO218" s="158">
        <f t="shared" si="59"/>
        <v>0.15909090909090912</v>
      </c>
      <c r="AP218" s="158">
        <f t="shared" si="59"/>
        <v>8.2727272727272733E-2</v>
      </c>
      <c r="AQ218" s="158">
        <f t="shared" si="59"/>
        <v>8.9090909090909096E-2</v>
      </c>
      <c r="AR218" s="158">
        <f t="shared" si="59"/>
        <v>0.10181818181818184</v>
      </c>
      <c r="AS218" s="158">
        <f t="shared" si="59"/>
        <v>0.15272727272727274</v>
      </c>
      <c r="AT218" s="158">
        <f t="shared" si="59"/>
        <v>9.5454545454545459E-2</v>
      </c>
      <c r="AU218" s="158">
        <f t="shared" si="59"/>
        <v>0.19090909090909092</v>
      </c>
      <c r="AV218" s="158">
        <f t="shared" si="59"/>
        <v>0.10181818181818184</v>
      </c>
      <c r="AW218" s="77">
        <v>218</v>
      </c>
    </row>
    <row r="219" spans="1:49" ht="13.5" thickBot="1" x14ac:dyDescent="0.25">
      <c r="A219" s="114" t="s">
        <v>52</v>
      </c>
      <c r="B219" s="158">
        <v>0.14000000000000001</v>
      </c>
      <c r="C219" s="158">
        <f t="shared" si="58"/>
        <v>0.15909090909090912</v>
      </c>
      <c r="D219" s="158">
        <f t="shared" si="58"/>
        <v>8.2727272727272733E-2</v>
      </c>
      <c r="E219" s="158">
        <f t="shared" si="58"/>
        <v>0.15272727272727274</v>
      </c>
      <c r="F219" s="158">
        <f t="shared" si="58"/>
        <v>0.13363636363636366</v>
      </c>
      <c r="G219" s="158">
        <f t="shared" si="58"/>
        <v>0.13363636363636366</v>
      </c>
      <c r="H219" s="158">
        <f t="shared" si="58"/>
        <v>0.13363636363636366</v>
      </c>
      <c r="I219" s="158">
        <f t="shared" si="57"/>
        <v>0.14000000000000001</v>
      </c>
      <c r="J219" s="179">
        <f t="shared" si="58"/>
        <v>0.13363636363636366</v>
      </c>
      <c r="K219" s="158">
        <f t="shared" si="58"/>
        <v>0.14636363636363636</v>
      </c>
      <c r="L219" s="158">
        <f t="shared" si="58"/>
        <v>0.12090909090909092</v>
      </c>
      <c r="M219" s="158">
        <f t="shared" si="58"/>
        <v>9.5454545454545459E-2</v>
      </c>
      <c r="N219" s="158">
        <f t="shared" si="58"/>
        <v>8.9090909090909096E-2</v>
      </c>
      <c r="O219" s="158">
        <f t="shared" si="58"/>
        <v>0.14636363636363636</v>
      </c>
      <c r="P219" s="158">
        <f t="shared" si="58"/>
        <v>8.9090909090909096E-2</v>
      </c>
      <c r="Q219" s="158">
        <f t="shared" si="59"/>
        <v>0.13363636363636366</v>
      </c>
      <c r="R219" s="158">
        <f t="shared" si="59"/>
        <v>0.13363636363636366</v>
      </c>
      <c r="S219" s="158">
        <f t="shared" si="59"/>
        <v>0.11454545454545456</v>
      </c>
      <c r="T219" s="158">
        <f t="shared" si="59"/>
        <v>0.15272727272727274</v>
      </c>
      <c r="U219" s="158">
        <f t="shared" si="59"/>
        <v>0.17818181818181819</v>
      </c>
      <c r="V219" s="158">
        <f t="shared" si="59"/>
        <v>0.15272727272727274</v>
      </c>
      <c r="W219" s="158">
        <f t="shared" si="59"/>
        <v>0.20363636363636367</v>
      </c>
      <c r="X219" s="158">
        <f t="shared" si="59"/>
        <v>0.19727272727272729</v>
      </c>
      <c r="Y219" s="158">
        <f t="shared" si="59"/>
        <v>6.3636363636363644E-2</v>
      </c>
      <c r="Z219" s="158">
        <f t="shared" si="59"/>
        <v>0.15272727272727274</v>
      </c>
      <c r="AA219" s="158">
        <f t="shared" si="59"/>
        <v>7.0000000000000007E-2</v>
      </c>
      <c r="AB219" s="158">
        <f t="shared" si="59"/>
        <v>0.11454545454545456</v>
      </c>
      <c r="AC219" s="158">
        <f t="shared" si="59"/>
        <v>8.9090909090909096E-2</v>
      </c>
      <c r="AD219" s="158">
        <f t="shared" si="59"/>
        <v>0.14636363636363636</v>
      </c>
      <c r="AE219" s="158">
        <f t="shared" si="59"/>
        <v>0.13363636363636366</v>
      </c>
      <c r="AF219" s="158">
        <f t="shared" si="59"/>
        <v>0.15272727272727274</v>
      </c>
      <c r="AG219" s="158">
        <f t="shared" si="59"/>
        <v>0.12727272727272729</v>
      </c>
      <c r="AH219" s="158">
        <f t="shared" si="59"/>
        <v>0.14636363636363636</v>
      </c>
      <c r="AI219" s="158">
        <f t="shared" si="59"/>
        <v>0.17181818181818184</v>
      </c>
      <c r="AJ219" s="158">
        <f t="shared" si="59"/>
        <v>0.12090909090909092</v>
      </c>
      <c r="AK219" s="158">
        <f t="shared" si="59"/>
        <v>0.17181818181818184</v>
      </c>
      <c r="AL219" s="158">
        <f t="shared" si="59"/>
        <v>0.14000000000000001</v>
      </c>
      <c r="AM219" s="158">
        <f t="shared" si="59"/>
        <v>9.5454545454545459E-2</v>
      </c>
      <c r="AN219" s="158">
        <f t="shared" si="59"/>
        <v>0.11454545454545456</v>
      </c>
      <c r="AO219" s="158">
        <f t="shared" si="59"/>
        <v>0.15909090909090912</v>
      </c>
      <c r="AP219" s="158">
        <f t="shared" si="59"/>
        <v>8.2727272727272733E-2</v>
      </c>
      <c r="AQ219" s="158">
        <f t="shared" si="59"/>
        <v>8.9090909090909096E-2</v>
      </c>
      <c r="AR219" s="158">
        <f t="shared" si="59"/>
        <v>0.10181818181818184</v>
      </c>
      <c r="AS219" s="158">
        <f t="shared" si="59"/>
        <v>0.15272727272727274</v>
      </c>
      <c r="AT219" s="158">
        <f t="shared" si="59"/>
        <v>9.5454545454545459E-2</v>
      </c>
      <c r="AU219" s="158">
        <f t="shared" si="59"/>
        <v>0.19090909090909092</v>
      </c>
      <c r="AV219" s="158">
        <f t="shared" si="59"/>
        <v>0.10181818181818184</v>
      </c>
      <c r="AW219" s="77">
        <v>219</v>
      </c>
    </row>
    <row r="220" spans="1:49" ht="13.5" thickBot="1" x14ac:dyDescent="0.25">
      <c r="A220" s="114" t="s">
        <v>53</v>
      </c>
      <c r="B220" s="158">
        <v>0.12</v>
      </c>
      <c r="C220" s="158">
        <f>C$270*$B220</f>
        <v>0.13636363636363638</v>
      </c>
      <c r="D220" s="158">
        <f t="shared" si="58"/>
        <v>7.0909090909090908E-2</v>
      </c>
      <c r="E220" s="158">
        <f t="shared" si="58"/>
        <v>0.13090909090909089</v>
      </c>
      <c r="F220" s="158">
        <f t="shared" si="58"/>
        <v>0.11454545454545455</v>
      </c>
      <c r="G220" s="158">
        <f t="shared" si="58"/>
        <v>0.11454545454545455</v>
      </c>
      <c r="H220" s="158">
        <f t="shared" si="58"/>
        <v>0.11454545454545455</v>
      </c>
      <c r="I220" s="158">
        <f t="shared" si="57"/>
        <v>0.12</v>
      </c>
      <c r="J220" s="179">
        <f t="shared" si="58"/>
        <v>0.11454545454545455</v>
      </c>
      <c r="K220" s="158">
        <f t="shared" si="58"/>
        <v>0.12545454545454546</v>
      </c>
      <c r="L220" s="158">
        <f t="shared" si="58"/>
        <v>0.10363636363636364</v>
      </c>
      <c r="M220" s="158">
        <f t="shared" si="58"/>
        <v>8.1818181818181804E-2</v>
      </c>
      <c r="N220" s="158">
        <f t="shared" si="58"/>
        <v>7.6363636363636356E-2</v>
      </c>
      <c r="O220" s="158">
        <f t="shared" si="58"/>
        <v>0.12545454545454546</v>
      </c>
      <c r="P220" s="158">
        <f t="shared" si="58"/>
        <v>7.6363636363636356E-2</v>
      </c>
      <c r="Q220" s="158">
        <f t="shared" si="59"/>
        <v>0.11454545454545455</v>
      </c>
      <c r="R220" s="158">
        <f t="shared" si="59"/>
        <v>0.11454545454545455</v>
      </c>
      <c r="S220" s="158">
        <f t="shared" si="59"/>
        <v>9.818181818181819E-2</v>
      </c>
      <c r="T220" s="158">
        <f t="shared" si="59"/>
        <v>0.13090909090909089</v>
      </c>
      <c r="U220" s="158">
        <f t="shared" si="59"/>
        <v>0.15272727272727271</v>
      </c>
      <c r="V220" s="158">
        <f t="shared" si="59"/>
        <v>0.13090909090909089</v>
      </c>
      <c r="W220" s="158">
        <f t="shared" si="59"/>
        <v>0.17454545454545453</v>
      </c>
      <c r="X220" s="158">
        <f t="shared" si="59"/>
        <v>0.1690909090909091</v>
      </c>
      <c r="Y220" s="158">
        <f t="shared" si="59"/>
        <v>5.4545454545454543E-2</v>
      </c>
      <c r="Z220" s="158">
        <f t="shared" si="59"/>
        <v>0.13090909090909089</v>
      </c>
      <c r="AA220" s="158">
        <f t="shared" si="59"/>
        <v>0.06</v>
      </c>
      <c r="AB220" s="158">
        <f t="shared" si="59"/>
        <v>9.818181818181819E-2</v>
      </c>
      <c r="AC220" s="158">
        <f t="shared" si="59"/>
        <v>7.6363636363636356E-2</v>
      </c>
      <c r="AD220" s="158">
        <f t="shared" si="59"/>
        <v>0.12545454545454546</v>
      </c>
      <c r="AE220" s="158">
        <f t="shared" si="59"/>
        <v>0.11454545454545455</v>
      </c>
      <c r="AF220" s="158">
        <f t="shared" si="59"/>
        <v>0.13090909090909089</v>
      </c>
      <c r="AG220" s="158">
        <f t="shared" si="59"/>
        <v>0.10909090909090909</v>
      </c>
      <c r="AH220" s="158">
        <f t="shared" si="59"/>
        <v>0.12545454545454546</v>
      </c>
      <c r="AI220" s="158">
        <f t="shared" si="59"/>
        <v>0.14727272727272728</v>
      </c>
      <c r="AJ220" s="158">
        <f t="shared" si="59"/>
        <v>0.10363636363636364</v>
      </c>
      <c r="AK220" s="158">
        <f t="shared" si="59"/>
        <v>0.14727272727272728</v>
      </c>
      <c r="AL220" s="158">
        <f t="shared" si="59"/>
        <v>0.12</v>
      </c>
      <c r="AM220" s="158">
        <f t="shared" si="59"/>
        <v>8.1818181818181804E-2</v>
      </c>
      <c r="AN220" s="158">
        <f t="shared" si="59"/>
        <v>9.818181818181819E-2</v>
      </c>
      <c r="AO220" s="158">
        <f t="shared" si="59"/>
        <v>0.13636363636363638</v>
      </c>
      <c r="AP220" s="158">
        <f t="shared" si="59"/>
        <v>7.0909090909090908E-2</v>
      </c>
      <c r="AQ220" s="158">
        <f t="shared" si="59"/>
        <v>7.6363636363636356E-2</v>
      </c>
      <c r="AR220" s="158">
        <f t="shared" si="59"/>
        <v>8.7272727272727266E-2</v>
      </c>
      <c r="AS220" s="158">
        <f t="shared" si="59"/>
        <v>0.13090909090909089</v>
      </c>
      <c r="AT220" s="158">
        <f t="shared" si="59"/>
        <v>8.1818181818181804E-2</v>
      </c>
      <c r="AU220" s="158">
        <f t="shared" si="59"/>
        <v>0.16363636363636361</v>
      </c>
      <c r="AV220" s="158">
        <f t="shared" si="59"/>
        <v>8.7272727272727266E-2</v>
      </c>
      <c r="AW220" s="77">
        <v>220</v>
      </c>
    </row>
    <row r="221" spans="1:49" ht="13.5" thickBot="1" x14ac:dyDescent="0.25">
      <c r="A221" s="114" t="s">
        <v>54</v>
      </c>
      <c r="B221" s="158">
        <v>0.12</v>
      </c>
      <c r="C221" s="158">
        <f t="shared" ref="C221:C225" si="60">C$270*$B221</f>
        <v>0.13636363636363638</v>
      </c>
      <c r="D221" s="158">
        <f t="shared" si="58"/>
        <v>7.0909090909090908E-2</v>
      </c>
      <c r="E221" s="158">
        <f t="shared" si="58"/>
        <v>0.13090909090909089</v>
      </c>
      <c r="F221" s="158">
        <f t="shared" si="58"/>
        <v>0.11454545454545455</v>
      </c>
      <c r="G221" s="158">
        <f t="shared" si="58"/>
        <v>0.11454545454545455</v>
      </c>
      <c r="H221" s="158">
        <f t="shared" si="58"/>
        <v>0.11454545454545455</v>
      </c>
      <c r="I221" s="158">
        <f t="shared" si="57"/>
        <v>0.12</v>
      </c>
      <c r="J221" s="179">
        <f t="shared" si="58"/>
        <v>0.11454545454545455</v>
      </c>
      <c r="K221" s="158">
        <f t="shared" si="58"/>
        <v>0.12545454545454546</v>
      </c>
      <c r="L221" s="158">
        <f t="shared" si="58"/>
        <v>0.10363636363636364</v>
      </c>
      <c r="M221" s="158">
        <f t="shared" si="58"/>
        <v>8.1818181818181804E-2</v>
      </c>
      <c r="N221" s="158">
        <f t="shared" si="58"/>
        <v>7.6363636363636356E-2</v>
      </c>
      <c r="O221" s="158">
        <f t="shared" si="58"/>
        <v>0.12545454545454546</v>
      </c>
      <c r="P221" s="158">
        <f t="shared" si="58"/>
        <v>7.6363636363636356E-2</v>
      </c>
      <c r="Q221" s="158">
        <f t="shared" si="59"/>
        <v>0.11454545454545455</v>
      </c>
      <c r="R221" s="158">
        <f t="shared" si="59"/>
        <v>0.11454545454545455</v>
      </c>
      <c r="S221" s="158">
        <f t="shared" si="59"/>
        <v>9.818181818181819E-2</v>
      </c>
      <c r="T221" s="158">
        <f t="shared" si="59"/>
        <v>0.13090909090909089</v>
      </c>
      <c r="U221" s="158">
        <f t="shared" si="59"/>
        <v>0.15272727272727271</v>
      </c>
      <c r="V221" s="158">
        <f t="shared" si="59"/>
        <v>0.13090909090909089</v>
      </c>
      <c r="W221" s="158">
        <f t="shared" si="59"/>
        <v>0.17454545454545453</v>
      </c>
      <c r="X221" s="158">
        <f t="shared" si="59"/>
        <v>0.1690909090909091</v>
      </c>
      <c r="Y221" s="158">
        <f t="shared" si="59"/>
        <v>5.4545454545454543E-2</v>
      </c>
      <c r="Z221" s="158">
        <f t="shared" si="59"/>
        <v>0.13090909090909089</v>
      </c>
      <c r="AA221" s="158">
        <f t="shared" si="59"/>
        <v>0.06</v>
      </c>
      <c r="AB221" s="158">
        <f t="shared" si="59"/>
        <v>9.818181818181819E-2</v>
      </c>
      <c r="AC221" s="158">
        <f t="shared" si="59"/>
        <v>7.6363636363636356E-2</v>
      </c>
      <c r="AD221" s="158">
        <f t="shared" si="59"/>
        <v>0.12545454545454546</v>
      </c>
      <c r="AE221" s="158">
        <f t="shared" si="59"/>
        <v>0.11454545454545455</v>
      </c>
      <c r="AF221" s="158">
        <f t="shared" si="59"/>
        <v>0.13090909090909089</v>
      </c>
      <c r="AG221" s="158">
        <f t="shared" si="59"/>
        <v>0.10909090909090909</v>
      </c>
      <c r="AH221" s="158">
        <f t="shared" si="59"/>
        <v>0.12545454545454546</v>
      </c>
      <c r="AI221" s="158">
        <f t="shared" si="59"/>
        <v>0.14727272727272728</v>
      </c>
      <c r="AJ221" s="158">
        <f t="shared" si="59"/>
        <v>0.10363636363636364</v>
      </c>
      <c r="AK221" s="158">
        <f t="shared" si="59"/>
        <v>0.14727272727272728</v>
      </c>
      <c r="AL221" s="158">
        <f t="shared" si="59"/>
        <v>0.12</v>
      </c>
      <c r="AM221" s="158">
        <f t="shared" si="59"/>
        <v>8.1818181818181804E-2</v>
      </c>
      <c r="AN221" s="158">
        <f t="shared" si="59"/>
        <v>9.818181818181819E-2</v>
      </c>
      <c r="AO221" s="158">
        <f t="shared" si="59"/>
        <v>0.13636363636363638</v>
      </c>
      <c r="AP221" s="158">
        <f t="shared" si="59"/>
        <v>7.0909090909090908E-2</v>
      </c>
      <c r="AQ221" s="158">
        <f t="shared" si="59"/>
        <v>7.6363636363636356E-2</v>
      </c>
      <c r="AR221" s="158">
        <f t="shared" si="59"/>
        <v>8.7272727272727266E-2</v>
      </c>
      <c r="AS221" s="158">
        <f t="shared" si="59"/>
        <v>0.13090909090909089</v>
      </c>
      <c r="AT221" s="158">
        <f t="shared" si="59"/>
        <v>8.1818181818181804E-2</v>
      </c>
      <c r="AU221" s="158">
        <f t="shared" si="59"/>
        <v>0.16363636363636361</v>
      </c>
      <c r="AV221" s="158">
        <f t="shared" si="59"/>
        <v>8.7272727272727266E-2</v>
      </c>
      <c r="AW221" s="77">
        <v>221</v>
      </c>
    </row>
    <row r="222" spans="1:49" ht="13.5" thickBot="1" x14ac:dyDescent="0.25">
      <c r="A222" s="114" t="s">
        <v>55</v>
      </c>
      <c r="B222" s="158">
        <v>0.05</v>
      </c>
      <c r="C222" s="158">
        <f t="shared" si="60"/>
        <v>5.6818181818181823E-2</v>
      </c>
      <c r="D222" s="158">
        <f t="shared" si="58"/>
        <v>2.9545454545454548E-2</v>
      </c>
      <c r="E222" s="158">
        <f t="shared" si="58"/>
        <v>5.4545454545454543E-2</v>
      </c>
      <c r="F222" s="158">
        <f t="shared" si="58"/>
        <v>4.7727272727272729E-2</v>
      </c>
      <c r="G222" s="158">
        <f t="shared" si="58"/>
        <v>4.7727272727272729E-2</v>
      </c>
      <c r="H222" s="158">
        <f t="shared" si="58"/>
        <v>4.7727272727272729E-2</v>
      </c>
      <c r="I222" s="158">
        <f t="shared" si="57"/>
        <v>0.05</v>
      </c>
      <c r="J222" s="179">
        <f t="shared" si="58"/>
        <v>4.7727272727272729E-2</v>
      </c>
      <c r="K222" s="158">
        <f t="shared" si="58"/>
        <v>5.2272727272727276E-2</v>
      </c>
      <c r="L222" s="158">
        <f t="shared" si="58"/>
        <v>4.3181818181818182E-2</v>
      </c>
      <c r="M222" s="158">
        <f t="shared" si="58"/>
        <v>3.4090909090909088E-2</v>
      </c>
      <c r="N222" s="158">
        <f t="shared" si="58"/>
        <v>3.1818181818181822E-2</v>
      </c>
      <c r="O222" s="158">
        <f t="shared" si="58"/>
        <v>5.2272727272727276E-2</v>
      </c>
      <c r="P222" s="158">
        <f t="shared" si="58"/>
        <v>3.1818181818181822E-2</v>
      </c>
      <c r="Q222" s="158">
        <f t="shared" si="59"/>
        <v>4.7727272727272729E-2</v>
      </c>
      <c r="R222" s="158">
        <f t="shared" si="59"/>
        <v>4.7727272727272729E-2</v>
      </c>
      <c r="S222" s="158">
        <f t="shared" si="59"/>
        <v>4.0909090909090916E-2</v>
      </c>
      <c r="T222" s="158">
        <f t="shared" si="59"/>
        <v>5.4545454545454543E-2</v>
      </c>
      <c r="U222" s="158">
        <f t="shared" si="59"/>
        <v>6.3636363636363644E-2</v>
      </c>
      <c r="V222" s="158">
        <f t="shared" si="59"/>
        <v>5.4545454545454543E-2</v>
      </c>
      <c r="W222" s="158">
        <f t="shared" si="59"/>
        <v>7.2727272727272738E-2</v>
      </c>
      <c r="X222" s="158">
        <f t="shared" si="59"/>
        <v>7.0454545454545464E-2</v>
      </c>
      <c r="Y222" s="158">
        <f t="shared" si="59"/>
        <v>2.2727272727272728E-2</v>
      </c>
      <c r="Z222" s="158">
        <f t="shared" si="59"/>
        <v>5.4545454545454543E-2</v>
      </c>
      <c r="AA222" s="158">
        <f t="shared" si="59"/>
        <v>2.5000000000000001E-2</v>
      </c>
      <c r="AB222" s="158">
        <f t="shared" si="59"/>
        <v>4.0909090909090916E-2</v>
      </c>
      <c r="AC222" s="158">
        <f t="shared" si="59"/>
        <v>3.1818181818181822E-2</v>
      </c>
      <c r="AD222" s="158">
        <f t="shared" si="59"/>
        <v>5.2272727272727276E-2</v>
      </c>
      <c r="AE222" s="158">
        <f t="shared" si="59"/>
        <v>4.7727272727272729E-2</v>
      </c>
      <c r="AF222" s="158">
        <f t="shared" si="59"/>
        <v>5.4545454545454543E-2</v>
      </c>
      <c r="AG222" s="158">
        <f t="shared" si="59"/>
        <v>4.5454545454545456E-2</v>
      </c>
      <c r="AH222" s="158">
        <f t="shared" si="59"/>
        <v>5.2272727272727276E-2</v>
      </c>
      <c r="AI222" s="158">
        <f t="shared" si="59"/>
        <v>6.136363636363637E-2</v>
      </c>
      <c r="AJ222" s="158">
        <f t="shared" si="59"/>
        <v>4.3181818181818182E-2</v>
      </c>
      <c r="AK222" s="158">
        <f t="shared" si="59"/>
        <v>6.136363636363637E-2</v>
      </c>
      <c r="AL222" s="158">
        <f t="shared" si="59"/>
        <v>0.05</v>
      </c>
      <c r="AM222" s="158">
        <f t="shared" si="59"/>
        <v>3.4090909090909088E-2</v>
      </c>
      <c r="AN222" s="158">
        <f t="shared" si="59"/>
        <v>4.0909090909090916E-2</v>
      </c>
      <c r="AO222" s="158">
        <f t="shared" si="59"/>
        <v>5.6818181818181823E-2</v>
      </c>
      <c r="AP222" s="158">
        <f t="shared" si="59"/>
        <v>2.9545454545454548E-2</v>
      </c>
      <c r="AQ222" s="158">
        <f t="shared" si="59"/>
        <v>3.1818181818181822E-2</v>
      </c>
      <c r="AR222" s="158">
        <f t="shared" si="59"/>
        <v>3.6363636363636369E-2</v>
      </c>
      <c r="AS222" s="158">
        <f t="shared" si="59"/>
        <v>5.4545454545454543E-2</v>
      </c>
      <c r="AT222" s="158">
        <f t="shared" si="59"/>
        <v>3.4090909090909088E-2</v>
      </c>
      <c r="AU222" s="158">
        <f t="shared" si="59"/>
        <v>6.8181818181818177E-2</v>
      </c>
      <c r="AV222" s="158">
        <f t="shared" si="59"/>
        <v>3.6363636363636369E-2</v>
      </c>
      <c r="AW222" s="77">
        <v>222</v>
      </c>
    </row>
    <row r="223" spans="1:49" ht="13.5" thickBot="1" x14ac:dyDescent="0.25">
      <c r="A223" s="114" t="s">
        <v>56</v>
      </c>
      <c r="B223" s="158">
        <v>0.05</v>
      </c>
      <c r="C223" s="158">
        <f t="shared" si="60"/>
        <v>5.6818181818181823E-2</v>
      </c>
      <c r="D223" s="158">
        <f t="shared" si="58"/>
        <v>2.9545454545454548E-2</v>
      </c>
      <c r="E223" s="158">
        <f t="shared" si="58"/>
        <v>5.4545454545454543E-2</v>
      </c>
      <c r="F223" s="158">
        <f t="shared" si="58"/>
        <v>4.7727272727272729E-2</v>
      </c>
      <c r="G223" s="158">
        <f t="shared" si="58"/>
        <v>4.7727272727272729E-2</v>
      </c>
      <c r="H223" s="158">
        <f t="shared" si="58"/>
        <v>4.7727272727272729E-2</v>
      </c>
      <c r="I223" s="158">
        <f t="shared" si="57"/>
        <v>0.05</v>
      </c>
      <c r="J223" s="179">
        <f t="shared" si="58"/>
        <v>4.7727272727272729E-2</v>
      </c>
      <c r="K223" s="158">
        <f t="shared" si="58"/>
        <v>5.2272727272727276E-2</v>
      </c>
      <c r="L223" s="158">
        <f t="shared" si="58"/>
        <v>4.3181818181818182E-2</v>
      </c>
      <c r="M223" s="158">
        <f t="shared" si="58"/>
        <v>3.4090909090909088E-2</v>
      </c>
      <c r="N223" s="158">
        <f t="shared" si="58"/>
        <v>3.1818181818181822E-2</v>
      </c>
      <c r="O223" s="158">
        <f t="shared" si="58"/>
        <v>5.2272727272727276E-2</v>
      </c>
      <c r="P223" s="158">
        <f t="shared" si="58"/>
        <v>3.1818181818181822E-2</v>
      </c>
      <c r="Q223" s="158">
        <f t="shared" si="59"/>
        <v>4.7727272727272729E-2</v>
      </c>
      <c r="R223" s="158">
        <f t="shared" si="59"/>
        <v>4.7727272727272729E-2</v>
      </c>
      <c r="S223" s="158">
        <f t="shared" si="59"/>
        <v>4.0909090909090916E-2</v>
      </c>
      <c r="T223" s="158">
        <f t="shared" si="59"/>
        <v>5.4545454545454543E-2</v>
      </c>
      <c r="U223" s="158">
        <f t="shared" si="59"/>
        <v>6.3636363636363644E-2</v>
      </c>
      <c r="V223" s="158">
        <f t="shared" si="59"/>
        <v>5.4545454545454543E-2</v>
      </c>
      <c r="W223" s="158">
        <f t="shared" si="59"/>
        <v>7.2727272727272738E-2</v>
      </c>
      <c r="X223" s="158">
        <f t="shared" si="59"/>
        <v>7.0454545454545464E-2</v>
      </c>
      <c r="Y223" s="158">
        <f t="shared" si="59"/>
        <v>2.2727272727272728E-2</v>
      </c>
      <c r="Z223" s="158">
        <f t="shared" si="59"/>
        <v>5.4545454545454543E-2</v>
      </c>
      <c r="AA223" s="158">
        <f t="shared" si="59"/>
        <v>2.5000000000000001E-2</v>
      </c>
      <c r="AB223" s="158">
        <f t="shared" si="59"/>
        <v>4.0909090909090916E-2</v>
      </c>
      <c r="AC223" s="158">
        <f t="shared" si="59"/>
        <v>3.1818181818181822E-2</v>
      </c>
      <c r="AD223" s="158">
        <f t="shared" si="59"/>
        <v>5.2272727272727276E-2</v>
      </c>
      <c r="AE223" s="158">
        <f t="shared" si="59"/>
        <v>4.7727272727272729E-2</v>
      </c>
      <c r="AF223" s="158">
        <f t="shared" si="59"/>
        <v>5.4545454545454543E-2</v>
      </c>
      <c r="AG223" s="158">
        <f t="shared" si="59"/>
        <v>4.5454545454545456E-2</v>
      </c>
      <c r="AH223" s="158">
        <f t="shared" si="59"/>
        <v>5.2272727272727276E-2</v>
      </c>
      <c r="AI223" s="158">
        <f t="shared" si="59"/>
        <v>6.136363636363637E-2</v>
      </c>
      <c r="AJ223" s="158">
        <f t="shared" si="59"/>
        <v>4.3181818181818182E-2</v>
      </c>
      <c r="AK223" s="158">
        <f t="shared" si="59"/>
        <v>6.136363636363637E-2</v>
      </c>
      <c r="AL223" s="158">
        <f t="shared" si="59"/>
        <v>0.05</v>
      </c>
      <c r="AM223" s="158">
        <f t="shared" si="59"/>
        <v>3.4090909090909088E-2</v>
      </c>
      <c r="AN223" s="158">
        <f t="shared" si="59"/>
        <v>4.0909090909090916E-2</v>
      </c>
      <c r="AO223" s="158">
        <f t="shared" si="59"/>
        <v>5.6818181818181823E-2</v>
      </c>
      <c r="AP223" s="158">
        <f t="shared" si="59"/>
        <v>2.9545454545454548E-2</v>
      </c>
      <c r="AQ223" s="158">
        <f t="shared" si="59"/>
        <v>3.1818181818181822E-2</v>
      </c>
      <c r="AR223" s="158">
        <f t="shared" si="59"/>
        <v>3.6363636363636369E-2</v>
      </c>
      <c r="AS223" s="158">
        <f t="shared" si="59"/>
        <v>5.4545454545454543E-2</v>
      </c>
      <c r="AT223" s="158">
        <f t="shared" si="59"/>
        <v>3.4090909090909088E-2</v>
      </c>
      <c r="AU223" s="158">
        <f t="shared" si="59"/>
        <v>6.8181818181818177E-2</v>
      </c>
      <c r="AV223" s="158">
        <f t="shared" si="59"/>
        <v>3.6363636363636369E-2</v>
      </c>
      <c r="AW223" s="77">
        <v>223</v>
      </c>
    </row>
    <row r="224" spans="1:49" ht="13.5" thickBot="1" x14ac:dyDescent="0.25">
      <c r="A224" s="114" t="s">
        <v>210</v>
      </c>
      <c r="B224" s="158">
        <v>0.05</v>
      </c>
      <c r="C224" s="158">
        <f t="shared" si="60"/>
        <v>5.6818181818181823E-2</v>
      </c>
      <c r="D224" s="158">
        <f t="shared" si="58"/>
        <v>2.9545454545454548E-2</v>
      </c>
      <c r="E224" s="158">
        <f t="shared" si="58"/>
        <v>5.4545454545454543E-2</v>
      </c>
      <c r="F224" s="158">
        <f t="shared" si="58"/>
        <v>4.7727272727272729E-2</v>
      </c>
      <c r="G224" s="158">
        <f t="shared" si="58"/>
        <v>4.7727272727272729E-2</v>
      </c>
      <c r="H224" s="158">
        <f t="shared" si="58"/>
        <v>4.7727272727272729E-2</v>
      </c>
      <c r="I224" s="158">
        <f t="shared" si="57"/>
        <v>0.05</v>
      </c>
      <c r="J224" s="179">
        <f t="shared" si="58"/>
        <v>4.7727272727272729E-2</v>
      </c>
      <c r="K224" s="158">
        <f t="shared" si="58"/>
        <v>5.2272727272727276E-2</v>
      </c>
      <c r="L224" s="158">
        <f t="shared" si="58"/>
        <v>4.3181818181818182E-2</v>
      </c>
      <c r="M224" s="158">
        <f t="shared" si="58"/>
        <v>3.4090909090909088E-2</v>
      </c>
      <c r="N224" s="158">
        <f t="shared" si="58"/>
        <v>3.1818181818181822E-2</v>
      </c>
      <c r="O224" s="158">
        <f t="shared" si="58"/>
        <v>5.2272727272727276E-2</v>
      </c>
      <c r="P224" s="158">
        <f t="shared" si="58"/>
        <v>3.1818181818181822E-2</v>
      </c>
      <c r="Q224" s="158">
        <f t="shared" si="59"/>
        <v>4.7727272727272729E-2</v>
      </c>
      <c r="R224" s="158">
        <f t="shared" si="59"/>
        <v>4.7727272727272729E-2</v>
      </c>
      <c r="S224" s="158">
        <f t="shared" si="59"/>
        <v>4.0909090909090916E-2</v>
      </c>
      <c r="T224" s="158">
        <f t="shared" si="59"/>
        <v>5.4545454545454543E-2</v>
      </c>
      <c r="U224" s="158">
        <f t="shared" si="59"/>
        <v>6.3636363636363644E-2</v>
      </c>
      <c r="V224" s="158">
        <f t="shared" si="59"/>
        <v>5.4545454545454543E-2</v>
      </c>
      <c r="W224" s="158">
        <f t="shared" si="59"/>
        <v>7.2727272727272738E-2</v>
      </c>
      <c r="X224" s="158">
        <f t="shared" si="59"/>
        <v>7.0454545454545464E-2</v>
      </c>
      <c r="Y224" s="158">
        <f t="shared" si="59"/>
        <v>2.2727272727272728E-2</v>
      </c>
      <c r="Z224" s="158">
        <f t="shared" si="59"/>
        <v>5.4545454545454543E-2</v>
      </c>
      <c r="AA224" s="158">
        <f t="shared" si="59"/>
        <v>2.5000000000000001E-2</v>
      </c>
      <c r="AB224" s="158">
        <f t="shared" si="59"/>
        <v>4.0909090909090916E-2</v>
      </c>
      <c r="AC224" s="158">
        <f t="shared" si="59"/>
        <v>3.1818181818181822E-2</v>
      </c>
      <c r="AD224" s="158">
        <f t="shared" si="59"/>
        <v>5.2272727272727276E-2</v>
      </c>
      <c r="AE224" s="158">
        <f t="shared" si="59"/>
        <v>4.7727272727272729E-2</v>
      </c>
      <c r="AF224" s="158">
        <f t="shared" si="59"/>
        <v>5.4545454545454543E-2</v>
      </c>
      <c r="AG224" s="158">
        <f t="shared" si="59"/>
        <v>4.5454545454545456E-2</v>
      </c>
      <c r="AH224" s="158">
        <f t="shared" si="59"/>
        <v>5.2272727272727276E-2</v>
      </c>
      <c r="AI224" s="158">
        <f t="shared" si="59"/>
        <v>6.136363636363637E-2</v>
      </c>
      <c r="AJ224" s="158">
        <f t="shared" si="59"/>
        <v>4.3181818181818182E-2</v>
      </c>
      <c r="AK224" s="158">
        <f t="shared" ref="AK224:AV225" si="61">AK$270*$B224</f>
        <v>6.136363636363637E-2</v>
      </c>
      <c r="AL224" s="158">
        <f t="shared" si="61"/>
        <v>0.05</v>
      </c>
      <c r="AM224" s="158">
        <f t="shared" si="61"/>
        <v>3.4090909090909088E-2</v>
      </c>
      <c r="AN224" s="158">
        <f t="shared" si="61"/>
        <v>4.0909090909090916E-2</v>
      </c>
      <c r="AO224" s="158">
        <f t="shared" si="61"/>
        <v>5.6818181818181823E-2</v>
      </c>
      <c r="AP224" s="158">
        <f t="shared" si="61"/>
        <v>2.9545454545454548E-2</v>
      </c>
      <c r="AQ224" s="158">
        <f t="shared" si="61"/>
        <v>3.1818181818181822E-2</v>
      </c>
      <c r="AR224" s="158">
        <f t="shared" si="61"/>
        <v>3.6363636363636369E-2</v>
      </c>
      <c r="AS224" s="158">
        <f t="shared" si="61"/>
        <v>5.4545454545454543E-2</v>
      </c>
      <c r="AT224" s="158">
        <f t="shared" si="61"/>
        <v>3.4090909090909088E-2</v>
      </c>
      <c r="AU224" s="158">
        <f t="shared" si="61"/>
        <v>6.8181818181818177E-2</v>
      </c>
      <c r="AV224" s="158">
        <f t="shared" si="61"/>
        <v>3.6363636363636369E-2</v>
      </c>
      <c r="AW224" s="77">
        <v>224</v>
      </c>
    </row>
    <row r="225" spans="1:49" ht="13.5" thickBot="1" x14ac:dyDescent="0.25">
      <c r="A225" s="114" t="s">
        <v>211</v>
      </c>
      <c r="B225" s="158">
        <v>0.05</v>
      </c>
      <c r="C225" s="158">
        <f t="shared" si="60"/>
        <v>5.6818181818181823E-2</v>
      </c>
      <c r="D225" s="158">
        <f t="shared" si="58"/>
        <v>2.9545454545454548E-2</v>
      </c>
      <c r="E225" s="158">
        <f t="shared" si="58"/>
        <v>5.4545454545454543E-2</v>
      </c>
      <c r="F225" s="158">
        <f t="shared" si="58"/>
        <v>4.7727272727272729E-2</v>
      </c>
      <c r="G225" s="158">
        <f t="shared" si="58"/>
        <v>4.7727272727272729E-2</v>
      </c>
      <c r="H225" s="158">
        <f t="shared" si="58"/>
        <v>4.7727272727272729E-2</v>
      </c>
      <c r="I225" s="158">
        <f t="shared" si="57"/>
        <v>0.05</v>
      </c>
      <c r="J225" s="179">
        <f t="shared" si="58"/>
        <v>4.7727272727272729E-2</v>
      </c>
      <c r="K225" s="158">
        <f t="shared" si="58"/>
        <v>5.2272727272727276E-2</v>
      </c>
      <c r="L225" s="158">
        <f t="shared" si="58"/>
        <v>4.3181818181818182E-2</v>
      </c>
      <c r="M225" s="158">
        <f t="shared" si="58"/>
        <v>3.4090909090909088E-2</v>
      </c>
      <c r="N225" s="158">
        <f t="shared" si="58"/>
        <v>3.1818181818181822E-2</v>
      </c>
      <c r="O225" s="158">
        <f t="shared" si="58"/>
        <v>5.2272727272727276E-2</v>
      </c>
      <c r="P225" s="158">
        <f t="shared" si="58"/>
        <v>3.1818181818181822E-2</v>
      </c>
      <c r="Q225" s="158">
        <f t="shared" si="59"/>
        <v>4.7727272727272729E-2</v>
      </c>
      <c r="R225" s="158">
        <f t="shared" si="59"/>
        <v>4.7727272727272729E-2</v>
      </c>
      <c r="S225" s="158">
        <f t="shared" si="59"/>
        <v>4.0909090909090916E-2</v>
      </c>
      <c r="T225" s="158">
        <f t="shared" ref="T225:AJ225" si="62">T$270*$B225</f>
        <v>5.4545454545454543E-2</v>
      </c>
      <c r="U225" s="158">
        <f t="shared" si="62"/>
        <v>6.3636363636363644E-2</v>
      </c>
      <c r="V225" s="158">
        <f t="shared" si="62"/>
        <v>5.4545454545454543E-2</v>
      </c>
      <c r="W225" s="158">
        <f t="shared" si="62"/>
        <v>7.2727272727272738E-2</v>
      </c>
      <c r="X225" s="158">
        <f t="shared" si="62"/>
        <v>7.0454545454545464E-2</v>
      </c>
      <c r="Y225" s="158">
        <f t="shared" si="62"/>
        <v>2.2727272727272728E-2</v>
      </c>
      <c r="Z225" s="158">
        <f t="shared" si="62"/>
        <v>5.4545454545454543E-2</v>
      </c>
      <c r="AA225" s="158">
        <f t="shared" si="62"/>
        <v>2.5000000000000001E-2</v>
      </c>
      <c r="AB225" s="158">
        <f t="shared" si="62"/>
        <v>4.0909090909090916E-2</v>
      </c>
      <c r="AC225" s="158">
        <f t="shared" si="62"/>
        <v>3.1818181818181822E-2</v>
      </c>
      <c r="AD225" s="158">
        <f t="shared" si="62"/>
        <v>5.2272727272727276E-2</v>
      </c>
      <c r="AE225" s="158">
        <f t="shared" si="62"/>
        <v>4.7727272727272729E-2</v>
      </c>
      <c r="AF225" s="158">
        <f t="shared" si="62"/>
        <v>5.4545454545454543E-2</v>
      </c>
      <c r="AG225" s="158">
        <f t="shared" si="62"/>
        <v>4.5454545454545456E-2</v>
      </c>
      <c r="AH225" s="158">
        <f t="shared" si="62"/>
        <v>5.2272727272727276E-2</v>
      </c>
      <c r="AI225" s="158">
        <f t="shared" si="62"/>
        <v>6.136363636363637E-2</v>
      </c>
      <c r="AJ225" s="158">
        <f t="shared" si="62"/>
        <v>4.3181818181818182E-2</v>
      </c>
      <c r="AK225" s="158">
        <f t="shared" si="61"/>
        <v>6.136363636363637E-2</v>
      </c>
      <c r="AL225" s="158">
        <f t="shared" si="61"/>
        <v>0.05</v>
      </c>
      <c r="AM225" s="158">
        <f t="shared" si="61"/>
        <v>3.4090909090909088E-2</v>
      </c>
      <c r="AN225" s="158">
        <f t="shared" si="61"/>
        <v>4.0909090909090916E-2</v>
      </c>
      <c r="AO225" s="158">
        <f t="shared" si="61"/>
        <v>5.6818181818181823E-2</v>
      </c>
      <c r="AP225" s="158">
        <f t="shared" si="61"/>
        <v>2.9545454545454548E-2</v>
      </c>
      <c r="AQ225" s="158">
        <f t="shared" si="61"/>
        <v>3.1818181818181822E-2</v>
      </c>
      <c r="AR225" s="158">
        <f t="shared" si="61"/>
        <v>3.6363636363636369E-2</v>
      </c>
      <c r="AS225" s="158">
        <f t="shared" si="61"/>
        <v>5.4545454545454543E-2</v>
      </c>
      <c r="AT225" s="158">
        <f t="shared" si="61"/>
        <v>3.4090909090909088E-2</v>
      </c>
      <c r="AU225" s="158">
        <f t="shared" si="61"/>
        <v>6.8181818181818177E-2</v>
      </c>
      <c r="AV225" s="158">
        <f t="shared" si="61"/>
        <v>3.6363636363636369E-2</v>
      </c>
      <c r="AW225" s="77">
        <v>225</v>
      </c>
    </row>
    <row r="226" spans="1:49" ht="13.5" thickBot="1" x14ac:dyDescent="0.25">
      <c r="A226" s="104" t="s">
        <v>62</v>
      </c>
      <c r="B226" s="143"/>
      <c r="AW226" s="77">
        <v>226</v>
      </c>
    </row>
    <row r="227" spans="1:49" ht="13.5" thickBot="1" x14ac:dyDescent="0.25">
      <c r="A227" s="114" t="s">
        <v>20</v>
      </c>
      <c r="B227" s="145"/>
      <c r="AW227" s="77">
        <v>227</v>
      </c>
    </row>
    <row r="228" spans="1:49" ht="13.5" thickBot="1" x14ac:dyDescent="0.25">
      <c r="A228" s="114" t="s">
        <v>21</v>
      </c>
      <c r="B228" s="145"/>
      <c r="AW228" s="77">
        <v>228</v>
      </c>
    </row>
    <row r="229" spans="1:49" ht="13.5" thickBot="1" x14ac:dyDescent="0.25">
      <c r="A229" s="114" t="s">
        <v>22</v>
      </c>
      <c r="B229" s="145"/>
      <c r="AW229" s="77">
        <v>229</v>
      </c>
    </row>
    <row r="230" spans="1:49" ht="13.5" thickBot="1" x14ac:dyDescent="0.25">
      <c r="A230" s="114" t="s">
        <v>23</v>
      </c>
      <c r="B230" s="145"/>
      <c r="AW230" s="77">
        <v>230</v>
      </c>
    </row>
    <row r="231" spans="1:49" ht="13.5" thickBot="1" x14ac:dyDescent="0.25">
      <c r="A231" s="114" t="s">
        <v>221</v>
      </c>
      <c r="B231" s="160">
        <v>0.09</v>
      </c>
      <c r="C231" s="158">
        <f>C$269*$B231</f>
        <v>0.11625000000000001</v>
      </c>
      <c r="D231" s="158">
        <f t="shared" ref="D231:AV238" si="63">D$269*$B231</f>
        <v>7.4999999999999997E-2</v>
      </c>
      <c r="E231" s="158">
        <f t="shared" si="63"/>
        <v>9.375E-2</v>
      </c>
      <c r="F231" s="158">
        <f t="shared" si="63"/>
        <v>0.09</v>
      </c>
      <c r="G231" s="158">
        <f t="shared" si="63"/>
        <v>0.06</v>
      </c>
      <c r="H231" s="158">
        <f t="shared" si="63"/>
        <v>9.7499999999999989E-2</v>
      </c>
      <c r="I231" s="158">
        <f>I$269*$B231</f>
        <v>0.10124999999999999</v>
      </c>
      <c r="J231" s="179">
        <f t="shared" si="63"/>
        <v>7.8750000000000001E-2</v>
      </c>
      <c r="K231" s="158">
        <f t="shared" si="63"/>
        <v>0.09</v>
      </c>
      <c r="L231" s="158">
        <f t="shared" si="63"/>
        <v>7.8750000000000001E-2</v>
      </c>
      <c r="M231" s="158">
        <f t="shared" si="63"/>
        <v>0.11249999999999999</v>
      </c>
      <c r="N231" s="158">
        <f t="shared" si="63"/>
        <v>8.249999999999999E-2</v>
      </c>
      <c r="O231" s="158">
        <f t="shared" si="63"/>
        <v>9.7499999999999989E-2</v>
      </c>
      <c r="P231" s="158">
        <f t="shared" si="63"/>
        <v>0.11625000000000001</v>
      </c>
      <c r="Q231" s="158">
        <f t="shared" si="63"/>
        <v>9.375E-2</v>
      </c>
      <c r="R231" s="158">
        <f t="shared" si="63"/>
        <v>0.10124999999999999</v>
      </c>
      <c r="S231" s="158">
        <f t="shared" si="63"/>
        <v>0.11249999999999999</v>
      </c>
      <c r="T231" s="158">
        <f t="shared" si="63"/>
        <v>9.7499999999999989E-2</v>
      </c>
      <c r="U231" s="158">
        <f t="shared" si="63"/>
        <v>0.06</v>
      </c>
      <c r="V231" s="158">
        <f t="shared" si="63"/>
        <v>9.375E-2</v>
      </c>
      <c r="W231" s="158">
        <f t="shared" si="63"/>
        <v>0.09</v>
      </c>
      <c r="X231" s="158">
        <f t="shared" si="63"/>
        <v>0.1275</v>
      </c>
      <c r="Y231" s="158">
        <f t="shared" si="63"/>
        <v>0.03</v>
      </c>
      <c r="Z231" s="158">
        <f t="shared" si="63"/>
        <v>7.1249999999999994E-2</v>
      </c>
      <c r="AA231" s="158">
        <f t="shared" si="63"/>
        <v>5.6249999999999994E-2</v>
      </c>
      <c r="AB231" s="158">
        <f t="shared" si="63"/>
        <v>6.7500000000000004E-2</v>
      </c>
      <c r="AC231" s="158">
        <f t="shared" si="63"/>
        <v>0.11625000000000001</v>
      </c>
      <c r="AD231" s="158">
        <f t="shared" si="63"/>
        <v>5.2499999999999998E-2</v>
      </c>
      <c r="AE231" s="158">
        <f t="shared" si="63"/>
        <v>0.09</v>
      </c>
      <c r="AF231" s="158">
        <f t="shared" si="63"/>
        <v>0.11625000000000001</v>
      </c>
      <c r="AG231" s="158">
        <f t="shared" si="63"/>
        <v>6.7500000000000004E-2</v>
      </c>
      <c r="AH231" s="158">
        <f t="shared" si="63"/>
        <v>0.12375</v>
      </c>
      <c r="AI231" s="158">
        <f t="shared" si="63"/>
        <v>0.105</v>
      </c>
      <c r="AJ231" s="158">
        <f t="shared" si="63"/>
        <v>0.10124999999999999</v>
      </c>
      <c r="AK231" s="158">
        <f t="shared" si="63"/>
        <v>0.14249999999999999</v>
      </c>
      <c r="AL231" s="158">
        <f t="shared" si="63"/>
        <v>9.375E-2</v>
      </c>
      <c r="AM231" s="158">
        <f t="shared" si="63"/>
        <v>0.11249999999999999</v>
      </c>
      <c r="AN231" s="158">
        <f t="shared" si="63"/>
        <v>9.375E-2</v>
      </c>
      <c r="AO231" s="158">
        <f t="shared" si="63"/>
        <v>0.10874999999999999</v>
      </c>
      <c r="AP231" s="158">
        <f t="shared" si="63"/>
        <v>7.4999999999999997E-2</v>
      </c>
      <c r="AQ231" s="158">
        <f t="shared" si="63"/>
        <v>8.249999999999999E-2</v>
      </c>
      <c r="AR231" s="158">
        <f t="shared" si="63"/>
        <v>7.1249999999999994E-2</v>
      </c>
      <c r="AS231" s="158">
        <f t="shared" si="63"/>
        <v>0.09</v>
      </c>
      <c r="AT231" s="158">
        <f t="shared" si="63"/>
        <v>7.4999999999999997E-2</v>
      </c>
      <c r="AU231" s="158">
        <f t="shared" si="63"/>
        <v>0.12</v>
      </c>
      <c r="AV231" s="158">
        <f t="shared" si="63"/>
        <v>0.10874999999999999</v>
      </c>
      <c r="AW231" s="77">
        <v>231</v>
      </c>
    </row>
    <row r="232" spans="1:49" ht="13.5" thickBot="1" x14ac:dyDescent="0.25">
      <c r="A232" s="114" t="s">
        <v>25</v>
      </c>
      <c r="B232" s="160">
        <v>0.09</v>
      </c>
      <c r="C232" s="158">
        <f t="shared" ref="C232:R246" si="64">C$269*$B232</f>
        <v>0.11625000000000001</v>
      </c>
      <c r="D232" s="158">
        <f>D$269*$B232</f>
        <v>7.4999999999999997E-2</v>
      </c>
      <c r="E232" s="158">
        <f t="shared" si="64"/>
        <v>9.375E-2</v>
      </c>
      <c r="F232" s="158">
        <f t="shared" si="64"/>
        <v>0.09</v>
      </c>
      <c r="G232" s="158">
        <f t="shared" si="64"/>
        <v>0.06</v>
      </c>
      <c r="H232" s="158">
        <f t="shared" si="64"/>
        <v>9.7499999999999989E-2</v>
      </c>
      <c r="I232" s="158">
        <f>I$269*$B232</f>
        <v>0.10124999999999999</v>
      </c>
      <c r="J232" s="179">
        <f t="shared" si="64"/>
        <v>7.8750000000000001E-2</v>
      </c>
      <c r="K232" s="158">
        <f t="shared" si="64"/>
        <v>0.09</v>
      </c>
      <c r="L232" s="158">
        <f t="shared" si="64"/>
        <v>7.8750000000000001E-2</v>
      </c>
      <c r="M232" s="158">
        <f t="shared" si="64"/>
        <v>0.11249999999999999</v>
      </c>
      <c r="N232" s="158">
        <f t="shared" si="64"/>
        <v>8.249999999999999E-2</v>
      </c>
      <c r="O232" s="158">
        <f t="shared" si="64"/>
        <v>9.7499999999999989E-2</v>
      </c>
      <c r="P232" s="158">
        <f t="shared" si="64"/>
        <v>0.11625000000000001</v>
      </c>
      <c r="Q232" s="158">
        <f t="shared" si="64"/>
        <v>9.375E-2</v>
      </c>
      <c r="R232" s="158">
        <f t="shared" si="64"/>
        <v>0.10124999999999999</v>
      </c>
      <c r="S232" s="158">
        <f t="shared" si="63"/>
        <v>0.11249999999999999</v>
      </c>
      <c r="T232" s="158">
        <f t="shared" si="63"/>
        <v>9.7499999999999989E-2</v>
      </c>
      <c r="U232" s="158">
        <f t="shared" si="63"/>
        <v>0.06</v>
      </c>
      <c r="V232" s="158">
        <f t="shared" si="63"/>
        <v>9.375E-2</v>
      </c>
      <c r="W232" s="158">
        <f t="shared" si="63"/>
        <v>0.09</v>
      </c>
      <c r="X232" s="158">
        <f t="shared" si="63"/>
        <v>0.1275</v>
      </c>
      <c r="Y232" s="158">
        <f t="shared" si="63"/>
        <v>0.03</v>
      </c>
      <c r="Z232" s="158">
        <f t="shared" si="63"/>
        <v>7.1249999999999994E-2</v>
      </c>
      <c r="AA232" s="158">
        <f t="shared" si="63"/>
        <v>5.6249999999999994E-2</v>
      </c>
      <c r="AB232" s="158">
        <f t="shared" si="63"/>
        <v>6.7500000000000004E-2</v>
      </c>
      <c r="AC232" s="158">
        <f t="shared" si="63"/>
        <v>0.11625000000000001</v>
      </c>
      <c r="AD232" s="158">
        <f t="shared" si="63"/>
        <v>5.2499999999999998E-2</v>
      </c>
      <c r="AE232" s="158">
        <f t="shared" si="63"/>
        <v>0.09</v>
      </c>
      <c r="AF232" s="158">
        <f t="shared" si="63"/>
        <v>0.11625000000000001</v>
      </c>
      <c r="AG232" s="158">
        <f t="shared" si="63"/>
        <v>6.7500000000000004E-2</v>
      </c>
      <c r="AH232" s="158">
        <f t="shared" si="63"/>
        <v>0.12375</v>
      </c>
      <c r="AI232" s="158">
        <f t="shared" si="63"/>
        <v>0.105</v>
      </c>
      <c r="AJ232" s="158">
        <f t="shared" si="63"/>
        <v>0.10124999999999999</v>
      </c>
      <c r="AK232" s="158">
        <f t="shared" si="63"/>
        <v>0.14249999999999999</v>
      </c>
      <c r="AL232" s="158">
        <f t="shared" si="63"/>
        <v>9.375E-2</v>
      </c>
      <c r="AM232" s="158">
        <f t="shared" si="63"/>
        <v>0.11249999999999999</v>
      </c>
      <c r="AN232" s="158">
        <f t="shared" si="63"/>
        <v>9.375E-2</v>
      </c>
      <c r="AO232" s="158">
        <f t="shared" si="63"/>
        <v>0.10874999999999999</v>
      </c>
      <c r="AP232" s="158">
        <f t="shared" si="63"/>
        <v>7.4999999999999997E-2</v>
      </c>
      <c r="AQ232" s="158">
        <f t="shared" si="63"/>
        <v>8.249999999999999E-2</v>
      </c>
      <c r="AR232" s="158">
        <f t="shared" si="63"/>
        <v>7.1249999999999994E-2</v>
      </c>
      <c r="AS232" s="158">
        <f t="shared" si="63"/>
        <v>0.09</v>
      </c>
      <c r="AT232" s="158">
        <f t="shared" si="63"/>
        <v>7.4999999999999997E-2</v>
      </c>
      <c r="AU232" s="158">
        <f t="shared" si="63"/>
        <v>0.12</v>
      </c>
      <c r="AV232" s="158">
        <f t="shared" si="63"/>
        <v>0.10874999999999999</v>
      </c>
      <c r="AW232" s="77">
        <v>232</v>
      </c>
    </row>
    <row r="233" spans="1:49" ht="13.5" thickBot="1" x14ac:dyDescent="0.25">
      <c r="A233" s="114" t="s">
        <v>26</v>
      </c>
      <c r="B233" s="160">
        <v>0.13</v>
      </c>
      <c r="C233" s="158">
        <f t="shared" si="64"/>
        <v>0.16791666666666669</v>
      </c>
      <c r="D233" s="158">
        <f t="shared" si="64"/>
        <v>0.10833333333333334</v>
      </c>
      <c r="E233" s="158">
        <f t="shared" si="64"/>
        <v>0.13541666666666669</v>
      </c>
      <c r="F233" s="158">
        <f t="shared" si="64"/>
        <v>0.13</v>
      </c>
      <c r="G233" s="158">
        <f t="shared" si="64"/>
        <v>8.666666666666667E-2</v>
      </c>
      <c r="H233" s="158">
        <f t="shared" si="64"/>
        <v>0.14083333333333334</v>
      </c>
      <c r="I233" s="158">
        <f t="shared" si="64"/>
        <v>0.14624999999999999</v>
      </c>
      <c r="J233" s="179">
        <f t="shared" si="64"/>
        <v>0.11375</v>
      </c>
      <c r="K233" s="158">
        <f t="shared" si="64"/>
        <v>0.13</v>
      </c>
      <c r="L233" s="158">
        <f t="shared" si="64"/>
        <v>0.11375</v>
      </c>
      <c r="M233" s="158">
        <f t="shared" si="64"/>
        <v>0.16250000000000001</v>
      </c>
      <c r="N233" s="158">
        <f t="shared" si="64"/>
        <v>0.11916666666666667</v>
      </c>
      <c r="O233" s="158">
        <f t="shared" si="64"/>
        <v>0.14083333333333334</v>
      </c>
      <c r="P233" s="158">
        <f t="shared" si="64"/>
        <v>0.16791666666666669</v>
      </c>
      <c r="Q233" s="158">
        <f t="shared" si="63"/>
        <v>0.13541666666666669</v>
      </c>
      <c r="R233" s="158">
        <f t="shared" si="63"/>
        <v>0.14624999999999999</v>
      </c>
      <c r="S233" s="158">
        <f t="shared" si="63"/>
        <v>0.16250000000000001</v>
      </c>
      <c r="T233" s="158">
        <f t="shared" si="63"/>
        <v>0.14083333333333334</v>
      </c>
      <c r="U233" s="158">
        <f t="shared" si="63"/>
        <v>8.666666666666667E-2</v>
      </c>
      <c r="V233" s="158">
        <f t="shared" si="63"/>
        <v>0.13541666666666669</v>
      </c>
      <c r="W233" s="158">
        <f t="shared" si="63"/>
        <v>0.13</v>
      </c>
      <c r="X233" s="158">
        <f t="shared" si="63"/>
        <v>0.18416666666666667</v>
      </c>
      <c r="Y233" s="158">
        <f t="shared" si="63"/>
        <v>4.3333333333333335E-2</v>
      </c>
      <c r="Z233" s="158">
        <f t="shared" si="63"/>
        <v>0.10291666666666667</v>
      </c>
      <c r="AA233" s="158">
        <f t="shared" si="63"/>
        <v>8.1250000000000003E-2</v>
      </c>
      <c r="AB233" s="158">
        <f t="shared" si="63"/>
        <v>9.7500000000000003E-2</v>
      </c>
      <c r="AC233" s="158">
        <f t="shared" si="63"/>
        <v>0.16791666666666669</v>
      </c>
      <c r="AD233" s="158">
        <f t="shared" si="63"/>
        <v>7.5833333333333336E-2</v>
      </c>
      <c r="AE233" s="158">
        <f t="shared" si="63"/>
        <v>0.13</v>
      </c>
      <c r="AF233" s="158">
        <f t="shared" si="63"/>
        <v>0.16791666666666669</v>
      </c>
      <c r="AG233" s="158">
        <f t="shared" si="63"/>
        <v>9.7500000000000003E-2</v>
      </c>
      <c r="AH233" s="158">
        <f t="shared" si="63"/>
        <v>0.17875000000000002</v>
      </c>
      <c r="AI233" s="158">
        <f t="shared" si="63"/>
        <v>0.15166666666666667</v>
      </c>
      <c r="AJ233" s="158">
        <f t="shared" si="63"/>
        <v>0.14624999999999999</v>
      </c>
      <c r="AK233" s="158">
        <f t="shared" si="63"/>
        <v>0.20583333333333334</v>
      </c>
      <c r="AL233" s="158">
        <f t="shared" si="63"/>
        <v>0.13541666666666669</v>
      </c>
      <c r="AM233" s="158">
        <f t="shared" si="63"/>
        <v>0.16250000000000001</v>
      </c>
      <c r="AN233" s="158">
        <f t="shared" si="63"/>
        <v>0.13541666666666669</v>
      </c>
      <c r="AO233" s="158">
        <f t="shared" si="63"/>
        <v>0.15708333333333332</v>
      </c>
      <c r="AP233" s="158">
        <f t="shared" si="63"/>
        <v>0.10833333333333334</v>
      </c>
      <c r="AQ233" s="158">
        <f t="shared" si="63"/>
        <v>0.11916666666666667</v>
      </c>
      <c r="AR233" s="158">
        <f t="shared" si="63"/>
        <v>0.10291666666666667</v>
      </c>
      <c r="AS233" s="158">
        <f t="shared" si="63"/>
        <v>0.13</v>
      </c>
      <c r="AT233" s="158">
        <f t="shared" si="63"/>
        <v>0.10833333333333334</v>
      </c>
      <c r="AU233" s="158">
        <f t="shared" si="63"/>
        <v>0.17333333333333334</v>
      </c>
      <c r="AV233" s="158">
        <f t="shared" si="63"/>
        <v>0.15708333333333332</v>
      </c>
      <c r="AW233" s="77">
        <v>233</v>
      </c>
    </row>
    <row r="234" spans="1:49" ht="13.5" thickBot="1" x14ac:dyDescent="0.25">
      <c r="A234" s="114" t="s">
        <v>27</v>
      </c>
      <c r="B234" s="160">
        <v>0.13</v>
      </c>
      <c r="C234" s="158">
        <f t="shared" si="64"/>
        <v>0.16791666666666669</v>
      </c>
      <c r="D234" s="158">
        <f t="shared" si="64"/>
        <v>0.10833333333333334</v>
      </c>
      <c r="E234" s="158">
        <f t="shared" si="64"/>
        <v>0.13541666666666669</v>
      </c>
      <c r="F234" s="158">
        <f t="shared" si="64"/>
        <v>0.13</v>
      </c>
      <c r="G234" s="158">
        <f t="shared" si="64"/>
        <v>8.666666666666667E-2</v>
      </c>
      <c r="H234" s="158">
        <f t="shared" si="64"/>
        <v>0.14083333333333334</v>
      </c>
      <c r="I234" s="158">
        <f t="shared" ref="I234:I246" si="65">I$269*$B234</f>
        <v>0.14624999999999999</v>
      </c>
      <c r="J234" s="179">
        <f t="shared" si="64"/>
        <v>0.11375</v>
      </c>
      <c r="K234" s="158">
        <f t="shared" si="64"/>
        <v>0.13</v>
      </c>
      <c r="L234" s="158">
        <f t="shared" si="64"/>
        <v>0.11375</v>
      </c>
      <c r="M234" s="158">
        <f t="shared" si="64"/>
        <v>0.16250000000000001</v>
      </c>
      <c r="N234" s="158">
        <f t="shared" si="64"/>
        <v>0.11916666666666667</v>
      </c>
      <c r="O234" s="158">
        <f t="shared" si="64"/>
        <v>0.14083333333333334</v>
      </c>
      <c r="P234" s="158">
        <f t="shared" si="64"/>
        <v>0.16791666666666669</v>
      </c>
      <c r="Q234" s="158">
        <f t="shared" si="63"/>
        <v>0.13541666666666669</v>
      </c>
      <c r="R234" s="158">
        <f t="shared" si="63"/>
        <v>0.14624999999999999</v>
      </c>
      <c r="S234" s="158">
        <f t="shared" si="63"/>
        <v>0.16250000000000001</v>
      </c>
      <c r="T234" s="158">
        <f t="shared" si="63"/>
        <v>0.14083333333333334</v>
      </c>
      <c r="U234" s="158">
        <f t="shared" si="63"/>
        <v>8.666666666666667E-2</v>
      </c>
      <c r="V234" s="158">
        <f t="shared" si="63"/>
        <v>0.13541666666666669</v>
      </c>
      <c r="W234" s="158">
        <f t="shared" si="63"/>
        <v>0.13</v>
      </c>
      <c r="X234" s="158">
        <f t="shared" si="63"/>
        <v>0.18416666666666667</v>
      </c>
      <c r="Y234" s="158">
        <f t="shared" si="63"/>
        <v>4.3333333333333335E-2</v>
      </c>
      <c r="Z234" s="158">
        <f t="shared" si="63"/>
        <v>0.10291666666666667</v>
      </c>
      <c r="AA234" s="158">
        <f t="shared" si="63"/>
        <v>8.1250000000000003E-2</v>
      </c>
      <c r="AB234" s="158">
        <f t="shared" si="63"/>
        <v>9.7500000000000003E-2</v>
      </c>
      <c r="AC234" s="158">
        <f t="shared" si="63"/>
        <v>0.16791666666666669</v>
      </c>
      <c r="AD234" s="158">
        <f t="shared" si="63"/>
        <v>7.5833333333333336E-2</v>
      </c>
      <c r="AE234" s="158">
        <f t="shared" si="63"/>
        <v>0.13</v>
      </c>
      <c r="AF234" s="158">
        <f t="shared" si="63"/>
        <v>0.16791666666666669</v>
      </c>
      <c r="AG234" s="158">
        <f t="shared" si="63"/>
        <v>9.7500000000000003E-2</v>
      </c>
      <c r="AH234" s="158">
        <f t="shared" si="63"/>
        <v>0.17875000000000002</v>
      </c>
      <c r="AI234" s="158">
        <f t="shared" si="63"/>
        <v>0.15166666666666667</v>
      </c>
      <c r="AJ234" s="158">
        <f t="shared" si="63"/>
        <v>0.14624999999999999</v>
      </c>
      <c r="AK234" s="158">
        <f t="shared" si="63"/>
        <v>0.20583333333333334</v>
      </c>
      <c r="AL234" s="158">
        <f t="shared" si="63"/>
        <v>0.13541666666666669</v>
      </c>
      <c r="AM234" s="158">
        <f t="shared" si="63"/>
        <v>0.16250000000000001</v>
      </c>
      <c r="AN234" s="158">
        <f t="shared" si="63"/>
        <v>0.13541666666666669</v>
      </c>
      <c r="AO234" s="158">
        <f t="shared" si="63"/>
        <v>0.15708333333333332</v>
      </c>
      <c r="AP234" s="158">
        <f t="shared" si="63"/>
        <v>0.10833333333333334</v>
      </c>
      <c r="AQ234" s="158">
        <f t="shared" si="63"/>
        <v>0.11916666666666667</v>
      </c>
      <c r="AR234" s="158">
        <f t="shared" si="63"/>
        <v>0.10291666666666667</v>
      </c>
      <c r="AS234" s="158">
        <f t="shared" si="63"/>
        <v>0.13</v>
      </c>
      <c r="AT234" s="158">
        <f t="shared" si="63"/>
        <v>0.10833333333333334</v>
      </c>
      <c r="AU234" s="158">
        <f t="shared" si="63"/>
        <v>0.17333333333333334</v>
      </c>
      <c r="AV234" s="158">
        <f t="shared" si="63"/>
        <v>0.15708333333333332</v>
      </c>
      <c r="AW234" s="77">
        <v>234</v>
      </c>
    </row>
    <row r="235" spans="1:49" ht="13.5" thickBot="1" x14ac:dyDescent="0.25">
      <c r="A235" s="114" t="s">
        <v>28</v>
      </c>
      <c r="B235" s="160">
        <v>0.13</v>
      </c>
      <c r="C235" s="158">
        <f t="shared" si="64"/>
        <v>0.16791666666666669</v>
      </c>
      <c r="D235" s="158">
        <f t="shared" si="64"/>
        <v>0.10833333333333334</v>
      </c>
      <c r="E235" s="158">
        <f t="shared" si="64"/>
        <v>0.13541666666666669</v>
      </c>
      <c r="F235" s="158">
        <f t="shared" si="64"/>
        <v>0.13</v>
      </c>
      <c r="G235" s="158">
        <f t="shared" si="64"/>
        <v>8.666666666666667E-2</v>
      </c>
      <c r="H235" s="158">
        <f t="shared" si="64"/>
        <v>0.14083333333333334</v>
      </c>
      <c r="I235" s="158">
        <f t="shared" si="65"/>
        <v>0.14624999999999999</v>
      </c>
      <c r="J235" s="179">
        <f t="shared" si="64"/>
        <v>0.11375</v>
      </c>
      <c r="K235" s="158">
        <f t="shared" si="64"/>
        <v>0.13</v>
      </c>
      <c r="L235" s="158">
        <f t="shared" si="64"/>
        <v>0.11375</v>
      </c>
      <c r="M235" s="158">
        <f t="shared" si="64"/>
        <v>0.16250000000000001</v>
      </c>
      <c r="N235" s="158">
        <f t="shared" si="64"/>
        <v>0.11916666666666667</v>
      </c>
      <c r="O235" s="158">
        <f t="shared" si="64"/>
        <v>0.14083333333333334</v>
      </c>
      <c r="P235" s="158">
        <f t="shared" si="64"/>
        <v>0.16791666666666669</v>
      </c>
      <c r="Q235" s="158">
        <f t="shared" si="63"/>
        <v>0.13541666666666669</v>
      </c>
      <c r="R235" s="158">
        <f t="shared" si="63"/>
        <v>0.14624999999999999</v>
      </c>
      <c r="S235" s="158">
        <f t="shared" si="63"/>
        <v>0.16250000000000001</v>
      </c>
      <c r="T235" s="158">
        <f t="shared" si="63"/>
        <v>0.14083333333333334</v>
      </c>
      <c r="U235" s="158">
        <f t="shared" si="63"/>
        <v>8.666666666666667E-2</v>
      </c>
      <c r="V235" s="158">
        <f t="shared" si="63"/>
        <v>0.13541666666666669</v>
      </c>
      <c r="W235" s="158">
        <f t="shared" si="63"/>
        <v>0.13</v>
      </c>
      <c r="X235" s="158">
        <f t="shared" si="63"/>
        <v>0.18416666666666667</v>
      </c>
      <c r="Y235" s="158">
        <f t="shared" si="63"/>
        <v>4.3333333333333335E-2</v>
      </c>
      <c r="Z235" s="158">
        <f t="shared" si="63"/>
        <v>0.10291666666666667</v>
      </c>
      <c r="AA235" s="158">
        <f t="shared" si="63"/>
        <v>8.1250000000000003E-2</v>
      </c>
      <c r="AB235" s="158">
        <f t="shared" si="63"/>
        <v>9.7500000000000003E-2</v>
      </c>
      <c r="AC235" s="158">
        <f t="shared" si="63"/>
        <v>0.16791666666666669</v>
      </c>
      <c r="AD235" s="158">
        <f t="shared" si="63"/>
        <v>7.5833333333333336E-2</v>
      </c>
      <c r="AE235" s="158">
        <f t="shared" si="63"/>
        <v>0.13</v>
      </c>
      <c r="AF235" s="158">
        <f t="shared" si="63"/>
        <v>0.16791666666666669</v>
      </c>
      <c r="AG235" s="158">
        <f t="shared" si="63"/>
        <v>9.7500000000000003E-2</v>
      </c>
      <c r="AH235" s="158">
        <f t="shared" si="63"/>
        <v>0.17875000000000002</v>
      </c>
      <c r="AI235" s="158">
        <f t="shared" si="63"/>
        <v>0.15166666666666667</v>
      </c>
      <c r="AJ235" s="158">
        <f t="shared" si="63"/>
        <v>0.14624999999999999</v>
      </c>
      <c r="AK235" s="158">
        <f t="shared" si="63"/>
        <v>0.20583333333333334</v>
      </c>
      <c r="AL235" s="158">
        <f t="shared" si="63"/>
        <v>0.13541666666666669</v>
      </c>
      <c r="AM235" s="158">
        <f t="shared" si="63"/>
        <v>0.16250000000000001</v>
      </c>
      <c r="AN235" s="158">
        <f t="shared" si="63"/>
        <v>0.13541666666666669</v>
      </c>
      <c r="AO235" s="158">
        <f t="shared" si="63"/>
        <v>0.15708333333333332</v>
      </c>
      <c r="AP235" s="158">
        <f t="shared" si="63"/>
        <v>0.10833333333333334</v>
      </c>
      <c r="AQ235" s="158">
        <f t="shared" si="63"/>
        <v>0.11916666666666667</v>
      </c>
      <c r="AR235" s="158">
        <f t="shared" si="63"/>
        <v>0.10291666666666667</v>
      </c>
      <c r="AS235" s="158">
        <f t="shared" si="63"/>
        <v>0.13</v>
      </c>
      <c r="AT235" s="158">
        <f t="shared" si="63"/>
        <v>0.10833333333333334</v>
      </c>
      <c r="AU235" s="158">
        <f t="shared" si="63"/>
        <v>0.17333333333333334</v>
      </c>
      <c r="AV235" s="158">
        <f t="shared" si="63"/>
        <v>0.15708333333333332</v>
      </c>
      <c r="AW235" s="77">
        <v>235</v>
      </c>
    </row>
    <row r="236" spans="1:49" ht="13.5" thickBot="1" x14ac:dyDescent="0.25">
      <c r="A236" s="114" t="s">
        <v>29</v>
      </c>
      <c r="B236" s="160">
        <v>0.13</v>
      </c>
      <c r="C236" s="158">
        <f t="shared" si="64"/>
        <v>0.16791666666666669</v>
      </c>
      <c r="D236" s="158">
        <f t="shared" si="64"/>
        <v>0.10833333333333334</v>
      </c>
      <c r="E236" s="158">
        <f t="shared" si="64"/>
        <v>0.13541666666666669</v>
      </c>
      <c r="F236" s="158">
        <f t="shared" si="64"/>
        <v>0.13</v>
      </c>
      <c r="G236" s="158">
        <f t="shared" si="64"/>
        <v>8.666666666666667E-2</v>
      </c>
      <c r="H236" s="158">
        <f t="shared" si="64"/>
        <v>0.14083333333333334</v>
      </c>
      <c r="I236" s="158">
        <f t="shared" si="65"/>
        <v>0.14624999999999999</v>
      </c>
      <c r="J236" s="179">
        <f t="shared" si="64"/>
        <v>0.11375</v>
      </c>
      <c r="K236" s="158">
        <f t="shared" si="64"/>
        <v>0.13</v>
      </c>
      <c r="L236" s="158">
        <f t="shared" si="64"/>
        <v>0.11375</v>
      </c>
      <c r="M236" s="158">
        <f t="shared" si="64"/>
        <v>0.16250000000000001</v>
      </c>
      <c r="N236" s="158">
        <f t="shared" si="64"/>
        <v>0.11916666666666667</v>
      </c>
      <c r="O236" s="158">
        <f t="shared" si="64"/>
        <v>0.14083333333333334</v>
      </c>
      <c r="P236" s="158">
        <f t="shared" si="64"/>
        <v>0.16791666666666669</v>
      </c>
      <c r="Q236" s="158">
        <f t="shared" si="63"/>
        <v>0.13541666666666669</v>
      </c>
      <c r="R236" s="158">
        <f t="shared" si="63"/>
        <v>0.14624999999999999</v>
      </c>
      <c r="S236" s="158">
        <f t="shared" si="63"/>
        <v>0.16250000000000001</v>
      </c>
      <c r="T236" s="158">
        <f t="shared" si="63"/>
        <v>0.14083333333333334</v>
      </c>
      <c r="U236" s="158">
        <f t="shared" si="63"/>
        <v>8.666666666666667E-2</v>
      </c>
      <c r="V236" s="158">
        <f t="shared" si="63"/>
        <v>0.13541666666666669</v>
      </c>
      <c r="W236" s="158">
        <f t="shared" si="63"/>
        <v>0.13</v>
      </c>
      <c r="X236" s="158">
        <f t="shared" si="63"/>
        <v>0.18416666666666667</v>
      </c>
      <c r="Y236" s="158">
        <f t="shared" si="63"/>
        <v>4.3333333333333335E-2</v>
      </c>
      <c r="Z236" s="158">
        <f t="shared" si="63"/>
        <v>0.10291666666666667</v>
      </c>
      <c r="AA236" s="158">
        <f t="shared" si="63"/>
        <v>8.1250000000000003E-2</v>
      </c>
      <c r="AB236" s="158">
        <f t="shared" si="63"/>
        <v>9.7500000000000003E-2</v>
      </c>
      <c r="AC236" s="158">
        <f t="shared" si="63"/>
        <v>0.16791666666666669</v>
      </c>
      <c r="AD236" s="158">
        <f t="shared" si="63"/>
        <v>7.5833333333333336E-2</v>
      </c>
      <c r="AE236" s="158">
        <f t="shared" si="63"/>
        <v>0.13</v>
      </c>
      <c r="AF236" s="158">
        <f t="shared" si="63"/>
        <v>0.16791666666666669</v>
      </c>
      <c r="AG236" s="158">
        <f t="shared" si="63"/>
        <v>9.7500000000000003E-2</v>
      </c>
      <c r="AH236" s="158">
        <f t="shared" si="63"/>
        <v>0.17875000000000002</v>
      </c>
      <c r="AI236" s="158">
        <f t="shared" si="63"/>
        <v>0.15166666666666667</v>
      </c>
      <c r="AJ236" s="158">
        <f t="shared" si="63"/>
        <v>0.14624999999999999</v>
      </c>
      <c r="AK236" s="158">
        <f t="shared" si="63"/>
        <v>0.20583333333333334</v>
      </c>
      <c r="AL236" s="158">
        <f t="shared" si="63"/>
        <v>0.13541666666666669</v>
      </c>
      <c r="AM236" s="158">
        <f t="shared" si="63"/>
        <v>0.16250000000000001</v>
      </c>
      <c r="AN236" s="158">
        <f t="shared" si="63"/>
        <v>0.13541666666666669</v>
      </c>
      <c r="AO236" s="158">
        <f t="shared" si="63"/>
        <v>0.15708333333333332</v>
      </c>
      <c r="AP236" s="158">
        <f t="shared" si="63"/>
        <v>0.10833333333333334</v>
      </c>
      <c r="AQ236" s="158">
        <f t="shared" si="63"/>
        <v>0.11916666666666667</v>
      </c>
      <c r="AR236" s="158">
        <f t="shared" si="63"/>
        <v>0.10291666666666667</v>
      </c>
      <c r="AS236" s="158">
        <f t="shared" si="63"/>
        <v>0.13</v>
      </c>
      <c r="AT236" s="158">
        <f t="shared" si="63"/>
        <v>0.10833333333333334</v>
      </c>
      <c r="AU236" s="158">
        <f t="shared" si="63"/>
        <v>0.17333333333333334</v>
      </c>
      <c r="AV236" s="158">
        <f t="shared" si="63"/>
        <v>0.15708333333333332</v>
      </c>
      <c r="AW236" s="77">
        <v>236</v>
      </c>
    </row>
    <row r="237" spans="1:49" ht="13.5" thickBot="1" x14ac:dyDescent="0.25">
      <c r="A237" s="114" t="s">
        <v>30</v>
      </c>
      <c r="B237" s="160">
        <v>0.11</v>
      </c>
      <c r="C237" s="158">
        <f t="shared" si="64"/>
        <v>0.14208333333333334</v>
      </c>
      <c r="D237" s="158">
        <f t="shared" si="64"/>
        <v>9.1666666666666674E-2</v>
      </c>
      <c r="E237" s="158">
        <f t="shared" si="64"/>
        <v>0.11458333333333334</v>
      </c>
      <c r="F237" s="158">
        <f t="shared" si="64"/>
        <v>0.11</v>
      </c>
      <c r="G237" s="158">
        <f t="shared" si="64"/>
        <v>7.3333333333333334E-2</v>
      </c>
      <c r="H237" s="158">
        <f t="shared" si="64"/>
        <v>0.11916666666666666</v>
      </c>
      <c r="I237" s="158">
        <f t="shared" si="65"/>
        <v>0.12375</v>
      </c>
      <c r="J237" s="179">
        <f t="shared" si="64"/>
        <v>9.6250000000000002E-2</v>
      </c>
      <c r="K237" s="158">
        <f t="shared" si="64"/>
        <v>0.11</v>
      </c>
      <c r="L237" s="158">
        <f t="shared" si="64"/>
        <v>9.6250000000000002E-2</v>
      </c>
      <c r="M237" s="158">
        <f t="shared" si="64"/>
        <v>0.13750000000000001</v>
      </c>
      <c r="N237" s="158">
        <f t="shared" si="64"/>
        <v>0.10083333333333333</v>
      </c>
      <c r="O237" s="158">
        <f t="shared" si="64"/>
        <v>0.11916666666666666</v>
      </c>
      <c r="P237" s="158">
        <f t="shared" si="64"/>
        <v>0.14208333333333334</v>
      </c>
      <c r="Q237" s="158">
        <f t="shared" si="63"/>
        <v>0.11458333333333334</v>
      </c>
      <c r="R237" s="158">
        <f t="shared" si="63"/>
        <v>0.12375</v>
      </c>
      <c r="S237" s="158">
        <f t="shared" si="63"/>
        <v>0.13750000000000001</v>
      </c>
      <c r="T237" s="158">
        <f t="shared" si="63"/>
        <v>0.11916666666666666</v>
      </c>
      <c r="U237" s="158">
        <f t="shared" si="63"/>
        <v>7.3333333333333334E-2</v>
      </c>
      <c r="V237" s="158">
        <f t="shared" si="63"/>
        <v>0.11458333333333334</v>
      </c>
      <c r="W237" s="158">
        <f t="shared" si="63"/>
        <v>0.11</v>
      </c>
      <c r="X237" s="158">
        <f t="shared" si="63"/>
        <v>0.15583333333333335</v>
      </c>
      <c r="Y237" s="158">
        <f t="shared" si="63"/>
        <v>3.6666666666666667E-2</v>
      </c>
      <c r="Z237" s="158">
        <f t="shared" si="63"/>
        <v>8.7083333333333332E-2</v>
      </c>
      <c r="AA237" s="158">
        <f t="shared" si="63"/>
        <v>6.8750000000000006E-2</v>
      </c>
      <c r="AB237" s="158">
        <f t="shared" si="63"/>
        <v>8.2500000000000004E-2</v>
      </c>
      <c r="AC237" s="158">
        <f t="shared" si="63"/>
        <v>0.14208333333333334</v>
      </c>
      <c r="AD237" s="158">
        <f t="shared" si="63"/>
        <v>6.4166666666666677E-2</v>
      </c>
      <c r="AE237" s="158">
        <f t="shared" si="63"/>
        <v>0.11</v>
      </c>
      <c r="AF237" s="158">
        <f t="shared" si="63"/>
        <v>0.14208333333333334</v>
      </c>
      <c r="AG237" s="158">
        <f t="shared" si="63"/>
        <v>8.2500000000000004E-2</v>
      </c>
      <c r="AH237" s="158">
        <f t="shared" si="63"/>
        <v>0.15125</v>
      </c>
      <c r="AI237" s="158">
        <f t="shared" si="63"/>
        <v>0.12833333333333335</v>
      </c>
      <c r="AJ237" s="158">
        <f t="shared" si="63"/>
        <v>0.12375</v>
      </c>
      <c r="AK237" s="158">
        <f t="shared" si="63"/>
        <v>0.17416666666666666</v>
      </c>
      <c r="AL237" s="158">
        <f t="shared" si="63"/>
        <v>0.11458333333333334</v>
      </c>
      <c r="AM237" s="158">
        <f t="shared" si="63"/>
        <v>0.13750000000000001</v>
      </c>
      <c r="AN237" s="158">
        <f t="shared" si="63"/>
        <v>0.11458333333333334</v>
      </c>
      <c r="AO237" s="158">
        <f t="shared" si="63"/>
        <v>0.13291666666666666</v>
      </c>
      <c r="AP237" s="158">
        <f t="shared" si="63"/>
        <v>9.1666666666666674E-2</v>
      </c>
      <c r="AQ237" s="158">
        <f t="shared" si="63"/>
        <v>0.10083333333333333</v>
      </c>
      <c r="AR237" s="158">
        <f t="shared" si="63"/>
        <v>8.7083333333333332E-2</v>
      </c>
      <c r="AS237" s="158">
        <f t="shared" si="63"/>
        <v>0.11</v>
      </c>
      <c r="AT237" s="158">
        <f t="shared" si="63"/>
        <v>9.1666666666666674E-2</v>
      </c>
      <c r="AU237" s="158">
        <f t="shared" si="63"/>
        <v>0.14666666666666667</v>
      </c>
      <c r="AV237" s="158">
        <f t="shared" si="63"/>
        <v>0.13291666666666666</v>
      </c>
      <c r="AW237" s="77">
        <v>237</v>
      </c>
    </row>
    <row r="238" spans="1:49" ht="13.5" thickBot="1" x14ac:dyDescent="0.25">
      <c r="A238" s="114" t="s">
        <v>31</v>
      </c>
      <c r="B238" s="160">
        <v>0.11</v>
      </c>
      <c r="C238" s="158">
        <f t="shared" si="64"/>
        <v>0.14208333333333334</v>
      </c>
      <c r="D238" s="158">
        <f t="shared" si="64"/>
        <v>9.1666666666666674E-2</v>
      </c>
      <c r="E238" s="158">
        <f t="shared" si="64"/>
        <v>0.11458333333333334</v>
      </c>
      <c r="F238" s="158">
        <f t="shared" si="64"/>
        <v>0.11</v>
      </c>
      <c r="G238" s="158">
        <f t="shared" si="64"/>
        <v>7.3333333333333334E-2</v>
      </c>
      <c r="H238" s="158">
        <f t="shared" si="64"/>
        <v>0.11916666666666666</v>
      </c>
      <c r="I238" s="158">
        <f t="shared" si="65"/>
        <v>0.12375</v>
      </c>
      <c r="J238" s="179">
        <f t="shared" si="64"/>
        <v>9.6250000000000002E-2</v>
      </c>
      <c r="K238" s="158">
        <f t="shared" si="64"/>
        <v>0.11</v>
      </c>
      <c r="L238" s="158">
        <f t="shared" si="64"/>
        <v>9.6250000000000002E-2</v>
      </c>
      <c r="M238" s="158">
        <f t="shared" si="64"/>
        <v>0.13750000000000001</v>
      </c>
      <c r="N238" s="158">
        <f t="shared" si="64"/>
        <v>0.10083333333333333</v>
      </c>
      <c r="O238" s="158">
        <f t="shared" si="64"/>
        <v>0.11916666666666666</v>
      </c>
      <c r="P238" s="158">
        <f t="shared" si="64"/>
        <v>0.14208333333333334</v>
      </c>
      <c r="Q238" s="158">
        <f t="shared" si="63"/>
        <v>0.11458333333333334</v>
      </c>
      <c r="R238" s="158">
        <f t="shared" si="63"/>
        <v>0.12375</v>
      </c>
      <c r="S238" s="158">
        <f t="shared" si="63"/>
        <v>0.13750000000000001</v>
      </c>
      <c r="T238" s="158">
        <f t="shared" si="63"/>
        <v>0.11916666666666666</v>
      </c>
      <c r="U238" s="158">
        <f t="shared" si="63"/>
        <v>7.3333333333333334E-2</v>
      </c>
      <c r="V238" s="158">
        <f t="shared" si="63"/>
        <v>0.11458333333333334</v>
      </c>
      <c r="W238" s="158">
        <f t="shared" si="63"/>
        <v>0.11</v>
      </c>
      <c r="X238" s="158">
        <f t="shared" si="63"/>
        <v>0.15583333333333335</v>
      </c>
      <c r="Y238" s="158">
        <f t="shared" si="63"/>
        <v>3.6666666666666667E-2</v>
      </c>
      <c r="Z238" s="158">
        <f t="shared" si="63"/>
        <v>8.7083333333333332E-2</v>
      </c>
      <c r="AA238" s="158">
        <f t="shared" si="63"/>
        <v>6.8750000000000006E-2</v>
      </c>
      <c r="AB238" s="158">
        <f t="shared" si="63"/>
        <v>8.2500000000000004E-2</v>
      </c>
      <c r="AC238" s="158">
        <f t="shared" si="63"/>
        <v>0.14208333333333334</v>
      </c>
      <c r="AD238" s="158">
        <f t="shared" si="63"/>
        <v>6.4166666666666677E-2</v>
      </c>
      <c r="AE238" s="158">
        <f t="shared" si="63"/>
        <v>0.11</v>
      </c>
      <c r="AF238" s="158">
        <f t="shared" si="63"/>
        <v>0.14208333333333334</v>
      </c>
      <c r="AG238" s="158">
        <f t="shared" si="63"/>
        <v>8.2500000000000004E-2</v>
      </c>
      <c r="AH238" s="158">
        <f t="shared" si="63"/>
        <v>0.15125</v>
      </c>
      <c r="AI238" s="158">
        <f t="shared" si="63"/>
        <v>0.12833333333333335</v>
      </c>
      <c r="AJ238" s="158">
        <f t="shared" si="63"/>
        <v>0.12375</v>
      </c>
      <c r="AK238" s="158">
        <f t="shared" ref="Q238:AV246" si="66">AK$269*$B238</f>
        <v>0.17416666666666666</v>
      </c>
      <c r="AL238" s="158">
        <f t="shared" si="66"/>
        <v>0.11458333333333334</v>
      </c>
      <c r="AM238" s="158">
        <f t="shared" si="66"/>
        <v>0.13750000000000001</v>
      </c>
      <c r="AN238" s="158">
        <f t="shared" si="66"/>
        <v>0.11458333333333334</v>
      </c>
      <c r="AO238" s="158">
        <f t="shared" si="66"/>
        <v>0.13291666666666666</v>
      </c>
      <c r="AP238" s="158">
        <f t="shared" si="66"/>
        <v>9.1666666666666674E-2</v>
      </c>
      <c r="AQ238" s="158">
        <f t="shared" si="66"/>
        <v>0.10083333333333333</v>
      </c>
      <c r="AR238" s="158">
        <f t="shared" si="66"/>
        <v>8.7083333333333332E-2</v>
      </c>
      <c r="AS238" s="158">
        <f t="shared" si="66"/>
        <v>0.11</v>
      </c>
      <c r="AT238" s="158">
        <f t="shared" si="66"/>
        <v>9.1666666666666674E-2</v>
      </c>
      <c r="AU238" s="158">
        <f t="shared" si="66"/>
        <v>0.14666666666666667</v>
      </c>
      <c r="AV238" s="158">
        <f t="shared" si="66"/>
        <v>0.13291666666666666</v>
      </c>
      <c r="AW238" s="77">
        <v>238</v>
      </c>
    </row>
    <row r="239" spans="1:49" ht="13.5" thickBot="1" x14ac:dyDescent="0.25">
      <c r="A239" s="114" t="s">
        <v>32</v>
      </c>
      <c r="B239" s="160">
        <v>0.11</v>
      </c>
      <c r="C239" s="158">
        <f t="shared" si="64"/>
        <v>0.14208333333333334</v>
      </c>
      <c r="D239" s="158">
        <f t="shared" si="64"/>
        <v>9.1666666666666674E-2</v>
      </c>
      <c r="E239" s="158">
        <f t="shared" si="64"/>
        <v>0.11458333333333334</v>
      </c>
      <c r="F239" s="158">
        <f t="shared" si="64"/>
        <v>0.11</v>
      </c>
      <c r="G239" s="158">
        <f t="shared" si="64"/>
        <v>7.3333333333333334E-2</v>
      </c>
      <c r="H239" s="158">
        <f t="shared" si="64"/>
        <v>0.11916666666666666</v>
      </c>
      <c r="I239" s="158">
        <f t="shared" si="65"/>
        <v>0.12375</v>
      </c>
      <c r="J239" s="179">
        <f>J$269*$B239</f>
        <v>9.6250000000000002E-2</v>
      </c>
      <c r="K239" s="158">
        <f t="shared" si="64"/>
        <v>0.11</v>
      </c>
      <c r="L239" s="158">
        <f t="shared" si="64"/>
        <v>9.6250000000000002E-2</v>
      </c>
      <c r="M239" s="158">
        <f t="shared" si="64"/>
        <v>0.13750000000000001</v>
      </c>
      <c r="N239" s="158">
        <f t="shared" si="64"/>
        <v>0.10083333333333333</v>
      </c>
      <c r="O239" s="158">
        <f t="shared" si="64"/>
        <v>0.11916666666666666</v>
      </c>
      <c r="P239" s="158">
        <f t="shared" si="64"/>
        <v>0.14208333333333334</v>
      </c>
      <c r="Q239" s="158">
        <f t="shared" si="66"/>
        <v>0.11458333333333334</v>
      </c>
      <c r="R239" s="158">
        <f t="shared" si="66"/>
        <v>0.12375</v>
      </c>
      <c r="S239" s="158">
        <f t="shared" si="66"/>
        <v>0.13750000000000001</v>
      </c>
      <c r="T239" s="158">
        <f t="shared" si="66"/>
        <v>0.11916666666666666</v>
      </c>
      <c r="U239" s="158">
        <f t="shared" si="66"/>
        <v>7.3333333333333334E-2</v>
      </c>
      <c r="V239" s="158">
        <f t="shared" si="66"/>
        <v>0.11458333333333334</v>
      </c>
      <c r="W239" s="158">
        <f t="shared" si="66"/>
        <v>0.11</v>
      </c>
      <c r="X239" s="158">
        <f t="shared" si="66"/>
        <v>0.15583333333333335</v>
      </c>
      <c r="Y239" s="158">
        <f t="shared" si="66"/>
        <v>3.6666666666666667E-2</v>
      </c>
      <c r="Z239" s="158">
        <f t="shared" si="66"/>
        <v>8.7083333333333332E-2</v>
      </c>
      <c r="AA239" s="158">
        <f t="shared" si="66"/>
        <v>6.8750000000000006E-2</v>
      </c>
      <c r="AB239" s="158">
        <f t="shared" si="66"/>
        <v>8.2500000000000004E-2</v>
      </c>
      <c r="AC239" s="158">
        <f t="shared" si="66"/>
        <v>0.14208333333333334</v>
      </c>
      <c r="AD239" s="158">
        <f t="shared" si="66"/>
        <v>6.4166666666666677E-2</v>
      </c>
      <c r="AE239" s="158">
        <f t="shared" si="66"/>
        <v>0.11</v>
      </c>
      <c r="AF239" s="158">
        <f t="shared" si="66"/>
        <v>0.14208333333333334</v>
      </c>
      <c r="AG239" s="158">
        <f t="shared" si="66"/>
        <v>8.2500000000000004E-2</v>
      </c>
      <c r="AH239" s="158">
        <f t="shared" si="66"/>
        <v>0.15125</v>
      </c>
      <c r="AI239" s="158">
        <f t="shared" si="66"/>
        <v>0.12833333333333335</v>
      </c>
      <c r="AJ239" s="158">
        <f t="shared" si="66"/>
        <v>0.12375</v>
      </c>
      <c r="AK239" s="158">
        <f t="shared" si="66"/>
        <v>0.17416666666666666</v>
      </c>
      <c r="AL239" s="158">
        <f t="shared" si="66"/>
        <v>0.11458333333333334</v>
      </c>
      <c r="AM239" s="158">
        <f t="shared" si="66"/>
        <v>0.13750000000000001</v>
      </c>
      <c r="AN239" s="158">
        <f t="shared" si="66"/>
        <v>0.11458333333333334</v>
      </c>
      <c r="AO239" s="158">
        <f t="shared" si="66"/>
        <v>0.13291666666666666</v>
      </c>
      <c r="AP239" s="158">
        <f t="shared" si="66"/>
        <v>9.1666666666666674E-2</v>
      </c>
      <c r="AQ239" s="158">
        <f t="shared" si="66"/>
        <v>0.10083333333333333</v>
      </c>
      <c r="AR239" s="158">
        <f t="shared" si="66"/>
        <v>8.7083333333333332E-2</v>
      </c>
      <c r="AS239" s="158">
        <f t="shared" si="66"/>
        <v>0.11</v>
      </c>
      <c r="AT239" s="158">
        <f t="shared" si="66"/>
        <v>9.1666666666666674E-2</v>
      </c>
      <c r="AU239" s="158">
        <f t="shared" si="66"/>
        <v>0.14666666666666667</v>
      </c>
      <c r="AV239" s="158">
        <f t="shared" si="66"/>
        <v>0.13291666666666666</v>
      </c>
      <c r="AW239" s="77">
        <v>239</v>
      </c>
    </row>
    <row r="240" spans="1:49" ht="13.5" thickBot="1" x14ac:dyDescent="0.25">
      <c r="A240" s="114" t="s">
        <v>33</v>
      </c>
      <c r="B240" s="160">
        <v>0.11</v>
      </c>
      <c r="C240" s="158">
        <f t="shared" si="64"/>
        <v>0.14208333333333334</v>
      </c>
      <c r="D240" s="158">
        <f t="shared" si="64"/>
        <v>9.1666666666666674E-2</v>
      </c>
      <c r="E240" s="158">
        <f t="shared" si="64"/>
        <v>0.11458333333333334</v>
      </c>
      <c r="F240" s="158">
        <f t="shared" si="64"/>
        <v>0.11</v>
      </c>
      <c r="G240" s="158">
        <f t="shared" si="64"/>
        <v>7.3333333333333334E-2</v>
      </c>
      <c r="H240" s="158">
        <f t="shared" si="64"/>
        <v>0.11916666666666666</v>
      </c>
      <c r="I240" s="158">
        <f t="shared" si="65"/>
        <v>0.12375</v>
      </c>
      <c r="J240" s="179">
        <f t="shared" si="64"/>
        <v>9.6250000000000002E-2</v>
      </c>
      <c r="K240" s="158">
        <f t="shared" si="64"/>
        <v>0.11</v>
      </c>
      <c r="L240" s="158">
        <f t="shared" si="64"/>
        <v>9.6250000000000002E-2</v>
      </c>
      <c r="M240" s="158">
        <f t="shared" si="64"/>
        <v>0.13750000000000001</v>
      </c>
      <c r="N240" s="158">
        <f t="shared" si="64"/>
        <v>0.10083333333333333</v>
      </c>
      <c r="O240" s="158">
        <f t="shared" si="64"/>
        <v>0.11916666666666666</v>
      </c>
      <c r="P240" s="158">
        <f t="shared" si="64"/>
        <v>0.14208333333333334</v>
      </c>
      <c r="Q240" s="158">
        <f t="shared" si="66"/>
        <v>0.11458333333333334</v>
      </c>
      <c r="R240" s="158">
        <f t="shared" si="66"/>
        <v>0.12375</v>
      </c>
      <c r="S240" s="158">
        <f t="shared" si="66"/>
        <v>0.13750000000000001</v>
      </c>
      <c r="T240" s="158">
        <f t="shared" si="66"/>
        <v>0.11916666666666666</v>
      </c>
      <c r="U240" s="158">
        <f t="shared" si="66"/>
        <v>7.3333333333333334E-2</v>
      </c>
      <c r="V240" s="158">
        <f t="shared" si="66"/>
        <v>0.11458333333333334</v>
      </c>
      <c r="W240" s="158">
        <f t="shared" si="66"/>
        <v>0.11</v>
      </c>
      <c r="X240" s="158">
        <f t="shared" si="66"/>
        <v>0.15583333333333335</v>
      </c>
      <c r="Y240" s="158">
        <f t="shared" si="66"/>
        <v>3.6666666666666667E-2</v>
      </c>
      <c r="Z240" s="158">
        <f t="shared" si="66"/>
        <v>8.7083333333333332E-2</v>
      </c>
      <c r="AA240" s="158">
        <f t="shared" si="66"/>
        <v>6.8750000000000006E-2</v>
      </c>
      <c r="AB240" s="158">
        <f t="shared" si="66"/>
        <v>8.2500000000000004E-2</v>
      </c>
      <c r="AC240" s="158">
        <f t="shared" si="66"/>
        <v>0.14208333333333334</v>
      </c>
      <c r="AD240" s="158">
        <f t="shared" si="66"/>
        <v>6.4166666666666677E-2</v>
      </c>
      <c r="AE240" s="158">
        <f t="shared" si="66"/>
        <v>0.11</v>
      </c>
      <c r="AF240" s="158">
        <f t="shared" si="66"/>
        <v>0.14208333333333334</v>
      </c>
      <c r="AG240" s="158">
        <f t="shared" si="66"/>
        <v>8.2500000000000004E-2</v>
      </c>
      <c r="AH240" s="158">
        <f t="shared" si="66"/>
        <v>0.15125</v>
      </c>
      <c r="AI240" s="158">
        <f t="shared" si="66"/>
        <v>0.12833333333333335</v>
      </c>
      <c r="AJ240" s="158">
        <f t="shared" si="66"/>
        <v>0.12375</v>
      </c>
      <c r="AK240" s="158">
        <f t="shared" si="66"/>
        <v>0.17416666666666666</v>
      </c>
      <c r="AL240" s="158">
        <f t="shared" si="66"/>
        <v>0.11458333333333334</v>
      </c>
      <c r="AM240" s="158">
        <f t="shared" si="66"/>
        <v>0.13750000000000001</v>
      </c>
      <c r="AN240" s="158">
        <f t="shared" si="66"/>
        <v>0.11458333333333334</v>
      </c>
      <c r="AO240" s="158">
        <f t="shared" si="66"/>
        <v>0.13291666666666666</v>
      </c>
      <c r="AP240" s="158">
        <f t="shared" si="66"/>
        <v>9.1666666666666674E-2</v>
      </c>
      <c r="AQ240" s="158">
        <f t="shared" si="66"/>
        <v>0.10083333333333333</v>
      </c>
      <c r="AR240" s="158">
        <f t="shared" si="66"/>
        <v>8.7083333333333332E-2</v>
      </c>
      <c r="AS240" s="158">
        <f t="shared" si="66"/>
        <v>0.11</v>
      </c>
      <c r="AT240" s="158">
        <f t="shared" si="66"/>
        <v>9.1666666666666674E-2</v>
      </c>
      <c r="AU240" s="158">
        <f t="shared" si="66"/>
        <v>0.14666666666666667</v>
      </c>
      <c r="AV240" s="158">
        <f t="shared" si="66"/>
        <v>0.13291666666666666</v>
      </c>
      <c r="AW240" s="77">
        <v>240</v>
      </c>
    </row>
    <row r="241" spans="1:49" ht="13.5" thickBot="1" x14ac:dyDescent="0.25">
      <c r="A241" s="114" t="s">
        <v>34</v>
      </c>
      <c r="B241" s="160">
        <v>7.0000000000000007E-2</v>
      </c>
      <c r="C241" s="158">
        <f t="shared" si="64"/>
        <v>9.0416666666666687E-2</v>
      </c>
      <c r="D241" s="158">
        <f t="shared" si="64"/>
        <v>5.8333333333333341E-2</v>
      </c>
      <c r="E241" s="158">
        <f t="shared" si="64"/>
        <v>7.2916666666666685E-2</v>
      </c>
      <c r="F241" s="158">
        <f t="shared" si="64"/>
        <v>7.0000000000000007E-2</v>
      </c>
      <c r="G241" s="158">
        <f t="shared" si="64"/>
        <v>4.6666666666666669E-2</v>
      </c>
      <c r="H241" s="158">
        <f t="shared" si="64"/>
        <v>7.5833333333333336E-2</v>
      </c>
      <c r="I241" s="158">
        <f t="shared" si="65"/>
        <v>7.8750000000000014E-2</v>
      </c>
      <c r="J241" s="179">
        <f t="shared" si="64"/>
        <v>6.1250000000000006E-2</v>
      </c>
      <c r="K241" s="158">
        <f t="shared" si="64"/>
        <v>7.0000000000000007E-2</v>
      </c>
      <c r="L241" s="158">
        <f t="shared" si="64"/>
        <v>6.1250000000000006E-2</v>
      </c>
      <c r="M241" s="158">
        <f t="shared" si="64"/>
        <v>8.7500000000000008E-2</v>
      </c>
      <c r="N241" s="158">
        <f t="shared" si="64"/>
        <v>6.4166666666666664E-2</v>
      </c>
      <c r="O241" s="158">
        <f t="shared" si="64"/>
        <v>7.5833333333333336E-2</v>
      </c>
      <c r="P241" s="158">
        <f t="shared" si="64"/>
        <v>9.0416666666666687E-2</v>
      </c>
      <c r="Q241" s="158">
        <f t="shared" si="66"/>
        <v>7.2916666666666685E-2</v>
      </c>
      <c r="R241" s="158">
        <f t="shared" si="66"/>
        <v>7.8750000000000014E-2</v>
      </c>
      <c r="S241" s="158">
        <f t="shared" si="66"/>
        <v>8.7500000000000008E-2</v>
      </c>
      <c r="T241" s="158">
        <f t="shared" si="66"/>
        <v>7.5833333333333336E-2</v>
      </c>
      <c r="U241" s="158">
        <f t="shared" si="66"/>
        <v>4.6666666666666669E-2</v>
      </c>
      <c r="V241" s="158">
        <f t="shared" si="66"/>
        <v>7.2916666666666685E-2</v>
      </c>
      <c r="W241" s="158">
        <f t="shared" si="66"/>
        <v>7.0000000000000007E-2</v>
      </c>
      <c r="X241" s="158">
        <f t="shared" si="66"/>
        <v>9.9166666666666681E-2</v>
      </c>
      <c r="Y241" s="158">
        <f t="shared" si="66"/>
        <v>2.3333333333333334E-2</v>
      </c>
      <c r="Z241" s="158">
        <f t="shared" si="66"/>
        <v>5.541666666666667E-2</v>
      </c>
      <c r="AA241" s="158">
        <f t="shared" si="66"/>
        <v>4.3750000000000004E-2</v>
      </c>
      <c r="AB241" s="158">
        <f t="shared" si="66"/>
        <v>5.2500000000000005E-2</v>
      </c>
      <c r="AC241" s="158">
        <f t="shared" si="66"/>
        <v>9.0416666666666687E-2</v>
      </c>
      <c r="AD241" s="158">
        <f t="shared" si="66"/>
        <v>4.083333333333334E-2</v>
      </c>
      <c r="AE241" s="158">
        <f t="shared" si="66"/>
        <v>7.0000000000000007E-2</v>
      </c>
      <c r="AF241" s="158">
        <f t="shared" si="66"/>
        <v>9.0416666666666687E-2</v>
      </c>
      <c r="AG241" s="158">
        <f t="shared" si="66"/>
        <v>5.2500000000000005E-2</v>
      </c>
      <c r="AH241" s="158">
        <f t="shared" si="66"/>
        <v>9.6250000000000002E-2</v>
      </c>
      <c r="AI241" s="158">
        <f t="shared" si="66"/>
        <v>8.1666666666666679E-2</v>
      </c>
      <c r="AJ241" s="158">
        <f t="shared" si="66"/>
        <v>7.8750000000000014E-2</v>
      </c>
      <c r="AK241" s="158">
        <f t="shared" si="66"/>
        <v>0.11083333333333334</v>
      </c>
      <c r="AL241" s="158">
        <f t="shared" si="66"/>
        <v>7.2916666666666685E-2</v>
      </c>
      <c r="AM241" s="158">
        <f t="shared" si="66"/>
        <v>8.7500000000000008E-2</v>
      </c>
      <c r="AN241" s="158">
        <f t="shared" si="66"/>
        <v>7.2916666666666685E-2</v>
      </c>
      <c r="AO241" s="158">
        <f t="shared" si="66"/>
        <v>8.458333333333333E-2</v>
      </c>
      <c r="AP241" s="158">
        <f t="shared" si="66"/>
        <v>5.8333333333333341E-2</v>
      </c>
      <c r="AQ241" s="158">
        <f t="shared" si="66"/>
        <v>6.4166666666666664E-2</v>
      </c>
      <c r="AR241" s="158">
        <f t="shared" si="66"/>
        <v>5.541666666666667E-2</v>
      </c>
      <c r="AS241" s="158">
        <f t="shared" si="66"/>
        <v>7.0000000000000007E-2</v>
      </c>
      <c r="AT241" s="158">
        <f t="shared" si="66"/>
        <v>5.8333333333333341E-2</v>
      </c>
      <c r="AU241" s="158">
        <f t="shared" si="66"/>
        <v>9.3333333333333338E-2</v>
      </c>
      <c r="AV241" s="158">
        <f t="shared" si="66"/>
        <v>8.458333333333333E-2</v>
      </c>
      <c r="AW241" s="77">
        <v>241</v>
      </c>
    </row>
    <row r="242" spans="1:49" ht="13.5" thickBot="1" x14ac:dyDescent="0.25">
      <c r="A242" s="114" t="s">
        <v>35</v>
      </c>
      <c r="B242" s="160">
        <v>7.0000000000000007E-2</v>
      </c>
      <c r="C242" s="158">
        <f t="shared" si="64"/>
        <v>9.0416666666666687E-2</v>
      </c>
      <c r="D242" s="158">
        <f t="shared" si="64"/>
        <v>5.8333333333333341E-2</v>
      </c>
      <c r="E242" s="158">
        <f t="shared" si="64"/>
        <v>7.2916666666666685E-2</v>
      </c>
      <c r="F242" s="158">
        <f t="shared" si="64"/>
        <v>7.0000000000000007E-2</v>
      </c>
      <c r="G242" s="158">
        <f t="shared" si="64"/>
        <v>4.6666666666666669E-2</v>
      </c>
      <c r="H242" s="158">
        <f t="shared" si="64"/>
        <v>7.5833333333333336E-2</v>
      </c>
      <c r="I242" s="158">
        <f t="shared" si="65"/>
        <v>7.8750000000000014E-2</v>
      </c>
      <c r="J242" s="179">
        <f t="shared" si="64"/>
        <v>6.1250000000000006E-2</v>
      </c>
      <c r="K242" s="158">
        <f t="shared" si="64"/>
        <v>7.0000000000000007E-2</v>
      </c>
      <c r="L242" s="158">
        <f t="shared" si="64"/>
        <v>6.1250000000000006E-2</v>
      </c>
      <c r="M242" s="158">
        <f t="shared" si="64"/>
        <v>8.7500000000000008E-2</v>
      </c>
      <c r="N242" s="158">
        <f t="shared" si="64"/>
        <v>6.4166666666666664E-2</v>
      </c>
      <c r="O242" s="158">
        <f t="shared" si="64"/>
        <v>7.5833333333333336E-2</v>
      </c>
      <c r="P242" s="158">
        <f t="shared" si="64"/>
        <v>9.0416666666666687E-2</v>
      </c>
      <c r="Q242" s="158">
        <f t="shared" si="66"/>
        <v>7.2916666666666685E-2</v>
      </c>
      <c r="R242" s="158">
        <f t="shared" si="66"/>
        <v>7.8750000000000014E-2</v>
      </c>
      <c r="S242" s="158">
        <f t="shared" si="66"/>
        <v>8.7500000000000008E-2</v>
      </c>
      <c r="T242" s="158">
        <f t="shared" si="66"/>
        <v>7.5833333333333336E-2</v>
      </c>
      <c r="U242" s="158">
        <f t="shared" si="66"/>
        <v>4.6666666666666669E-2</v>
      </c>
      <c r="V242" s="158">
        <f t="shared" si="66"/>
        <v>7.2916666666666685E-2</v>
      </c>
      <c r="W242" s="158">
        <f t="shared" si="66"/>
        <v>7.0000000000000007E-2</v>
      </c>
      <c r="X242" s="158">
        <f t="shared" si="66"/>
        <v>9.9166666666666681E-2</v>
      </c>
      <c r="Y242" s="158">
        <f t="shared" si="66"/>
        <v>2.3333333333333334E-2</v>
      </c>
      <c r="Z242" s="158">
        <f t="shared" si="66"/>
        <v>5.541666666666667E-2</v>
      </c>
      <c r="AA242" s="158">
        <f t="shared" si="66"/>
        <v>4.3750000000000004E-2</v>
      </c>
      <c r="AB242" s="158">
        <f t="shared" si="66"/>
        <v>5.2500000000000005E-2</v>
      </c>
      <c r="AC242" s="158">
        <f t="shared" si="66"/>
        <v>9.0416666666666687E-2</v>
      </c>
      <c r="AD242" s="158">
        <f t="shared" si="66"/>
        <v>4.083333333333334E-2</v>
      </c>
      <c r="AE242" s="158">
        <f t="shared" si="66"/>
        <v>7.0000000000000007E-2</v>
      </c>
      <c r="AF242" s="158">
        <f t="shared" si="66"/>
        <v>9.0416666666666687E-2</v>
      </c>
      <c r="AG242" s="158">
        <f t="shared" si="66"/>
        <v>5.2500000000000005E-2</v>
      </c>
      <c r="AH242" s="158">
        <f t="shared" si="66"/>
        <v>9.6250000000000002E-2</v>
      </c>
      <c r="AI242" s="158">
        <f t="shared" si="66"/>
        <v>8.1666666666666679E-2</v>
      </c>
      <c r="AJ242" s="158">
        <f t="shared" si="66"/>
        <v>7.8750000000000014E-2</v>
      </c>
      <c r="AK242" s="158">
        <f t="shared" si="66"/>
        <v>0.11083333333333334</v>
      </c>
      <c r="AL242" s="158">
        <f t="shared" si="66"/>
        <v>7.2916666666666685E-2</v>
      </c>
      <c r="AM242" s="158">
        <f t="shared" si="66"/>
        <v>8.7500000000000008E-2</v>
      </c>
      <c r="AN242" s="158">
        <f t="shared" si="66"/>
        <v>7.2916666666666685E-2</v>
      </c>
      <c r="AO242" s="158">
        <f t="shared" si="66"/>
        <v>8.458333333333333E-2</v>
      </c>
      <c r="AP242" s="158">
        <f t="shared" si="66"/>
        <v>5.8333333333333341E-2</v>
      </c>
      <c r="AQ242" s="158">
        <f t="shared" si="66"/>
        <v>6.4166666666666664E-2</v>
      </c>
      <c r="AR242" s="158">
        <f t="shared" si="66"/>
        <v>5.541666666666667E-2</v>
      </c>
      <c r="AS242" s="158">
        <f t="shared" si="66"/>
        <v>7.0000000000000007E-2</v>
      </c>
      <c r="AT242" s="158">
        <f t="shared" si="66"/>
        <v>5.8333333333333341E-2</v>
      </c>
      <c r="AU242" s="158">
        <f t="shared" si="66"/>
        <v>9.3333333333333338E-2</v>
      </c>
      <c r="AV242" s="158">
        <f t="shared" si="66"/>
        <v>8.458333333333333E-2</v>
      </c>
      <c r="AW242" s="77">
        <v>242</v>
      </c>
    </row>
    <row r="243" spans="1:49" ht="13.5" thickBot="1" x14ac:dyDescent="0.25">
      <c r="A243" s="114" t="s">
        <v>36</v>
      </c>
      <c r="B243" s="160">
        <v>0.01</v>
      </c>
      <c r="C243" s="158">
        <f t="shared" si="64"/>
        <v>1.2916666666666668E-2</v>
      </c>
      <c r="D243" s="158">
        <f t="shared" si="64"/>
        <v>8.3333333333333332E-3</v>
      </c>
      <c r="E243" s="158">
        <f t="shared" si="64"/>
        <v>1.0416666666666668E-2</v>
      </c>
      <c r="F243" s="158">
        <f t="shared" si="64"/>
        <v>0.01</v>
      </c>
      <c r="G243" s="158">
        <f t="shared" si="64"/>
        <v>6.6666666666666662E-3</v>
      </c>
      <c r="H243" s="158">
        <f t="shared" si="64"/>
        <v>1.0833333333333332E-2</v>
      </c>
      <c r="I243" s="158">
        <f t="shared" si="65"/>
        <v>1.125E-2</v>
      </c>
      <c r="J243" s="179">
        <f t="shared" si="64"/>
        <v>8.7500000000000008E-3</v>
      </c>
      <c r="K243" s="158">
        <f t="shared" si="64"/>
        <v>0.01</v>
      </c>
      <c r="L243" s="158">
        <f t="shared" si="64"/>
        <v>8.7500000000000008E-3</v>
      </c>
      <c r="M243" s="158">
        <f t="shared" si="64"/>
        <v>1.2500000000000001E-2</v>
      </c>
      <c r="N243" s="158">
        <f t="shared" si="64"/>
        <v>9.1666666666666667E-3</v>
      </c>
      <c r="O243" s="158">
        <f t="shared" si="64"/>
        <v>1.0833333333333332E-2</v>
      </c>
      <c r="P243" s="158">
        <f t="shared" si="64"/>
        <v>1.2916666666666668E-2</v>
      </c>
      <c r="Q243" s="158">
        <f t="shared" si="66"/>
        <v>1.0416666666666668E-2</v>
      </c>
      <c r="R243" s="158">
        <f t="shared" si="66"/>
        <v>1.125E-2</v>
      </c>
      <c r="S243" s="158">
        <f t="shared" si="66"/>
        <v>1.2500000000000001E-2</v>
      </c>
      <c r="T243" s="158">
        <f t="shared" si="66"/>
        <v>1.0833333333333332E-2</v>
      </c>
      <c r="U243" s="158">
        <f t="shared" si="66"/>
        <v>6.6666666666666662E-3</v>
      </c>
      <c r="V243" s="158">
        <f t="shared" si="66"/>
        <v>1.0416666666666668E-2</v>
      </c>
      <c r="W243" s="158">
        <f t="shared" si="66"/>
        <v>0.01</v>
      </c>
      <c r="X243" s="158">
        <f t="shared" si="66"/>
        <v>1.4166666666666668E-2</v>
      </c>
      <c r="Y243" s="158">
        <f t="shared" si="66"/>
        <v>3.3333333333333331E-3</v>
      </c>
      <c r="Z243" s="158">
        <f t="shared" si="66"/>
        <v>7.9166666666666656E-3</v>
      </c>
      <c r="AA243" s="158">
        <f t="shared" si="66"/>
        <v>6.2500000000000003E-3</v>
      </c>
      <c r="AB243" s="158">
        <f t="shared" si="66"/>
        <v>7.4999999999999997E-3</v>
      </c>
      <c r="AC243" s="158">
        <f t="shared" si="66"/>
        <v>1.2916666666666668E-2</v>
      </c>
      <c r="AD243" s="158">
        <f t="shared" si="66"/>
        <v>5.8333333333333336E-3</v>
      </c>
      <c r="AE243" s="158">
        <f t="shared" si="66"/>
        <v>0.01</v>
      </c>
      <c r="AF243" s="158">
        <f t="shared" si="66"/>
        <v>1.2916666666666668E-2</v>
      </c>
      <c r="AG243" s="158">
        <f t="shared" si="66"/>
        <v>7.4999999999999997E-3</v>
      </c>
      <c r="AH243" s="158">
        <f t="shared" si="66"/>
        <v>1.375E-2</v>
      </c>
      <c r="AI243" s="158">
        <f t="shared" si="66"/>
        <v>1.1666666666666667E-2</v>
      </c>
      <c r="AJ243" s="158">
        <f t="shared" si="66"/>
        <v>1.125E-2</v>
      </c>
      <c r="AK243" s="158">
        <f t="shared" si="66"/>
        <v>1.5833333333333331E-2</v>
      </c>
      <c r="AL243" s="158">
        <f t="shared" si="66"/>
        <v>1.0416666666666668E-2</v>
      </c>
      <c r="AM243" s="158">
        <f t="shared" si="66"/>
        <v>1.2500000000000001E-2</v>
      </c>
      <c r="AN243" s="158">
        <f t="shared" si="66"/>
        <v>1.0416666666666668E-2</v>
      </c>
      <c r="AO243" s="158">
        <f t="shared" si="66"/>
        <v>1.2083333333333333E-2</v>
      </c>
      <c r="AP243" s="158">
        <f t="shared" si="66"/>
        <v>8.3333333333333332E-3</v>
      </c>
      <c r="AQ243" s="158">
        <f t="shared" si="66"/>
        <v>9.1666666666666667E-3</v>
      </c>
      <c r="AR243" s="158">
        <f t="shared" si="66"/>
        <v>7.9166666666666656E-3</v>
      </c>
      <c r="AS243" s="158">
        <f t="shared" si="66"/>
        <v>0.01</v>
      </c>
      <c r="AT243" s="158">
        <f t="shared" si="66"/>
        <v>8.3333333333333332E-3</v>
      </c>
      <c r="AU243" s="158">
        <f t="shared" si="66"/>
        <v>1.3333333333333332E-2</v>
      </c>
      <c r="AV243" s="158">
        <f t="shared" si="66"/>
        <v>1.2083333333333333E-2</v>
      </c>
      <c r="AW243" s="77">
        <v>243</v>
      </c>
    </row>
    <row r="244" spans="1:49" ht="13.5" thickBot="1" x14ac:dyDescent="0.25">
      <c r="A244" s="114" t="s">
        <v>37</v>
      </c>
      <c r="B244" s="160">
        <v>0.01</v>
      </c>
      <c r="C244" s="158">
        <f t="shared" si="64"/>
        <v>1.2916666666666668E-2</v>
      </c>
      <c r="D244" s="158">
        <f t="shared" si="64"/>
        <v>8.3333333333333332E-3</v>
      </c>
      <c r="E244" s="158">
        <f t="shared" si="64"/>
        <v>1.0416666666666668E-2</v>
      </c>
      <c r="F244" s="158">
        <f t="shared" si="64"/>
        <v>0.01</v>
      </c>
      <c r="G244" s="158">
        <f t="shared" si="64"/>
        <v>6.6666666666666662E-3</v>
      </c>
      <c r="H244" s="158">
        <f t="shared" si="64"/>
        <v>1.0833333333333332E-2</v>
      </c>
      <c r="I244" s="158">
        <f t="shared" si="65"/>
        <v>1.125E-2</v>
      </c>
      <c r="J244" s="179">
        <f t="shared" si="64"/>
        <v>8.7500000000000008E-3</v>
      </c>
      <c r="K244" s="158">
        <f t="shared" si="64"/>
        <v>0.01</v>
      </c>
      <c r="L244" s="158">
        <f t="shared" si="64"/>
        <v>8.7500000000000008E-3</v>
      </c>
      <c r="M244" s="158">
        <f t="shared" si="64"/>
        <v>1.2500000000000001E-2</v>
      </c>
      <c r="N244" s="158">
        <f t="shared" si="64"/>
        <v>9.1666666666666667E-3</v>
      </c>
      <c r="O244" s="158">
        <f t="shared" si="64"/>
        <v>1.0833333333333332E-2</v>
      </c>
      <c r="P244" s="158">
        <f t="shared" si="64"/>
        <v>1.2916666666666668E-2</v>
      </c>
      <c r="Q244" s="158">
        <f t="shared" si="66"/>
        <v>1.0416666666666668E-2</v>
      </c>
      <c r="R244" s="158">
        <f t="shared" si="66"/>
        <v>1.125E-2</v>
      </c>
      <c r="S244" s="158">
        <f t="shared" si="66"/>
        <v>1.2500000000000001E-2</v>
      </c>
      <c r="T244" s="158">
        <f t="shared" si="66"/>
        <v>1.0833333333333332E-2</v>
      </c>
      <c r="U244" s="158">
        <f t="shared" si="66"/>
        <v>6.6666666666666662E-3</v>
      </c>
      <c r="V244" s="158">
        <f t="shared" si="66"/>
        <v>1.0416666666666668E-2</v>
      </c>
      <c r="W244" s="158">
        <f t="shared" si="66"/>
        <v>0.01</v>
      </c>
      <c r="X244" s="158">
        <f t="shared" si="66"/>
        <v>1.4166666666666668E-2</v>
      </c>
      <c r="Y244" s="158">
        <f t="shared" si="66"/>
        <v>3.3333333333333331E-3</v>
      </c>
      <c r="Z244" s="158">
        <f t="shared" si="66"/>
        <v>7.9166666666666656E-3</v>
      </c>
      <c r="AA244" s="158">
        <f t="shared" si="66"/>
        <v>6.2500000000000003E-3</v>
      </c>
      <c r="AB244" s="158">
        <f t="shared" si="66"/>
        <v>7.4999999999999997E-3</v>
      </c>
      <c r="AC244" s="158">
        <f t="shared" si="66"/>
        <v>1.2916666666666668E-2</v>
      </c>
      <c r="AD244" s="158">
        <f t="shared" si="66"/>
        <v>5.8333333333333336E-3</v>
      </c>
      <c r="AE244" s="158">
        <f t="shared" si="66"/>
        <v>0.01</v>
      </c>
      <c r="AF244" s="158">
        <f t="shared" si="66"/>
        <v>1.2916666666666668E-2</v>
      </c>
      <c r="AG244" s="158">
        <f t="shared" si="66"/>
        <v>7.4999999999999997E-3</v>
      </c>
      <c r="AH244" s="158">
        <f t="shared" si="66"/>
        <v>1.375E-2</v>
      </c>
      <c r="AI244" s="158">
        <f t="shared" si="66"/>
        <v>1.1666666666666667E-2</v>
      </c>
      <c r="AJ244" s="158">
        <f t="shared" si="66"/>
        <v>1.125E-2</v>
      </c>
      <c r="AK244" s="158">
        <f t="shared" si="66"/>
        <v>1.5833333333333331E-2</v>
      </c>
      <c r="AL244" s="158">
        <f t="shared" si="66"/>
        <v>1.0416666666666668E-2</v>
      </c>
      <c r="AM244" s="158">
        <f t="shared" si="66"/>
        <v>1.2500000000000001E-2</v>
      </c>
      <c r="AN244" s="158">
        <f t="shared" si="66"/>
        <v>1.0416666666666668E-2</v>
      </c>
      <c r="AO244" s="158">
        <f t="shared" si="66"/>
        <v>1.2083333333333333E-2</v>
      </c>
      <c r="AP244" s="158">
        <f t="shared" si="66"/>
        <v>8.3333333333333332E-3</v>
      </c>
      <c r="AQ244" s="158">
        <f t="shared" si="66"/>
        <v>9.1666666666666667E-3</v>
      </c>
      <c r="AR244" s="158">
        <f t="shared" si="66"/>
        <v>7.9166666666666656E-3</v>
      </c>
      <c r="AS244" s="158">
        <f t="shared" si="66"/>
        <v>0.01</v>
      </c>
      <c r="AT244" s="158">
        <f t="shared" si="66"/>
        <v>8.3333333333333332E-3</v>
      </c>
      <c r="AU244" s="158">
        <f t="shared" si="66"/>
        <v>1.3333333333333332E-2</v>
      </c>
      <c r="AV244" s="158">
        <f t="shared" si="66"/>
        <v>1.2083333333333333E-2</v>
      </c>
      <c r="AW244" s="77">
        <v>244</v>
      </c>
    </row>
    <row r="245" spans="1:49" ht="13.5" thickBot="1" x14ac:dyDescent="0.25">
      <c r="A245" s="114" t="s">
        <v>208</v>
      </c>
      <c r="B245" s="164">
        <v>0.01</v>
      </c>
      <c r="C245" s="158">
        <f t="shared" si="64"/>
        <v>1.2916666666666668E-2</v>
      </c>
      <c r="D245" s="158">
        <f t="shared" si="64"/>
        <v>8.3333333333333332E-3</v>
      </c>
      <c r="E245" s="158">
        <f t="shared" si="64"/>
        <v>1.0416666666666668E-2</v>
      </c>
      <c r="F245" s="158">
        <f t="shared" si="64"/>
        <v>0.01</v>
      </c>
      <c r="G245" s="158">
        <f t="shared" si="64"/>
        <v>6.6666666666666662E-3</v>
      </c>
      <c r="H245" s="158">
        <f t="shared" si="64"/>
        <v>1.0833333333333332E-2</v>
      </c>
      <c r="I245" s="158">
        <f t="shared" si="65"/>
        <v>1.125E-2</v>
      </c>
      <c r="J245" s="179">
        <f t="shared" si="64"/>
        <v>8.7500000000000008E-3</v>
      </c>
      <c r="K245" s="158">
        <f t="shared" si="64"/>
        <v>0.01</v>
      </c>
      <c r="L245" s="158">
        <f t="shared" si="64"/>
        <v>8.7500000000000008E-3</v>
      </c>
      <c r="M245" s="158">
        <f t="shared" si="64"/>
        <v>1.2500000000000001E-2</v>
      </c>
      <c r="N245" s="158">
        <f t="shared" si="64"/>
        <v>9.1666666666666667E-3</v>
      </c>
      <c r="O245" s="158">
        <f t="shared" si="64"/>
        <v>1.0833333333333332E-2</v>
      </c>
      <c r="P245" s="158">
        <f t="shared" si="64"/>
        <v>1.2916666666666668E-2</v>
      </c>
      <c r="Q245" s="158">
        <f t="shared" si="66"/>
        <v>1.0416666666666668E-2</v>
      </c>
      <c r="R245" s="158">
        <f t="shared" si="66"/>
        <v>1.125E-2</v>
      </c>
      <c r="S245" s="158">
        <f t="shared" si="66"/>
        <v>1.2500000000000001E-2</v>
      </c>
      <c r="T245" s="158">
        <f t="shared" si="66"/>
        <v>1.0833333333333332E-2</v>
      </c>
      <c r="U245" s="158">
        <f t="shared" si="66"/>
        <v>6.6666666666666662E-3</v>
      </c>
      <c r="V245" s="158">
        <f t="shared" si="66"/>
        <v>1.0416666666666668E-2</v>
      </c>
      <c r="W245" s="158">
        <f t="shared" si="66"/>
        <v>0.01</v>
      </c>
      <c r="X245" s="158">
        <f t="shared" si="66"/>
        <v>1.4166666666666668E-2</v>
      </c>
      <c r="Y245" s="158">
        <f t="shared" si="66"/>
        <v>3.3333333333333331E-3</v>
      </c>
      <c r="Z245" s="158">
        <f t="shared" si="66"/>
        <v>7.9166666666666656E-3</v>
      </c>
      <c r="AA245" s="158">
        <f t="shared" si="66"/>
        <v>6.2500000000000003E-3</v>
      </c>
      <c r="AB245" s="158">
        <f t="shared" si="66"/>
        <v>7.4999999999999997E-3</v>
      </c>
      <c r="AC245" s="158">
        <f t="shared" si="66"/>
        <v>1.2916666666666668E-2</v>
      </c>
      <c r="AD245" s="158">
        <f t="shared" si="66"/>
        <v>5.8333333333333336E-3</v>
      </c>
      <c r="AE245" s="158">
        <f t="shared" si="66"/>
        <v>0.01</v>
      </c>
      <c r="AF245" s="158">
        <f t="shared" si="66"/>
        <v>1.2916666666666668E-2</v>
      </c>
      <c r="AG245" s="158">
        <f t="shared" si="66"/>
        <v>7.4999999999999997E-3</v>
      </c>
      <c r="AH245" s="158">
        <f t="shared" si="66"/>
        <v>1.375E-2</v>
      </c>
      <c r="AI245" s="158">
        <f t="shared" si="66"/>
        <v>1.1666666666666667E-2</v>
      </c>
      <c r="AJ245" s="158">
        <f t="shared" si="66"/>
        <v>1.125E-2</v>
      </c>
      <c r="AK245" s="158">
        <f t="shared" si="66"/>
        <v>1.5833333333333331E-2</v>
      </c>
      <c r="AL245" s="158">
        <f t="shared" si="66"/>
        <v>1.0416666666666668E-2</v>
      </c>
      <c r="AM245" s="158">
        <f t="shared" si="66"/>
        <v>1.2500000000000001E-2</v>
      </c>
      <c r="AN245" s="158">
        <f t="shared" si="66"/>
        <v>1.0416666666666668E-2</v>
      </c>
      <c r="AO245" s="158">
        <f t="shared" si="66"/>
        <v>1.2083333333333333E-2</v>
      </c>
      <c r="AP245" s="158">
        <f t="shared" si="66"/>
        <v>8.3333333333333332E-3</v>
      </c>
      <c r="AQ245" s="158">
        <f t="shared" si="66"/>
        <v>9.1666666666666667E-3</v>
      </c>
      <c r="AR245" s="158">
        <f t="shared" si="66"/>
        <v>7.9166666666666656E-3</v>
      </c>
      <c r="AS245" s="158">
        <f t="shared" si="66"/>
        <v>0.01</v>
      </c>
      <c r="AT245" s="158">
        <f t="shared" si="66"/>
        <v>8.3333333333333332E-3</v>
      </c>
      <c r="AU245" s="158">
        <f t="shared" si="66"/>
        <v>1.3333333333333332E-2</v>
      </c>
      <c r="AV245" s="158">
        <f t="shared" si="66"/>
        <v>1.2083333333333333E-2</v>
      </c>
      <c r="AW245" s="77">
        <v>245</v>
      </c>
    </row>
    <row r="246" spans="1:49" ht="13.5" thickBot="1" x14ac:dyDescent="0.25">
      <c r="A246" s="114" t="s">
        <v>209</v>
      </c>
      <c r="B246" s="164">
        <v>0.01</v>
      </c>
      <c r="C246" s="158">
        <f>C$269*$B246</f>
        <v>1.2916666666666668E-2</v>
      </c>
      <c r="D246" s="158">
        <f t="shared" si="64"/>
        <v>8.3333333333333332E-3</v>
      </c>
      <c r="E246" s="158">
        <f t="shared" si="64"/>
        <v>1.0416666666666668E-2</v>
      </c>
      <c r="F246" s="158">
        <f t="shared" si="64"/>
        <v>0.01</v>
      </c>
      <c r="G246" s="158">
        <f t="shared" si="64"/>
        <v>6.6666666666666662E-3</v>
      </c>
      <c r="H246" s="158">
        <f t="shared" si="64"/>
        <v>1.0833333333333332E-2</v>
      </c>
      <c r="I246" s="158">
        <f t="shared" si="65"/>
        <v>1.125E-2</v>
      </c>
      <c r="J246" s="179">
        <f t="shared" si="64"/>
        <v>8.7500000000000008E-3</v>
      </c>
      <c r="K246" s="158">
        <f t="shared" si="64"/>
        <v>0.01</v>
      </c>
      <c r="L246" s="158">
        <f t="shared" si="64"/>
        <v>8.7500000000000008E-3</v>
      </c>
      <c r="M246" s="158">
        <f t="shared" si="64"/>
        <v>1.2500000000000001E-2</v>
      </c>
      <c r="N246" s="158">
        <f t="shared" si="64"/>
        <v>9.1666666666666667E-3</v>
      </c>
      <c r="O246" s="158">
        <f t="shared" si="64"/>
        <v>1.0833333333333332E-2</v>
      </c>
      <c r="P246" s="158">
        <f t="shared" si="64"/>
        <v>1.2916666666666668E-2</v>
      </c>
      <c r="Q246" s="158">
        <f t="shared" si="66"/>
        <v>1.0416666666666668E-2</v>
      </c>
      <c r="R246" s="158">
        <f t="shared" si="66"/>
        <v>1.125E-2</v>
      </c>
      <c r="S246" s="158">
        <f t="shared" si="66"/>
        <v>1.2500000000000001E-2</v>
      </c>
      <c r="T246" s="158">
        <f t="shared" si="66"/>
        <v>1.0833333333333332E-2</v>
      </c>
      <c r="U246" s="158">
        <f t="shared" si="66"/>
        <v>6.6666666666666662E-3</v>
      </c>
      <c r="V246" s="158">
        <f t="shared" si="66"/>
        <v>1.0416666666666668E-2</v>
      </c>
      <c r="W246" s="158">
        <f t="shared" si="66"/>
        <v>0.01</v>
      </c>
      <c r="X246" s="158">
        <f t="shared" si="66"/>
        <v>1.4166666666666668E-2</v>
      </c>
      <c r="Y246" s="158">
        <f t="shared" si="66"/>
        <v>3.3333333333333331E-3</v>
      </c>
      <c r="Z246" s="158">
        <f t="shared" si="66"/>
        <v>7.9166666666666656E-3</v>
      </c>
      <c r="AA246" s="158">
        <f t="shared" si="66"/>
        <v>6.2500000000000003E-3</v>
      </c>
      <c r="AB246" s="158">
        <f t="shared" si="66"/>
        <v>7.4999999999999997E-3</v>
      </c>
      <c r="AC246" s="158">
        <f t="shared" si="66"/>
        <v>1.2916666666666668E-2</v>
      </c>
      <c r="AD246" s="158">
        <f t="shared" si="66"/>
        <v>5.8333333333333336E-3</v>
      </c>
      <c r="AE246" s="158">
        <f t="shared" si="66"/>
        <v>0.01</v>
      </c>
      <c r="AF246" s="158">
        <f t="shared" si="66"/>
        <v>1.2916666666666668E-2</v>
      </c>
      <c r="AG246" s="158">
        <f t="shared" si="66"/>
        <v>7.4999999999999997E-3</v>
      </c>
      <c r="AH246" s="158">
        <f t="shared" si="66"/>
        <v>1.375E-2</v>
      </c>
      <c r="AI246" s="158">
        <f t="shared" si="66"/>
        <v>1.1666666666666667E-2</v>
      </c>
      <c r="AJ246" s="158">
        <f t="shared" ref="AJ246:AV246" si="67">AJ$269*$B246</f>
        <v>1.125E-2</v>
      </c>
      <c r="AK246" s="158">
        <f t="shared" si="67"/>
        <v>1.5833333333333331E-2</v>
      </c>
      <c r="AL246" s="158">
        <f t="shared" si="67"/>
        <v>1.0416666666666668E-2</v>
      </c>
      <c r="AM246" s="158">
        <f t="shared" si="67"/>
        <v>1.2500000000000001E-2</v>
      </c>
      <c r="AN246" s="158">
        <f t="shared" si="67"/>
        <v>1.0416666666666668E-2</v>
      </c>
      <c r="AO246" s="158">
        <f t="shared" si="67"/>
        <v>1.2083333333333333E-2</v>
      </c>
      <c r="AP246" s="158">
        <f t="shared" si="67"/>
        <v>8.3333333333333332E-3</v>
      </c>
      <c r="AQ246" s="158">
        <f t="shared" si="67"/>
        <v>9.1666666666666667E-3</v>
      </c>
      <c r="AR246" s="158">
        <f t="shared" si="67"/>
        <v>7.9166666666666656E-3</v>
      </c>
      <c r="AS246" s="158">
        <f t="shared" si="67"/>
        <v>0.01</v>
      </c>
      <c r="AT246" s="158">
        <f t="shared" si="67"/>
        <v>8.3333333333333332E-3</v>
      </c>
      <c r="AU246" s="158">
        <f t="shared" si="67"/>
        <v>1.3333333333333332E-2</v>
      </c>
      <c r="AV246" s="158">
        <f t="shared" si="67"/>
        <v>1.2083333333333333E-2</v>
      </c>
      <c r="AW246" s="77">
        <v>246</v>
      </c>
    </row>
    <row r="247" spans="1:49" ht="13.5" thickBot="1" x14ac:dyDescent="0.25">
      <c r="A247" s="114" t="s">
        <v>39</v>
      </c>
      <c r="B247" s="145"/>
      <c r="AW247" s="77">
        <v>247</v>
      </c>
    </row>
    <row r="248" spans="1:49" ht="13.5" thickBot="1" x14ac:dyDescent="0.25">
      <c r="A248" s="114" t="s">
        <v>40</v>
      </c>
      <c r="B248" s="145"/>
      <c r="AW248" s="77">
        <v>248</v>
      </c>
    </row>
    <row r="249" spans="1:49" ht="13.5" thickBot="1" x14ac:dyDescent="0.25">
      <c r="A249" s="114" t="s">
        <v>41</v>
      </c>
      <c r="B249" s="145"/>
      <c r="AW249" s="77">
        <v>249</v>
      </c>
    </row>
    <row r="250" spans="1:49" ht="13.5" thickBot="1" x14ac:dyDescent="0.25">
      <c r="A250" s="114" t="s">
        <v>42</v>
      </c>
      <c r="B250" s="145"/>
      <c r="AW250" s="77">
        <v>250</v>
      </c>
    </row>
    <row r="251" spans="1:49" ht="13.5" thickBot="1" x14ac:dyDescent="0.25">
      <c r="A251" s="114" t="s">
        <v>222</v>
      </c>
      <c r="B251" s="160">
        <v>0.11</v>
      </c>
      <c r="C251" s="158">
        <f>C$270*$B251</f>
        <v>0.125</v>
      </c>
      <c r="D251" s="158">
        <f t="shared" ref="D251:AV258" si="68">D$270*$B251</f>
        <v>6.5000000000000002E-2</v>
      </c>
      <c r="E251" s="158">
        <f t="shared" si="68"/>
        <v>0.12</v>
      </c>
      <c r="F251" s="158">
        <f t="shared" si="68"/>
        <v>0.10500000000000001</v>
      </c>
      <c r="G251" s="158">
        <f t="shared" si="68"/>
        <v>0.10500000000000001</v>
      </c>
      <c r="H251" s="158">
        <f t="shared" si="68"/>
        <v>0.10500000000000001</v>
      </c>
      <c r="I251" s="158">
        <f>I$270*$B251</f>
        <v>0.11</v>
      </c>
      <c r="J251" s="179">
        <f>J$270*$B251</f>
        <v>0.10500000000000001</v>
      </c>
      <c r="K251" s="158">
        <f t="shared" si="68"/>
        <v>0.11499999999999999</v>
      </c>
      <c r="L251" s="158">
        <f t="shared" si="68"/>
        <v>9.5000000000000001E-2</v>
      </c>
      <c r="M251" s="158">
        <f t="shared" si="68"/>
        <v>7.4999999999999997E-2</v>
      </c>
      <c r="N251" s="158">
        <f t="shared" si="68"/>
        <v>6.9999999999999993E-2</v>
      </c>
      <c r="O251" s="158">
        <f t="shared" si="68"/>
        <v>0.11499999999999999</v>
      </c>
      <c r="P251" s="158">
        <f t="shared" si="68"/>
        <v>6.9999999999999993E-2</v>
      </c>
      <c r="Q251" s="158">
        <f t="shared" si="68"/>
        <v>0.10500000000000001</v>
      </c>
      <c r="R251" s="158">
        <f t="shared" si="68"/>
        <v>0.10500000000000001</v>
      </c>
      <c r="S251" s="158">
        <f t="shared" si="68"/>
        <v>9.0000000000000011E-2</v>
      </c>
      <c r="T251" s="158">
        <f t="shared" si="68"/>
        <v>0.12</v>
      </c>
      <c r="U251" s="158">
        <f t="shared" si="68"/>
        <v>0.13999999999999999</v>
      </c>
      <c r="V251" s="158">
        <f t="shared" si="68"/>
        <v>0.12</v>
      </c>
      <c r="W251" s="158">
        <f t="shared" si="68"/>
        <v>0.16</v>
      </c>
      <c r="X251" s="158">
        <f t="shared" si="68"/>
        <v>0.155</v>
      </c>
      <c r="Y251" s="158">
        <f t="shared" si="68"/>
        <v>4.9999999999999996E-2</v>
      </c>
      <c r="Z251" s="158">
        <f t="shared" si="68"/>
        <v>0.12</v>
      </c>
      <c r="AA251" s="158">
        <f t="shared" si="68"/>
        <v>5.5E-2</v>
      </c>
      <c r="AB251" s="158">
        <f t="shared" si="68"/>
        <v>9.0000000000000011E-2</v>
      </c>
      <c r="AC251" s="158">
        <f t="shared" si="68"/>
        <v>6.9999999999999993E-2</v>
      </c>
      <c r="AD251" s="158">
        <f t="shared" si="68"/>
        <v>0.11499999999999999</v>
      </c>
      <c r="AE251" s="158">
        <f t="shared" si="68"/>
        <v>0.10500000000000001</v>
      </c>
      <c r="AF251" s="158">
        <f t="shared" si="68"/>
        <v>0.12</v>
      </c>
      <c r="AG251" s="158">
        <f t="shared" si="68"/>
        <v>9.9999999999999992E-2</v>
      </c>
      <c r="AH251" s="158">
        <f t="shared" si="68"/>
        <v>0.11499999999999999</v>
      </c>
      <c r="AI251" s="158">
        <f t="shared" si="68"/>
        <v>0.13500000000000001</v>
      </c>
      <c r="AJ251" s="158">
        <f t="shared" si="68"/>
        <v>9.5000000000000001E-2</v>
      </c>
      <c r="AK251" s="158">
        <f t="shared" si="68"/>
        <v>0.13500000000000001</v>
      </c>
      <c r="AL251" s="158">
        <f t="shared" si="68"/>
        <v>0.11</v>
      </c>
      <c r="AM251" s="158">
        <f t="shared" si="68"/>
        <v>7.4999999999999997E-2</v>
      </c>
      <c r="AN251" s="158">
        <f t="shared" si="68"/>
        <v>9.0000000000000011E-2</v>
      </c>
      <c r="AO251" s="158">
        <f t="shared" si="68"/>
        <v>0.125</v>
      </c>
      <c r="AP251" s="158">
        <f t="shared" si="68"/>
        <v>6.5000000000000002E-2</v>
      </c>
      <c r="AQ251" s="158">
        <f t="shared" si="68"/>
        <v>6.9999999999999993E-2</v>
      </c>
      <c r="AR251" s="158">
        <f t="shared" si="68"/>
        <v>0.08</v>
      </c>
      <c r="AS251" s="158">
        <f t="shared" si="68"/>
        <v>0.12</v>
      </c>
      <c r="AT251" s="158">
        <f t="shared" si="68"/>
        <v>7.4999999999999997E-2</v>
      </c>
      <c r="AU251" s="158">
        <f t="shared" si="68"/>
        <v>0.15</v>
      </c>
      <c r="AV251" s="158">
        <f t="shared" si="68"/>
        <v>0.08</v>
      </c>
      <c r="AW251" s="77">
        <v>251</v>
      </c>
    </row>
    <row r="252" spans="1:49" ht="13.5" thickBot="1" x14ac:dyDescent="0.25">
      <c r="A252" s="114" t="s">
        <v>44</v>
      </c>
      <c r="B252" s="160">
        <v>0.11</v>
      </c>
      <c r="C252" s="158">
        <f t="shared" ref="C252:R266" si="69">C$270*$B252</f>
        <v>0.125</v>
      </c>
      <c r="D252" s="158">
        <f t="shared" si="69"/>
        <v>6.5000000000000002E-2</v>
      </c>
      <c r="E252" s="158">
        <f t="shared" si="69"/>
        <v>0.12</v>
      </c>
      <c r="F252" s="158">
        <f t="shared" si="69"/>
        <v>0.10500000000000001</v>
      </c>
      <c r="G252" s="158">
        <f t="shared" si="69"/>
        <v>0.10500000000000001</v>
      </c>
      <c r="H252" s="158">
        <f t="shared" si="69"/>
        <v>0.10500000000000001</v>
      </c>
      <c r="I252" s="158">
        <f t="shared" ref="I252:I266" si="70">I$270*$B252</f>
        <v>0.11</v>
      </c>
      <c r="J252" s="179">
        <f t="shared" si="69"/>
        <v>0.10500000000000001</v>
      </c>
      <c r="K252" s="158">
        <f t="shared" si="69"/>
        <v>0.11499999999999999</v>
      </c>
      <c r="L252" s="158">
        <f t="shared" si="69"/>
        <v>9.5000000000000001E-2</v>
      </c>
      <c r="M252" s="158">
        <f t="shared" si="69"/>
        <v>7.4999999999999997E-2</v>
      </c>
      <c r="N252" s="158">
        <f t="shared" si="69"/>
        <v>6.9999999999999993E-2</v>
      </c>
      <c r="O252" s="158">
        <f t="shared" si="69"/>
        <v>0.11499999999999999</v>
      </c>
      <c r="P252" s="158">
        <f t="shared" si="69"/>
        <v>6.9999999999999993E-2</v>
      </c>
      <c r="Q252" s="158">
        <f t="shared" si="69"/>
        <v>0.10500000000000001</v>
      </c>
      <c r="R252" s="158">
        <f t="shared" si="69"/>
        <v>0.10500000000000001</v>
      </c>
      <c r="S252" s="158">
        <f t="shared" si="68"/>
        <v>9.0000000000000011E-2</v>
      </c>
      <c r="T252" s="158">
        <f t="shared" si="68"/>
        <v>0.12</v>
      </c>
      <c r="U252" s="158">
        <f t="shared" si="68"/>
        <v>0.13999999999999999</v>
      </c>
      <c r="V252" s="158">
        <f t="shared" si="68"/>
        <v>0.12</v>
      </c>
      <c r="W252" s="158">
        <f t="shared" si="68"/>
        <v>0.16</v>
      </c>
      <c r="X252" s="158">
        <f t="shared" si="68"/>
        <v>0.155</v>
      </c>
      <c r="Y252" s="158">
        <f t="shared" si="68"/>
        <v>4.9999999999999996E-2</v>
      </c>
      <c r="Z252" s="158">
        <f t="shared" si="68"/>
        <v>0.12</v>
      </c>
      <c r="AA252" s="158">
        <f t="shared" si="68"/>
        <v>5.5E-2</v>
      </c>
      <c r="AB252" s="158">
        <f t="shared" si="68"/>
        <v>9.0000000000000011E-2</v>
      </c>
      <c r="AC252" s="158">
        <f t="shared" si="68"/>
        <v>6.9999999999999993E-2</v>
      </c>
      <c r="AD252" s="158">
        <f t="shared" si="68"/>
        <v>0.11499999999999999</v>
      </c>
      <c r="AE252" s="158">
        <f t="shared" si="68"/>
        <v>0.10500000000000001</v>
      </c>
      <c r="AF252" s="158">
        <f t="shared" si="68"/>
        <v>0.12</v>
      </c>
      <c r="AG252" s="158">
        <f t="shared" si="68"/>
        <v>9.9999999999999992E-2</v>
      </c>
      <c r="AH252" s="158">
        <f t="shared" si="68"/>
        <v>0.11499999999999999</v>
      </c>
      <c r="AI252" s="158">
        <f t="shared" si="68"/>
        <v>0.13500000000000001</v>
      </c>
      <c r="AJ252" s="158">
        <f t="shared" si="68"/>
        <v>9.5000000000000001E-2</v>
      </c>
      <c r="AK252" s="158">
        <f t="shared" si="68"/>
        <v>0.13500000000000001</v>
      </c>
      <c r="AL252" s="158">
        <f t="shared" si="68"/>
        <v>0.11</v>
      </c>
      <c r="AM252" s="158">
        <f t="shared" si="68"/>
        <v>7.4999999999999997E-2</v>
      </c>
      <c r="AN252" s="158">
        <f t="shared" si="68"/>
        <v>9.0000000000000011E-2</v>
      </c>
      <c r="AO252" s="158">
        <f t="shared" si="68"/>
        <v>0.125</v>
      </c>
      <c r="AP252" s="158">
        <f t="shared" si="68"/>
        <v>6.5000000000000002E-2</v>
      </c>
      <c r="AQ252" s="158">
        <f t="shared" si="68"/>
        <v>6.9999999999999993E-2</v>
      </c>
      <c r="AR252" s="158">
        <f t="shared" si="68"/>
        <v>0.08</v>
      </c>
      <c r="AS252" s="158">
        <f t="shared" si="68"/>
        <v>0.12</v>
      </c>
      <c r="AT252" s="158">
        <f t="shared" si="68"/>
        <v>7.4999999999999997E-2</v>
      </c>
      <c r="AU252" s="158">
        <f t="shared" si="68"/>
        <v>0.15</v>
      </c>
      <c r="AV252" s="158">
        <f t="shared" si="68"/>
        <v>0.08</v>
      </c>
      <c r="AW252" s="77">
        <v>252</v>
      </c>
    </row>
    <row r="253" spans="1:49" ht="13.5" thickBot="1" x14ac:dyDescent="0.25">
      <c r="A253" s="114" t="s">
        <v>45</v>
      </c>
      <c r="B253" s="160">
        <v>0.14000000000000001</v>
      </c>
      <c r="C253" s="158">
        <f t="shared" si="69"/>
        <v>0.15909090909090912</v>
      </c>
      <c r="D253" s="158">
        <f t="shared" si="69"/>
        <v>8.2727272727272733E-2</v>
      </c>
      <c r="E253" s="158">
        <f t="shared" si="69"/>
        <v>0.15272727272727274</v>
      </c>
      <c r="F253" s="158">
        <f t="shared" si="69"/>
        <v>0.13363636363636366</v>
      </c>
      <c r="G253" s="158">
        <f t="shared" si="69"/>
        <v>0.13363636363636366</v>
      </c>
      <c r="H253" s="158">
        <f t="shared" si="69"/>
        <v>0.13363636363636366</v>
      </c>
      <c r="I253" s="158">
        <f t="shared" si="70"/>
        <v>0.14000000000000001</v>
      </c>
      <c r="J253" s="179">
        <f t="shared" si="69"/>
        <v>0.13363636363636366</v>
      </c>
      <c r="K253" s="158">
        <f t="shared" si="69"/>
        <v>0.14636363636363636</v>
      </c>
      <c r="L253" s="158">
        <f t="shared" si="69"/>
        <v>0.12090909090909092</v>
      </c>
      <c r="M253" s="158">
        <f t="shared" si="69"/>
        <v>9.5454545454545459E-2</v>
      </c>
      <c r="N253" s="158">
        <f t="shared" si="69"/>
        <v>8.9090909090909096E-2</v>
      </c>
      <c r="O253" s="158">
        <f t="shared" si="69"/>
        <v>0.14636363636363636</v>
      </c>
      <c r="P253" s="158">
        <f t="shared" si="69"/>
        <v>8.9090909090909096E-2</v>
      </c>
      <c r="Q253" s="158">
        <f t="shared" si="68"/>
        <v>0.13363636363636366</v>
      </c>
      <c r="R253" s="158">
        <f t="shared" si="68"/>
        <v>0.13363636363636366</v>
      </c>
      <c r="S253" s="158">
        <f t="shared" si="68"/>
        <v>0.11454545454545456</v>
      </c>
      <c r="T253" s="158">
        <f t="shared" si="68"/>
        <v>0.15272727272727274</v>
      </c>
      <c r="U253" s="158">
        <f t="shared" si="68"/>
        <v>0.17818181818181819</v>
      </c>
      <c r="V253" s="158">
        <f t="shared" si="68"/>
        <v>0.15272727272727274</v>
      </c>
      <c r="W253" s="158">
        <f t="shared" si="68"/>
        <v>0.20363636363636367</v>
      </c>
      <c r="X253" s="158">
        <f t="shared" si="68"/>
        <v>0.19727272727272729</v>
      </c>
      <c r="Y253" s="158">
        <f t="shared" si="68"/>
        <v>6.3636363636363644E-2</v>
      </c>
      <c r="Z253" s="158">
        <f t="shared" si="68"/>
        <v>0.15272727272727274</v>
      </c>
      <c r="AA253" s="158">
        <f t="shared" si="68"/>
        <v>7.0000000000000007E-2</v>
      </c>
      <c r="AB253" s="158">
        <f t="shared" si="68"/>
        <v>0.11454545454545456</v>
      </c>
      <c r="AC253" s="158">
        <f t="shared" si="68"/>
        <v>8.9090909090909096E-2</v>
      </c>
      <c r="AD253" s="158">
        <f t="shared" si="68"/>
        <v>0.14636363636363636</v>
      </c>
      <c r="AE253" s="158">
        <f t="shared" si="68"/>
        <v>0.13363636363636366</v>
      </c>
      <c r="AF253" s="158">
        <f t="shared" si="68"/>
        <v>0.15272727272727274</v>
      </c>
      <c r="AG253" s="158">
        <f t="shared" si="68"/>
        <v>0.12727272727272729</v>
      </c>
      <c r="AH253" s="158">
        <f t="shared" si="68"/>
        <v>0.14636363636363636</v>
      </c>
      <c r="AI253" s="158">
        <f t="shared" si="68"/>
        <v>0.17181818181818184</v>
      </c>
      <c r="AJ253" s="158">
        <f t="shared" si="68"/>
        <v>0.12090909090909092</v>
      </c>
      <c r="AK253" s="158">
        <f t="shared" si="68"/>
        <v>0.17181818181818184</v>
      </c>
      <c r="AL253" s="158">
        <f t="shared" si="68"/>
        <v>0.14000000000000001</v>
      </c>
      <c r="AM253" s="158">
        <f t="shared" si="68"/>
        <v>9.5454545454545459E-2</v>
      </c>
      <c r="AN253" s="158">
        <f t="shared" si="68"/>
        <v>0.11454545454545456</v>
      </c>
      <c r="AO253" s="158">
        <f t="shared" si="68"/>
        <v>0.15909090909090912</v>
      </c>
      <c r="AP253" s="158">
        <f t="shared" si="68"/>
        <v>8.2727272727272733E-2</v>
      </c>
      <c r="AQ253" s="158">
        <f t="shared" si="68"/>
        <v>8.9090909090909096E-2</v>
      </c>
      <c r="AR253" s="158">
        <f t="shared" si="68"/>
        <v>0.10181818181818184</v>
      </c>
      <c r="AS253" s="158">
        <f t="shared" si="68"/>
        <v>0.15272727272727274</v>
      </c>
      <c r="AT253" s="158">
        <f t="shared" si="68"/>
        <v>9.5454545454545459E-2</v>
      </c>
      <c r="AU253" s="158">
        <f t="shared" si="68"/>
        <v>0.19090909090909092</v>
      </c>
      <c r="AV253" s="158">
        <f t="shared" si="68"/>
        <v>0.10181818181818184</v>
      </c>
      <c r="AW253" s="77">
        <v>253</v>
      </c>
    </row>
    <row r="254" spans="1:49" ht="13.5" thickBot="1" x14ac:dyDescent="0.25">
      <c r="A254" s="114" t="s">
        <v>46</v>
      </c>
      <c r="B254" s="160">
        <v>0.14000000000000001</v>
      </c>
      <c r="C254" s="158">
        <f t="shared" si="69"/>
        <v>0.15909090909090912</v>
      </c>
      <c r="D254" s="158">
        <f t="shared" si="69"/>
        <v>8.2727272727272733E-2</v>
      </c>
      <c r="E254" s="158">
        <f t="shared" si="69"/>
        <v>0.15272727272727274</v>
      </c>
      <c r="F254" s="158">
        <f t="shared" si="69"/>
        <v>0.13363636363636366</v>
      </c>
      <c r="G254" s="158">
        <f t="shared" si="69"/>
        <v>0.13363636363636366</v>
      </c>
      <c r="H254" s="158">
        <f t="shared" si="69"/>
        <v>0.13363636363636366</v>
      </c>
      <c r="I254" s="158">
        <f t="shared" si="70"/>
        <v>0.14000000000000001</v>
      </c>
      <c r="J254" s="179">
        <f t="shared" si="69"/>
        <v>0.13363636363636366</v>
      </c>
      <c r="K254" s="158">
        <f t="shared" si="69"/>
        <v>0.14636363636363636</v>
      </c>
      <c r="L254" s="158">
        <f t="shared" si="69"/>
        <v>0.12090909090909092</v>
      </c>
      <c r="M254" s="158">
        <f t="shared" si="69"/>
        <v>9.5454545454545459E-2</v>
      </c>
      <c r="N254" s="158">
        <f t="shared" si="69"/>
        <v>8.9090909090909096E-2</v>
      </c>
      <c r="O254" s="158">
        <f t="shared" si="69"/>
        <v>0.14636363636363636</v>
      </c>
      <c r="P254" s="158">
        <f t="shared" si="69"/>
        <v>8.9090909090909096E-2</v>
      </c>
      <c r="Q254" s="158">
        <f t="shared" si="68"/>
        <v>0.13363636363636366</v>
      </c>
      <c r="R254" s="158">
        <f t="shared" si="68"/>
        <v>0.13363636363636366</v>
      </c>
      <c r="S254" s="158">
        <f t="shared" si="68"/>
        <v>0.11454545454545456</v>
      </c>
      <c r="T254" s="158">
        <f t="shared" si="68"/>
        <v>0.15272727272727274</v>
      </c>
      <c r="U254" s="158">
        <f t="shared" si="68"/>
        <v>0.17818181818181819</v>
      </c>
      <c r="V254" s="158">
        <f t="shared" si="68"/>
        <v>0.15272727272727274</v>
      </c>
      <c r="W254" s="158">
        <f t="shared" si="68"/>
        <v>0.20363636363636367</v>
      </c>
      <c r="X254" s="158">
        <f t="shared" si="68"/>
        <v>0.19727272727272729</v>
      </c>
      <c r="Y254" s="158">
        <f t="shared" si="68"/>
        <v>6.3636363636363644E-2</v>
      </c>
      <c r="Z254" s="158">
        <f t="shared" si="68"/>
        <v>0.15272727272727274</v>
      </c>
      <c r="AA254" s="158">
        <f t="shared" si="68"/>
        <v>7.0000000000000007E-2</v>
      </c>
      <c r="AB254" s="158">
        <f t="shared" si="68"/>
        <v>0.11454545454545456</v>
      </c>
      <c r="AC254" s="158">
        <f t="shared" si="68"/>
        <v>8.9090909090909096E-2</v>
      </c>
      <c r="AD254" s="158">
        <f t="shared" si="68"/>
        <v>0.14636363636363636</v>
      </c>
      <c r="AE254" s="158">
        <f t="shared" si="68"/>
        <v>0.13363636363636366</v>
      </c>
      <c r="AF254" s="158">
        <f t="shared" si="68"/>
        <v>0.15272727272727274</v>
      </c>
      <c r="AG254" s="158">
        <f t="shared" si="68"/>
        <v>0.12727272727272729</v>
      </c>
      <c r="AH254" s="158">
        <f t="shared" si="68"/>
        <v>0.14636363636363636</v>
      </c>
      <c r="AI254" s="158">
        <f t="shared" si="68"/>
        <v>0.17181818181818184</v>
      </c>
      <c r="AJ254" s="158">
        <f t="shared" si="68"/>
        <v>0.12090909090909092</v>
      </c>
      <c r="AK254" s="158">
        <f t="shared" si="68"/>
        <v>0.17181818181818184</v>
      </c>
      <c r="AL254" s="158">
        <f t="shared" si="68"/>
        <v>0.14000000000000001</v>
      </c>
      <c r="AM254" s="158">
        <f t="shared" si="68"/>
        <v>9.5454545454545459E-2</v>
      </c>
      <c r="AN254" s="158">
        <f t="shared" si="68"/>
        <v>0.11454545454545456</v>
      </c>
      <c r="AO254" s="158">
        <f t="shared" si="68"/>
        <v>0.15909090909090912</v>
      </c>
      <c r="AP254" s="158">
        <f t="shared" si="68"/>
        <v>8.2727272727272733E-2</v>
      </c>
      <c r="AQ254" s="158">
        <f t="shared" si="68"/>
        <v>8.9090909090909096E-2</v>
      </c>
      <c r="AR254" s="158">
        <f t="shared" si="68"/>
        <v>0.10181818181818184</v>
      </c>
      <c r="AS254" s="158">
        <f t="shared" si="68"/>
        <v>0.15272727272727274</v>
      </c>
      <c r="AT254" s="158">
        <f t="shared" si="68"/>
        <v>9.5454545454545459E-2</v>
      </c>
      <c r="AU254" s="158">
        <f t="shared" si="68"/>
        <v>0.19090909090909092</v>
      </c>
      <c r="AV254" s="158">
        <f t="shared" si="68"/>
        <v>0.10181818181818184</v>
      </c>
      <c r="AW254" s="77">
        <v>254</v>
      </c>
    </row>
    <row r="255" spans="1:49" ht="13.5" thickBot="1" x14ac:dyDescent="0.25">
      <c r="A255" s="114" t="s">
        <v>47</v>
      </c>
      <c r="B255" s="160">
        <v>0.15</v>
      </c>
      <c r="C255" s="158">
        <f t="shared" si="69"/>
        <v>0.17045454545454547</v>
      </c>
      <c r="D255" s="158">
        <f t="shared" si="69"/>
        <v>8.8636363636363638E-2</v>
      </c>
      <c r="E255" s="158">
        <f t="shared" si="69"/>
        <v>0.16363636363636361</v>
      </c>
      <c r="F255" s="158">
        <f t="shared" si="69"/>
        <v>0.14318181818181819</v>
      </c>
      <c r="G255" s="158">
        <f t="shared" si="69"/>
        <v>0.14318181818181819</v>
      </c>
      <c r="H255" s="158">
        <f t="shared" si="69"/>
        <v>0.14318181818181819</v>
      </c>
      <c r="I255" s="158">
        <f t="shared" si="70"/>
        <v>0.15</v>
      </c>
      <c r="J255" s="179">
        <f t="shared" si="69"/>
        <v>0.14318181818181819</v>
      </c>
      <c r="K255" s="158">
        <f t="shared" si="69"/>
        <v>0.1568181818181818</v>
      </c>
      <c r="L255" s="158">
        <f t="shared" si="69"/>
        <v>0.12954545454545455</v>
      </c>
      <c r="M255" s="158">
        <f t="shared" si="69"/>
        <v>0.10227272727272727</v>
      </c>
      <c r="N255" s="158">
        <f t="shared" si="69"/>
        <v>9.5454545454545445E-2</v>
      </c>
      <c r="O255" s="158">
        <f t="shared" si="69"/>
        <v>0.1568181818181818</v>
      </c>
      <c r="P255" s="158">
        <f t="shared" si="69"/>
        <v>9.5454545454545445E-2</v>
      </c>
      <c r="Q255" s="158">
        <f t="shared" si="68"/>
        <v>0.14318181818181819</v>
      </c>
      <c r="R255" s="158">
        <f t="shared" si="68"/>
        <v>0.14318181818181819</v>
      </c>
      <c r="S255" s="158">
        <f t="shared" si="68"/>
        <v>0.12272727272727273</v>
      </c>
      <c r="T255" s="158">
        <f t="shared" si="68"/>
        <v>0.16363636363636361</v>
      </c>
      <c r="U255" s="158">
        <f t="shared" si="68"/>
        <v>0.19090909090909089</v>
      </c>
      <c r="V255" s="158">
        <f t="shared" si="68"/>
        <v>0.16363636363636361</v>
      </c>
      <c r="W255" s="158">
        <f t="shared" si="68"/>
        <v>0.21818181818181817</v>
      </c>
      <c r="X255" s="158">
        <f t="shared" si="68"/>
        <v>0.21136363636363636</v>
      </c>
      <c r="Y255" s="158">
        <f t="shared" si="68"/>
        <v>6.8181818181818177E-2</v>
      </c>
      <c r="Z255" s="158">
        <f t="shared" si="68"/>
        <v>0.16363636363636361</v>
      </c>
      <c r="AA255" s="158">
        <f t="shared" si="68"/>
        <v>7.4999999999999997E-2</v>
      </c>
      <c r="AB255" s="158">
        <f t="shared" si="68"/>
        <v>0.12272727272727273</v>
      </c>
      <c r="AC255" s="158">
        <f t="shared" si="68"/>
        <v>9.5454545454545445E-2</v>
      </c>
      <c r="AD255" s="158">
        <f t="shared" si="68"/>
        <v>0.1568181818181818</v>
      </c>
      <c r="AE255" s="158">
        <f t="shared" si="68"/>
        <v>0.14318181818181819</v>
      </c>
      <c r="AF255" s="158">
        <f t="shared" si="68"/>
        <v>0.16363636363636361</v>
      </c>
      <c r="AG255" s="158">
        <f t="shared" si="68"/>
        <v>0.13636363636363635</v>
      </c>
      <c r="AH255" s="158">
        <f t="shared" si="68"/>
        <v>0.1568181818181818</v>
      </c>
      <c r="AI255" s="158">
        <f t="shared" si="68"/>
        <v>0.18409090909090908</v>
      </c>
      <c r="AJ255" s="158">
        <f t="shared" si="68"/>
        <v>0.12954545454545455</v>
      </c>
      <c r="AK255" s="158">
        <f t="shared" si="68"/>
        <v>0.18409090909090908</v>
      </c>
      <c r="AL255" s="158">
        <f t="shared" si="68"/>
        <v>0.15</v>
      </c>
      <c r="AM255" s="158">
        <f t="shared" si="68"/>
        <v>0.10227272727272727</v>
      </c>
      <c r="AN255" s="158">
        <f t="shared" si="68"/>
        <v>0.12272727272727273</v>
      </c>
      <c r="AO255" s="158">
        <f t="shared" si="68"/>
        <v>0.17045454545454547</v>
      </c>
      <c r="AP255" s="158">
        <f t="shared" si="68"/>
        <v>8.8636363636363638E-2</v>
      </c>
      <c r="AQ255" s="158">
        <f t="shared" si="68"/>
        <v>9.5454545454545445E-2</v>
      </c>
      <c r="AR255" s="158">
        <f t="shared" si="68"/>
        <v>0.10909090909090909</v>
      </c>
      <c r="AS255" s="158">
        <f t="shared" si="68"/>
        <v>0.16363636363636361</v>
      </c>
      <c r="AT255" s="158">
        <f t="shared" si="68"/>
        <v>0.10227272727272727</v>
      </c>
      <c r="AU255" s="158">
        <f t="shared" si="68"/>
        <v>0.20454545454545453</v>
      </c>
      <c r="AV255" s="158">
        <f t="shared" si="68"/>
        <v>0.10909090909090909</v>
      </c>
      <c r="AW255" s="77">
        <v>255</v>
      </c>
    </row>
    <row r="256" spans="1:49" ht="13.5" thickBot="1" x14ac:dyDescent="0.25">
      <c r="A256" s="114" t="s">
        <v>48</v>
      </c>
      <c r="B256" s="160">
        <v>0.15</v>
      </c>
      <c r="C256" s="158">
        <f t="shared" si="69"/>
        <v>0.17045454545454547</v>
      </c>
      <c r="D256" s="158">
        <f t="shared" si="69"/>
        <v>8.8636363636363638E-2</v>
      </c>
      <c r="E256" s="158">
        <f t="shared" si="69"/>
        <v>0.16363636363636361</v>
      </c>
      <c r="F256" s="158">
        <f t="shared" si="69"/>
        <v>0.14318181818181819</v>
      </c>
      <c r="G256" s="158">
        <f t="shared" si="69"/>
        <v>0.14318181818181819</v>
      </c>
      <c r="H256" s="158">
        <f t="shared" si="69"/>
        <v>0.14318181818181819</v>
      </c>
      <c r="I256" s="158">
        <f t="shared" si="70"/>
        <v>0.15</v>
      </c>
      <c r="J256" s="179">
        <f t="shared" si="69"/>
        <v>0.14318181818181819</v>
      </c>
      <c r="K256" s="158">
        <f t="shared" si="69"/>
        <v>0.1568181818181818</v>
      </c>
      <c r="L256" s="158">
        <f t="shared" si="69"/>
        <v>0.12954545454545455</v>
      </c>
      <c r="M256" s="158">
        <f t="shared" si="69"/>
        <v>0.10227272727272727</v>
      </c>
      <c r="N256" s="158">
        <f t="shared" si="69"/>
        <v>9.5454545454545445E-2</v>
      </c>
      <c r="O256" s="158">
        <f t="shared" si="69"/>
        <v>0.1568181818181818</v>
      </c>
      <c r="P256" s="158">
        <f t="shared" si="69"/>
        <v>9.5454545454545445E-2</v>
      </c>
      <c r="Q256" s="158">
        <f t="shared" si="68"/>
        <v>0.14318181818181819</v>
      </c>
      <c r="R256" s="158">
        <f t="shared" si="68"/>
        <v>0.14318181818181819</v>
      </c>
      <c r="S256" s="158">
        <f t="shared" si="68"/>
        <v>0.12272727272727273</v>
      </c>
      <c r="T256" s="158">
        <f t="shared" si="68"/>
        <v>0.16363636363636361</v>
      </c>
      <c r="U256" s="158">
        <f t="shared" si="68"/>
        <v>0.19090909090909089</v>
      </c>
      <c r="V256" s="158">
        <f t="shared" si="68"/>
        <v>0.16363636363636361</v>
      </c>
      <c r="W256" s="158">
        <f t="shared" si="68"/>
        <v>0.21818181818181817</v>
      </c>
      <c r="X256" s="158">
        <f t="shared" si="68"/>
        <v>0.21136363636363636</v>
      </c>
      <c r="Y256" s="158">
        <f t="shared" si="68"/>
        <v>6.8181818181818177E-2</v>
      </c>
      <c r="Z256" s="158">
        <f t="shared" si="68"/>
        <v>0.16363636363636361</v>
      </c>
      <c r="AA256" s="158">
        <f t="shared" si="68"/>
        <v>7.4999999999999997E-2</v>
      </c>
      <c r="AB256" s="158">
        <f t="shared" si="68"/>
        <v>0.12272727272727273</v>
      </c>
      <c r="AC256" s="158">
        <f t="shared" si="68"/>
        <v>9.5454545454545445E-2</v>
      </c>
      <c r="AD256" s="158">
        <f t="shared" si="68"/>
        <v>0.1568181818181818</v>
      </c>
      <c r="AE256" s="158">
        <f t="shared" si="68"/>
        <v>0.14318181818181819</v>
      </c>
      <c r="AF256" s="158">
        <f t="shared" si="68"/>
        <v>0.16363636363636361</v>
      </c>
      <c r="AG256" s="158">
        <f t="shared" si="68"/>
        <v>0.13636363636363635</v>
      </c>
      <c r="AH256" s="158">
        <f t="shared" si="68"/>
        <v>0.1568181818181818</v>
      </c>
      <c r="AI256" s="158">
        <f t="shared" si="68"/>
        <v>0.18409090909090908</v>
      </c>
      <c r="AJ256" s="158">
        <f t="shared" si="68"/>
        <v>0.12954545454545455</v>
      </c>
      <c r="AK256" s="158">
        <f t="shared" si="68"/>
        <v>0.18409090909090908</v>
      </c>
      <c r="AL256" s="158">
        <f t="shared" si="68"/>
        <v>0.15</v>
      </c>
      <c r="AM256" s="158">
        <f t="shared" si="68"/>
        <v>0.10227272727272727</v>
      </c>
      <c r="AN256" s="158">
        <f t="shared" si="68"/>
        <v>0.12272727272727273</v>
      </c>
      <c r="AO256" s="158">
        <f t="shared" si="68"/>
        <v>0.17045454545454547</v>
      </c>
      <c r="AP256" s="158">
        <f t="shared" si="68"/>
        <v>8.8636363636363638E-2</v>
      </c>
      <c r="AQ256" s="158">
        <f t="shared" si="68"/>
        <v>9.5454545454545445E-2</v>
      </c>
      <c r="AR256" s="158">
        <f t="shared" si="68"/>
        <v>0.10909090909090909</v>
      </c>
      <c r="AS256" s="158">
        <f t="shared" si="68"/>
        <v>0.16363636363636361</v>
      </c>
      <c r="AT256" s="158">
        <f t="shared" si="68"/>
        <v>0.10227272727272727</v>
      </c>
      <c r="AU256" s="158">
        <f t="shared" si="68"/>
        <v>0.20454545454545453</v>
      </c>
      <c r="AV256" s="158">
        <f t="shared" si="68"/>
        <v>0.10909090909090909</v>
      </c>
      <c r="AW256" s="77">
        <v>256</v>
      </c>
    </row>
    <row r="257" spans="1:49" ht="13.5" thickBot="1" x14ac:dyDescent="0.25">
      <c r="A257" s="114" t="s">
        <v>49</v>
      </c>
      <c r="B257" s="160">
        <v>0.11</v>
      </c>
      <c r="C257" s="158">
        <f t="shared" si="69"/>
        <v>0.125</v>
      </c>
      <c r="D257" s="158">
        <f t="shared" si="69"/>
        <v>6.5000000000000002E-2</v>
      </c>
      <c r="E257" s="158">
        <f t="shared" si="69"/>
        <v>0.12</v>
      </c>
      <c r="F257" s="158">
        <f t="shared" si="69"/>
        <v>0.10500000000000001</v>
      </c>
      <c r="G257" s="158">
        <f t="shared" si="69"/>
        <v>0.10500000000000001</v>
      </c>
      <c r="H257" s="158">
        <f t="shared" si="69"/>
        <v>0.10500000000000001</v>
      </c>
      <c r="I257" s="158">
        <f t="shared" si="70"/>
        <v>0.11</v>
      </c>
      <c r="J257" s="179">
        <f t="shared" si="69"/>
        <v>0.10500000000000001</v>
      </c>
      <c r="K257" s="158">
        <f t="shared" si="69"/>
        <v>0.11499999999999999</v>
      </c>
      <c r="L257" s="158">
        <f t="shared" si="69"/>
        <v>9.5000000000000001E-2</v>
      </c>
      <c r="M257" s="158">
        <f t="shared" si="69"/>
        <v>7.4999999999999997E-2</v>
      </c>
      <c r="N257" s="158">
        <f t="shared" si="69"/>
        <v>6.9999999999999993E-2</v>
      </c>
      <c r="O257" s="158">
        <f t="shared" si="69"/>
        <v>0.11499999999999999</v>
      </c>
      <c r="P257" s="158">
        <f t="shared" si="69"/>
        <v>6.9999999999999993E-2</v>
      </c>
      <c r="Q257" s="158">
        <f t="shared" si="68"/>
        <v>0.10500000000000001</v>
      </c>
      <c r="R257" s="158">
        <f t="shared" si="68"/>
        <v>0.10500000000000001</v>
      </c>
      <c r="S257" s="158">
        <f t="shared" si="68"/>
        <v>9.0000000000000011E-2</v>
      </c>
      <c r="T257" s="158">
        <f t="shared" si="68"/>
        <v>0.12</v>
      </c>
      <c r="U257" s="158">
        <f t="shared" si="68"/>
        <v>0.13999999999999999</v>
      </c>
      <c r="V257" s="158">
        <f t="shared" si="68"/>
        <v>0.12</v>
      </c>
      <c r="W257" s="158">
        <f t="shared" si="68"/>
        <v>0.16</v>
      </c>
      <c r="X257" s="158">
        <f t="shared" si="68"/>
        <v>0.155</v>
      </c>
      <c r="Y257" s="158">
        <f t="shared" si="68"/>
        <v>4.9999999999999996E-2</v>
      </c>
      <c r="Z257" s="158">
        <f t="shared" si="68"/>
        <v>0.12</v>
      </c>
      <c r="AA257" s="158">
        <f t="shared" si="68"/>
        <v>5.5E-2</v>
      </c>
      <c r="AB257" s="158">
        <f t="shared" si="68"/>
        <v>9.0000000000000011E-2</v>
      </c>
      <c r="AC257" s="158">
        <f t="shared" si="68"/>
        <v>6.9999999999999993E-2</v>
      </c>
      <c r="AD257" s="158">
        <f t="shared" si="68"/>
        <v>0.11499999999999999</v>
      </c>
      <c r="AE257" s="158">
        <f t="shared" si="68"/>
        <v>0.10500000000000001</v>
      </c>
      <c r="AF257" s="158">
        <f t="shared" si="68"/>
        <v>0.12</v>
      </c>
      <c r="AG257" s="158">
        <f t="shared" si="68"/>
        <v>9.9999999999999992E-2</v>
      </c>
      <c r="AH257" s="158">
        <f t="shared" si="68"/>
        <v>0.11499999999999999</v>
      </c>
      <c r="AI257" s="158">
        <f t="shared" si="68"/>
        <v>0.13500000000000001</v>
      </c>
      <c r="AJ257" s="158">
        <f t="shared" si="68"/>
        <v>9.5000000000000001E-2</v>
      </c>
      <c r="AK257" s="158">
        <f t="shared" si="68"/>
        <v>0.13500000000000001</v>
      </c>
      <c r="AL257" s="158">
        <f t="shared" si="68"/>
        <v>0.11</v>
      </c>
      <c r="AM257" s="158">
        <f t="shared" si="68"/>
        <v>7.4999999999999997E-2</v>
      </c>
      <c r="AN257" s="158">
        <f t="shared" si="68"/>
        <v>9.0000000000000011E-2</v>
      </c>
      <c r="AO257" s="158">
        <f t="shared" si="68"/>
        <v>0.125</v>
      </c>
      <c r="AP257" s="158">
        <f t="shared" si="68"/>
        <v>6.5000000000000002E-2</v>
      </c>
      <c r="AQ257" s="158">
        <f t="shared" si="68"/>
        <v>6.9999999999999993E-2</v>
      </c>
      <c r="AR257" s="158">
        <f t="shared" si="68"/>
        <v>0.08</v>
      </c>
      <c r="AS257" s="158">
        <f t="shared" si="68"/>
        <v>0.12</v>
      </c>
      <c r="AT257" s="158">
        <f t="shared" si="68"/>
        <v>7.4999999999999997E-2</v>
      </c>
      <c r="AU257" s="158">
        <f t="shared" si="68"/>
        <v>0.15</v>
      </c>
      <c r="AV257" s="158">
        <f t="shared" si="68"/>
        <v>0.08</v>
      </c>
      <c r="AW257" s="77">
        <v>257</v>
      </c>
    </row>
    <row r="258" spans="1:49" ht="13.5" thickBot="1" x14ac:dyDescent="0.25">
      <c r="A258" s="114" t="s">
        <v>50</v>
      </c>
      <c r="B258" s="160">
        <v>0.11</v>
      </c>
      <c r="C258" s="158">
        <f t="shared" si="69"/>
        <v>0.125</v>
      </c>
      <c r="D258" s="158">
        <f t="shared" si="69"/>
        <v>6.5000000000000002E-2</v>
      </c>
      <c r="E258" s="158">
        <f t="shared" si="69"/>
        <v>0.12</v>
      </c>
      <c r="F258" s="158">
        <f t="shared" si="69"/>
        <v>0.10500000000000001</v>
      </c>
      <c r="G258" s="158">
        <f t="shared" si="69"/>
        <v>0.10500000000000001</v>
      </c>
      <c r="H258" s="158">
        <f t="shared" si="69"/>
        <v>0.10500000000000001</v>
      </c>
      <c r="I258" s="158">
        <f t="shared" si="70"/>
        <v>0.11</v>
      </c>
      <c r="J258" s="179">
        <f t="shared" si="69"/>
        <v>0.10500000000000001</v>
      </c>
      <c r="K258" s="158">
        <f t="shared" si="69"/>
        <v>0.11499999999999999</v>
      </c>
      <c r="L258" s="158">
        <f t="shared" si="69"/>
        <v>9.5000000000000001E-2</v>
      </c>
      <c r="M258" s="158">
        <f t="shared" si="69"/>
        <v>7.4999999999999997E-2</v>
      </c>
      <c r="N258" s="158">
        <f t="shared" si="69"/>
        <v>6.9999999999999993E-2</v>
      </c>
      <c r="O258" s="158">
        <f t="shared" si="69"/>
        <v>0.11499999999999999</v>
      </c>
      <c r="P258" s="158">
        <f t="shared" si="69"/>
        <v>6.9999999999999993E-2</v>
      </c>
      <c r="Q258" s="158">
        <f t="shared" si="68"/>
        <v>0.10500000000000001</v>
      </c>
      <c r="R258" s="158">
        <f t="shared" si="68"/>
        <v>0.10500000000000001</v>
      </c>
      <c r="S258" s="158">
        <f t="shared" si="68"/>
        <v>9.0000000000000011E-2</v>
      </c>
      <c r="T258" s="158">
        <f t="shared" si="68"/>
        <v>0.12</v>
      </c>
      <c r="U258" s="158">
        <f t="shared" si="68"/>
        <v>0.13999999999999999</v>
      </c>
      <c r="V258" s="158">
        <f t="shared" si="68"/>
        <v>0.12</v>
      </c>
      <c r="W258" s="158">
        <f t="shared" si="68"/>
        <v>0.16</v>
      </c>
      <c r="X258" s="158">
        <f t="shared" si="68"/>
        <v>0.155</v>
      </c>
      <c r="Y258" s="158">
        <f t="shared" si="68"/>
        <v>4.9999999999999996E-2</v>
      </c>
      <c r="Z258" s="158">
        <f t="shared" si="68"/>
        <v>0.12</v>
      </c>
      <c r="AA258" s="158">
        <f t="shared" si="68"/>
        <v>5.5E-2</v>
      </c>
      <c r="AB258" s="158">
        <f t="shared" si="68"/>
        <v>9.0000000000000011E-2</v>
      </c>
      <c r="AC258" s="158">
        <f t="shared" si="68"/>
        <v>6.9999999999999993E-2</v>
      </c>
      <c r="AD258" s="158">
        <f t="shared" si="68"/>
        <v>0.11499999999999999</v>
      </c>
      <c r="AE258" s="158">
        <f t="shared" si="68"/>
        <v>0.10500000000000001</v>
      </c>
      <c r="AF258" s="158">
        <f t="shared" si="68"/>
        <v>0.12</v>
      </c>
      <c r="AG258" s="158">
        <f t="shared" si="68"/>
        <v>9.9999999999999992E-2</v>
      </c>
      <c r="AH258" s="158">
        <f t="shared" si="68"/>
        <v>0.11499999999999999</v>
      </c>
      <c r="AI258" s="158">
        <f t="shared" si="68"/>
        <v>0.13500000000000001</v>
      </c>
      <c r="AJ258" s="158">
        <f t="shared" si="68"/>
        <v>9.5000000000000001E-2</v>
      </c>
      <c r="AK258" s="158">
        <f t="shared" si="68"/>
        <v>0.13500000000000001</v>
      </c>
      <c r="AL258" s="158">
        <f t="shared" ref="Q258:AV266" si="71">AL$270*$B258</f>
        <v>0.11</v>
      </c>
      <c r="AM258" s="158">
        <f t="shared" si="71"/>
        <v>7.4999999999999997E-2</v>
      </c>
      <c r="AN258" s="158">
        <f t="shared" si="71"/>
        <v>9.0000000000000011E-2</v>
      </c>
      <c r="AO258" s="158">
        <f t="shared" si="71"/>
        <v>0.125</v>
      </c>
      <c r="AP258" s="158">
        <f t="shared" si="71"/>
        <v>6.5000000000000002E-2</v>
      </c>
      <c r="AQ258" s="158">
        <f t="shared" si="71"/>
        <v>6.9999999999999993E-2</v>
      </c>
      <c r="AR258" s="158">
        <f t="shared" si="71"/>
        <v>0.08</v>
      </c>
      <c r="AS258" s="158">
        <f t="shared" si="71"/>
        <v>0.12</v>
      </c>
      <c r="AT258" s="158">
        <f t="shared" si="71"/>
        <v>7.4999999999999997E-2</v>
      </c>
      <c r="AU258" s="158">
        <f t="shared" si="71"/>
        <v>0.15</v>
      </c>
      <c r="AV258" s="158">
        <f t="shared" si="71"/>
        <v>0.08</v>
      </c>
      <c r="AW258" s="77">
        <v>258</v>
      </c>
    </row>
    <row r="259" spans="1:49" ht="13.5" thickBot="1" x14ac:dyDescent="0.25">
      <c r="A259" s="114" t="s">
        <v>51</v>
      </c>
      <c r="B259" s="160">
        <v>0.1</v>
      </c>
      <c r="C259" s="158">
        <f t="shared" si="69"/>
        <v>0.11363636363636365</v>
      </c>
      <c r="D259" s="158">
        <f t="shared" si="69"/>
        <v>5.9090909090909097E-2</v>
      </c>
      <c r="E259" s="158">
        <f t="shared" si="69"/>
        <v>0.10909090909090909</v>
      </c>
      <c r="F259" s="158">
        <f t="shared" si="69"/>
        <v>9.5454545454545459E-2</v>
      </c>
      <c r="G259" s="158">
        <f t="shared" si="69"/>
        <v>9.5454545454545459E-2</v>
      </c>
      <c r="H259" s="158">
        <f t="shared" si="69"/>
        <v>9.5454545454545459E-2</v>
      </c>
      <c r="I259" s="158">
        <f t="shared" si="70"/>
        <v>0.1</v>
      </c>
      <c r="J259" s="179">
        <f t="shared" si="69"/>
        <v>9.5454545454545459E-2</v>
      </c>
      <c r="K259" s="158">
        <f t="shared" si="69"/>
        <v>0.10454545454545455</v>
      </c>
      <c r="L259" s="158">
        <f t="shared" si="69"/>
        <v>8.6363636363636365E-2</v>
      </c>
      <c r="M259" s="158">
        <f t="shared" si="69"/>
        <v>6.8181818181818177E-2</v>
      </c>
      <c r="N259" s="158">
        <f t="shared" si="69"/>
        <v>6.3636363636363644E-2</v>
      </c>
      <c r="O259" s="158">
        <f t="shared" si="69"/>
        <v>0.10454545454545455</v>
      </c>
      <c r="P259" s="158">
        <f t="shared" si="69"/>
        <v>6.3636363636363644E-2</v>
      </c>
      <c r="Q259" s="158">
        <f t="shared" si="71"/>
        <v>9.5454545454545459E-2</v>
      </c>
      <c r="R259" s="158">
        <f t="shared" si="71"/>
        <v>9.5454545454545459E-2</v>
      </c>
      <c r="S259" s="158">
        <f t="shared" si="71"/>
        <v>8.1818181818181832E-2</v>
      </c>
      <c r="T259" s="158">
        <f t="shared" si="71"/>
        <v>0.10909090909090909</v>
      </c>
      <c r="U259" s="158">
        <f t="shared" si="71"/>
        <v>0.12727272727272729</v>
      </c>
      <c r="V259" s="158">
        <f t="shared" si="71"/>
        <v>0.10909090909090909</v>
      </c>
      <c r="W259" s="158">
        <f t="shared" si="71"/>
        <v>0.14545454545454548</v>
      </c>
      <c r="X259" s="158">
        <f t="shared" si="71"/>
        <v>0.14090909090909093</v>
      </c>
      <c r="Y259" s="158">
        <f t="shared" si="71"/>
        <v>4.5454545454545456E-2</v>
      </c>
      <c r="Z259" s="158">
        <f t="shared" si="71"/>
        <v>0.10909090909090909</v>
      </c>
      <c r="AA259" s="158">
        <f t="shared" si="71"/>
        <v>0.05</v>
      </c>
      <c r="AB259" s="158">
        <f t="shared" si="71"/>
        <v>8.1818181818181832E-2</v>
      </c>
      <c r="AC259" s="158">
        <f t="shared" si="71"/>
        <v>6.3636363636363644E-2</v>
      </c>
      <c r="AD259" s="158">
        <f t="shared" si="71"/>
        <v>0.10454545454545455</v>
      </c>
      <c r="AE259" s="158">
        <f t="shared" si="71"/>
        <v>9.5454545454545459E-2</v>
      </c>
      <c r="AF259" s="158">
        <f t="shared" si="71"/>
        <v>0.10909090909090909</v>
      </c>
      <c r="AG259" s="158">
        <f t="shared" si="71"/>
        <v>9.0909090909090912E-2</v>
      </c>
      <c r="AH259" s="158">
        <f t="shared" si="71"/>
        <v>0.10454545454545455</v>
      </c>
      <c r="AI259" s="158">
        <f t="shared" si="71"/>
        <v>0.12272727272727274</v>
      </c>
      <c r="AJ259" s="158">
        <f t="shared" si="71"/>
        <v>8.6363636363636365E-2</v>
      </c>
      <c r="AK259" s="158">
        <f t="shared" si="71"/>
        <v>0.12272727272727274</v>
      </c>
      <c r="AL259" s="158">
        <f t="shared" si="71"/>
        <v>0.1</v>
      </c>
      <c r="AM259" s="158">
        <f t="shared" si="71"/>
        <v>6.8181818181818177E-2</v>
      </c>
      <c r="AN259" s="158">
        <f t="shared" si="71"/>
        <v>8.1818181818181832E-2</v>
      </c>
      <c r="AO259" s="158">
        <f t="shared" si="71"/>
        <v>0.11363636363636365</v>
      </c>
      <c r="AP259" s="158">
        <f t="shared" si="71"/>
        <v>5.9090909090909097E-2</v>
      </c>
      <c r="AQ259" s="158">
        <f t="shared" si="71"/>
        <v>6.3636363636363644E-2</v>
      </c>
      <c r="AR259" s="158">
        <f t="shared" si="71"/>
        <v>7.2727272727272738E-2</v>
      </c>
      <c r="AS259" s="158">
        <f t="shared" si="71"/>
        <v>0.10909090909090909</v>
      </c>
      <c r="AT259" s="158">
        <f t="shared" si="71"/>
        <v>6.8181818181818177E-2</v>
      </c>
      <c r="AU259" s="158">
        <f t="shared" si="71"/>
        <v>0.13636363636363635</v>
      </c>
      <c r="AV259" s="158">
        <f t="shared" si="71"/>
        <v>7.2727272727272738E-2</v>
      </c>
      <c r="AW259" s="77">
        <v>259</v>
      </c>
    </row>
    <row r="260" spans="1:49" ht="13.5" thickBot="1" x14ac:dyDescent="0.25">
      <c r="A260" s="114" t="s">
        <v>52</v>
      </c>
      <c r="B260" s="160">
        <v>0.1</v>
      </c>
      <c r="C260" s="158">
        <f t="shared" si="69"/>
        <v>0.11363636363636365</v>
      </c>
      <c r="D260" s="158">
        <f t="shared" si="69"/>
        <v>5.9090909090909097E-2</v>
      </c>
      <c r="E260" s="158">
        <f t="shared" si="69"/>
        <v>0.10909090909090909</v>
      </c>
      <c r="F260" s="158">
        <f t="shared" si="69"/>
        <v>9.5454545454545459E-2</v>
      </c>
      <c r="G260" s="158">
        <f t="shared" si="69"/>
        <v>9.5454545454545459E-2</v>
      </c>
      <c r="H260" s="158">
        <f t="shared" si="69"/>
        <v>9.5454545454545459E-2</v>
      </c>
      <c r="I260" s="158">
        <f t="shared" si="70"/>
        <v>0.1</v>
      </c>
      <c r="J260" s="179">
        <f t="shared" si="69"/>
        <v>9.5454545454545459E-2</v>
      </c>
      <c r="K260" s="158">
        <f t="shared" si="69"/>
        <v>0.10454545454545455</v>
      </c>
      <c r="L260" s="158">
        <f t="shared" si="69"/>
        <v>8.6363636363636365E-2</v>
      </c>
      <c r="M260" s="158">
        <f t="shared" si="69"/>
        <v>6.8181818181818177E-2</v>
      </c>
      <c r="N260" s="158">
        <f t="shared" si="69"/>
        <v>6.3636363636363644E-2</v>
      </c>
      <c r="O260" s="158">
        <f t="shared" si="69"/>
        <v>0.10454545454545455</v>
      </c>
      <c r="P260" s="158">
        <f t="shared" si="69"/>
        <v>6.3636363636363644E-2</v>
      </c>
      <c r="Q260" s="158">
        <f t="shared" si="71"/>
        <v>9.5454545454545459E-2</v>
      </c>
      <c r="R260" s="158">
        <f t="shared" si="71"/>
        <v>9.5454545454545459E-2</v>
      </c>
      <c r="S260" s="158">
        <f t="shared" si="71"/>
        <v>8.1818181818181832E-2</v>
      </c>
      <c r="T260" s="158">
        <f t="shared" si="71"/>
        <v>0.10909090909090909</v>
      </c>
      <c r="U260" s="158">
        <f t="shared" si="71"/>
        <v>0.12727272727272729</v>
      </c>
      <c r="V260" s="158">
        <f t="shared" si="71"/>
        <v>0.10909090909090909</v>
      </c>
      <c r="W260" s="158">
        <f t="shared" si="71"/>
        <v>0.14545454545454548</v>
      </c>
      <c r="X260" s="158">
        <f t="shared" si="71"/>
        <v>0.14090909090909093</v>
      </c>
      <c r="Y260" s="158">
        <f t="shared" si="71"/>
        <v>4.5454545454545456E-2</v>
      </c>
      <c r="Z260" s="158">
        <f t="shared" si="71"/>
        <v>0.10909090909090909</v>
      </c>
      <c r="AA260" s="158">
        <f t="shared" si="71"/>
        <v>0.05</v>
      </c>
      <c r="AB260" s="158">
        <f t="shared" si="71"/>
        <v>8.1818181818181832E-2</v>
      </c>
      <c r="AC260" s="158">
        <f t="shared" si="71"/>
        <v>6.3636363636363644E-2</v>
      </c>
      <c r="AD260" s="158">
        <f t="shared" si="71"/>
        <v>0.10454545454545455</v>
      </c>
      <c r="AE260" s="158">
        <f t="shared" si="71"/>
        <v>9.5454545454545459E-2</v>
      </c>
      <c r="AF260" s="158">
        <f t="shared" si="71"/>
        <v>0.10909090909090909</v>
      </c>
      <c r="AG260" s="158">
        <f t="shared" si="71"/>
        <v>9.0909090909090912E-2</v>
      </c>
      <c r="AH260" s="158">
        <f t="shared" si="71"/>
        <v>0.10454545454545455</v>
      </c>
      <c r="AI260" s="158">
        <f t="shared" si="71"/>
        <v>0.12272727272727274</v>
      </c>
      <c r="AJ260" s="158">
        <f t="shared" si="71"/>
        <v>8.6363636363636365E-2</v>
      </c>
      <c r="AK260" s="158">
        <f t="shared" si="71"/>
        <v>0.12272727272727274</v>
      </c>
      <c r="AL260" s="158">
        <f t="shared" si="71"/>
        <v>0.1</v>
      </c>
      <c r="AM260" s="158">
        <f t="shared" si="71"/>
        <v>6.8181818181818177E-2</v>
      </c>
      <c r="AN260" s="158">
        <f t="shared" si="71"/>
        <v>8.1818181818181832E-2</v>
      </c>
      <c r="AO260" s="158">
        <f t="shared" si="71"/>
        <v>0.11363636363636365</v>
      </c>
      <c r="AP260" s="158">
        <f t="shared" si="71"/>
        <v>5.9090909090909097E-2</v>
      </c>
      <c r="AQ260" s="158">
        <f t="shared" si="71"/>
        <v>6.3636363636363644E-2</v>
      </c>
      <c r="AR260" s="158">
        <f t="shared" si="71"/>
        <v>7.2727272727272738E-2</v>
      </c>
      <c r="AS260" s="158">
        <f t="shared" si="71"/>
        <v>0.10909090909090909</v>
      </c>
      <c r="AT260" s="158">
        <f t="shared" si="71"/>
        <v>6.8181818181818177E-2</v>
      </c>
      <c r="AU260" s="158">
        <f t="shared" si="71"/>
        <v>0.13636363636363635</v>
      </c>
      <c r="AV260" s="158">
        <f t="shared" si="71"/>
        <v>7.2727272727272738E-2</v>
      </c>
      <c r="AW260" s="77">
        <v>260</v>
      </c>
    </row>
    <row r="261" spans="1:49" ht="13.5" thickBot="1" x14ac:dyDescent="0.25">
      <c r="A261" s="114" t="s">
        <v>53</v>
      </c>
      <c r="B261" s="160">
        <v>0.06</v>
      </c>
      <c r="C261" s="158">
        <f>C$270*$B261</f>
        <v>6.8181818181818191E-2</v>
      </c>
      <c r="D261" s="158">
        <f t="shared" si="69"/>
        <v>3.5454545454545454E-2</v>
      </c>
      <c r="E261" s="158">
        <f t="shared" si="69"/>
        <v>6.5454545454545446E-2</v>
      </c>
      <c r="F261" s="158">
        <f t="shared" si="69"/>
        <v>5.7272727272727274E-2</v>
      </c>
      <c r="G261" s="158">
        <f t="shared" si="69"/>
        <v>5.7272727272727274E-2</v>
      </c>
      <c r="H261" s="158">
        <f t="shared" si="69"/>
        <v>5.7272727272727274E-2</v>
      </c>
      <c r="I261" s="158">
        <f t="shared" si="70"/>
        <v>0.06</v>
      </c>
      <c r="J261" s="179">
        <f t="shared" si="69"/>
        <v>5.7272727272727274E-2</v>
      </c>
      <c r="K261" s="158">
        <f t="shared" si="69"/>
        <v>6.2727272727272729E-2</v>
      </c>
      <c r="L261" s="158">
        <f t="shared" si="69"/>
        <v>5.1818181818181819E-2</v>
      </c>
      <c r="M261" s="158">
        <f t="shared" si="69"/>
        <v>4.0909090909090902E-2</v>
      </c>
      <c r="N261" s="158">
        <f t="shared" si="69"/>
        <v>3.8181818181818178E-2</v>
      </c>
      <c r="O261" s="158">
        <f t="shared" si="69"/>
        <v>6.2727272727272729E-2</v>
      </c>
      <c r="P261" s="158">
        <f t="shared" si="69"/>
        <v>3.8181818181818178E-2</v>
      </c>
      <c r="Q261" s="158">
        <f t="shared" si="71"/>
        <v>5.7272727272727274E-2</v>
      </c>
      <c r="R261" s="158">
        <f t="shared" si="71"/>
        <v>5.7272727272727274E-2</v>
      </c>
      <c r="S261" s="158">
        <f t="shared" si="71"/>
        <v>4.9090909090909095E-2</v>
      </c>
      <c r="T261" s="158">
        <f t="shared" si="71"/>
        <v>6.5454545454545446E-2</v>
      </c>
      <c r="U261" s="158">
        <f t="shared" si="71"/>
        <v>7.6363636363636356E-2</v>
      </c>
      <c r="V261" s="158">
        <f t="shared" si="71"/>
        <v>6.5454545454545446E-2</v>
      </c>
      <c r="W261" s="158">
        <f t="shared" si="71"/>
        <v>8.7272727272727266E-2</v>
      </c>
      <c r="X261" s="158">
        <f t="shared" si="71"/>
        <v>8.4545454545454549E-2</v>
      </c>
      <c r="Y261" s="158">
        <f t="shared" si="71"/>
        <v>2.7272727272727271E-2</v>
      </c>
      <c r="Z261" s="158">
        <f t="shared" si="71"/>
        <v>6.5454545454545446E-2</v>
      </c>
      <c r="AA261" s="158">
        <f t="shared" si="71"/>
        <v>0.03</v>
      </c>
      <c r="AB261" s="158">
        <f t="shared" si="71"/>
        <v>4.9090909090909095E-2</v>
      </c>
      <c r="AC261" s="158">
        <f t="shared" si="71"/>
        <v>3.8181818181818178E-2</v>
      </c>
      <c r="AD261" s="158">
        <f t="shared" si="71"/>
        <v>6.2727272727272729E-2</v>
      </c>
      <c r="AE261" s="158">
        <f t="shared" si="71"/>
        <v>5.7272727272727274E-2</v>
      </c>
      <c r="AF261" s="158">
        <f t="shared" si="71"/>
        <v>6.5454545454545446E-2</v>
      </c>
      <c r="AG261" s="158">
        <f t="shared" si="71"/>
        <v>5.4545454545454543E-2</v>
      </c>
      <c r="AH261" s="158">
        <f t="shared" si="71"/>
        <v>6.2727272727272729E-2</v>
      </c>
      <c r="AI261" s="158">
        <f t="shared" si="71"/>
        <v>7.3636363636363639E-2</v>
      </c>
      <c r="AJ261" s="158">
        <f t="shared" si="71"/>
        <v>5.1818181818181819E-2</v>
      </c>
      <c r="AK261" s="158">
        <f t="shared" ref="AK261:AK266" si="72">AK$270*$B261</f>
        <v>7.3636363636363639E-2</v>
      </c>
      <c r="AL261" s="158">
        <f t="shared" si="71"/>
        <v>0.06</v>
      </c>
      <c r="AM261" s="158">
        <f t="shared" si="71"/>
        <v>4.0909090909090902E-2</v>
      </c>
      <c r="AN261" s="158">
        <f t="shared" si="71"/>
        <v>4.9090909090909095E-2</v>
      </c>
      <c r="AO261" s="158">
        <f t="shared" si="71"/>
        <v>6.8181818181818191E-2</v>
      </c>
      <c r="AP261" s="158">
        <f t="shared" si="71"/>
        <v>3.5454545454545454E-2</v>
      </c>
      <c r="AQ261" s="158">
        <f t="shared" si="71"/>
        <v>3.8181818181818178E-2</v>
      </c>
      <c r="AR261" s="158">
        <f t="shared" si="71"/>
        <v>4.3636363636363633E-2</v>
      </c>
      <c r="AS261" s="158">
        <f t="shared" si="71"/>
        <v>6.5454545454545446E-2</v>
      </c>
      <c r="AT261" s="158">
        <f t="shared" si="71"/>
        <v>4.0909090909090902E-2</v>
      </c>
      <c r="AU261" s="158">
        <f t="shared" si="71"/>
        <v>8.1818181818181804E-2</v>
      </c>
      <c r="AV261" s="158">
        <f t="shared" si="71"/>
        <v>4.3636363636363633E-2</v>
      </c>
      <c r="AW261" s="77">
        <v>261</v>
      </c>
    </row>
    <row r="262" spans="1:49" ht="13.5" thickBot="1" x14ac:dyDescent="0.25">
      <c r="A262" s="114" t="s">
        <v>54</v>
      </c>
      <c r="B262" s="160">
        <v>0.06</v>
      </c>
      <c r="C262" s="158">
        <f t="shared" ref="C262:C266" si="73">C$270*$B262</f>
        <v>6.8181818181818191E-2</v>
      </c>
      <c r="D262" s="158">
        <f t="shared" si="69"/>
        <v>3.5454545454545454E-2</v>
      </c>
      <c r="E262" s="158">
        <f t="shared" si="69"/>
        <v>6.5454545454545446E-2</v>
      </c>
      <c r="F262" s="158">
        <f t="shared" si="69"/>
        <v>5.7272727272727274E-2</v>
      </c>
      <c r="G262" s="158">
        <f t="shared" si="69"/>
        <v>5.7272727272727274E-2</v>
      </c>
      <c r="H262" s="158">
        <f t="shared" si="69"/>
        <v>5.7272727272727274E-2</v>
      </c>
      <c r="I262" s="158">
        <f t="shared" si="70"/>
        <v>0.06</v>
      </c>
      <c r="J262" s="179">
        <f t="shared" si="69"/>
        <v>5.7272727272727274E-2</v>
      </c>
      <c r="K262" s="158">
        <f t="shared" si="69"/>
        <v>6.2727272727272729E-2</v>
      </c>
      <c r="L262" s="158">
        <f t="shared" si="69"/>
        <v>5.1818181818181819E-2</v>
      </c>
      <c r="M262" s="158">
        <f t="shared" si="69"/>
        <v>4.0909090909090902E-2</v>
      </c>
      <c r="N262" s="158">
        <f t="shared" si="69"/>
        <v>3.8181818181818178E-2</v>
      </c>
      <c r="O262" s="158">
        <f t="shared" si="69"/>
        <v>6.2727272727272729E-2</v>
      </c>
      <c r="P262" s="158">
        <f t="shared" si="69"/>
        <v>3.8181818181818178E-2</v>
      </c>
      <c r="Q262" s="158">
        <f t="shared" si="71"/>
        <v>5.7272727272727274E-2</v>
      </c>
      <c r="R262" s="158">
        <f t="shared" si="71"/>
        <v>5.7272727272727274E-2</v>
      </c>
      <c r="S262" s="158">
        <f t="shared" si="71"/>
        <v>4.9090909090909095E-2</v>
      </c>
      <c r="T262" s="158">
        <f t="shared" si="71"/>
        <v>6.5454545454545446E-2</v>
      </c>
      <c r="U262" s="158">
        <f t="shared" si="71"/>
        <v>7.6363636363636356E-2</v>
      </c>
      <c r="V262" s="158">
        <f t="shared" si="71"/>
        <v>6.5454545454545446E-2</v>
      </c>
      <c r="W262" s="158">
        <f t="shared" si="71"/>
        <v>8.7272727272727266E-2</v>
      </c>
      <c r="X262" s="158">
        <f t="shared" si="71"/>
        <v>8.4545454545454549E-2</v>
      </c>
      <c r="Y262" s="158">
        <f t="shared" si="71"/>
        <v>2.7272727272727271E-2</v>
      </c>
      <c r="Z262" s="158">
        <f t="shared" si="71"/>
        <v>6.5454545454545446E-2</v>
      </c>
      <c r="AA262" s="158">
        <f t="shared" si="71"/>
        <v>0.03</v>
      </c>
      <c r="AB262" s="158">
        <f t="shared" si="71"/>
        <v>4.9090909090909095E-2</v>
      </c>
      <c r="AC262" s="158">
        <f t="shared" si="71"/>
        <v>3.8181818181818178E-2</v>
      </c>
      <c r="AD262" s="158">
        <f t="shared" si="71"/>
        <v>6.2727272727272729E-2</v>
      </c>
      <c r="AE262" s="158">
        <f t="shared" si="71"/>
        <v>5.7272727272727274E-2</v>
      </c>
      <c r="AF262" s="158">
        <f t="shared" si="71"/>
        <v>6.5454545454545446E-2</v>
      </c>
      <c r="AG262" s="158">
        <f t="shared" si="71"/>
        <v>5.4545454545454543E-2</v>
      </c>
      <c r="AH262" s="158">
        <f t="shared" si="71"/>
        <v>6.2727272727272729E-2</v>
      </c>
      <c r="AI262" s="158">
        <f t="shared" si="71"/>
        <v>7.3636363636363639E-2</v>
      </c>
      <c r="AJ262" s="158">
        <f t="shared" si="71"/>
        <v>5.1818181818181819E-2</v>
      </c>
      <c r="AK262" s="158">
        <f t="shared" si="72"/>
        <v>7.3636363636363639E-2</v>
      </c>
      <c r="AL262" s="158">
        <f t="shared" si="71"/>
        <v>0.06</v>
      </c>
      <c r="AM262" s="158">
        <f t="shared" si="71"/>
        <v>4.0909090909090902E-2</v>
      </c>
      <c r="AN262" s="158">
        <f t="shared" si="71"/>
        <v>4.9090909090909095E-2</v>
      </c>
      <c r="AO262" s="158">
        <f t="shared" si="71"/>
        <v>6.8181818181818191E-2</v>
      </c>
      <c r="AP262" s="158">
        <f t="shared" si="71"/>
        <v>3.5454545454545454E-2</v>
      </c>
      <c r="AQ262" s="158">
        <f t="shared" si="71"/>
        <v>3.8181818181818178E-2</v>
      </c>
      <c r="AR262" s="158">
        <f t="shared" si="71"/>
        <v>4.3636363636363633E-2</v>
      </c>
      <c r="AS262" s="158">
        <f t="shared" si="71"/>
        <v>6.5454545454545446E-2</v>
      </c>
      <c r="AT262" s="158">
        <f t="shared" si="71"/>
        <v>4.0909090909090902E-2</v>
      </c>
      <c r="AU262" s="158">
        <f t="shared" si="71"/>
        <v>8.1818181818181804E-2</v>
      </c>
      <c r="AV262" s="158">
        <f t="shared" si="71"/>
        <v>4.3636363636363633E-2</v>
      </c>
      <c r="AW262" s="77">
        <v>262</v>
      </c>
    </row>
    <row r="263" spans="1:49" ht="13.5" thickBot="1" x14ac:dyDescent="0.25">
      <c r="A263" s="114" t="s">
        <v>55</v>
      </c>
      <c r="B263" s="160">
        <v>0.04</v>
      </c>
      <c r="C263" s="158">
        <f t="shared" si="73"/>
        <v>4.5454545454545463E-2</v>
      </c>
      <c r="D263" s="158">
        <f t="shared" si="69"/>
        <v>2.3636363636363639E-2</v>
      </c>
      <c r="E263" s="158">
        <f t="shared" si="69"/>
        <v>4.3636363636363633E-2</v>
      </c>
      <c r="F263" s="158">
        <f t="shared" si="69"/>
        <v>3.8181818181818185E-2</v>
      </c>
      <c r="G263" s="158">
        <f t="shared" si="69"/>
        <v>3.8181818181818185E-2</v>
      </c>
      <c r="H263" s="158">
        <f t="shared" si="69"/>
        <v>3.8181818181818185E-2</v>
      </c>
      <c r="I263" s="158">
        <f t="shared" si="70"/>
        <v>0.04</v>
      </c>
      <c r="J263" s="179">
        <f t="shared" si="69"/>
        <v>3.8181818181818185E-2</v>
      </c>
      <c r="K263" s="158">
        <f t="shared" si="69"/>
        <v>4.1818181818181817E-2</v>
      </c>
      <c r="L263" s="158">
        <f t="shared" si="69"/>
        <v>3.4545454545454546E-2</v>
      </c>
      <c r="M263" s="158">
        <f t="shared" si="69"/>
        <v>2.7272727272727271E-2</v>
      </c>
      <c r="N263" s="158">
        <f t="shared" si="69"/>
        <v>2.5454545454545455E-2</v>
      </c>
      <c r="O263" s="158">
        <f t="shared" si="69"/>
        <v>4.1818181818181817E-2</v>
      </c>
      <c r="P263" s="158">
        <f t="shared" si="69"/>
        <v>2.5454545454545455E-2</v>
      </c>
      <c r="Q263" s="158">
        <f t="shared" si="71"/>
        <v>3.8181818181818185E-2</v>
      </c>
      <c r="R263" s="158">
        <f t="shared" si="71"/>
        <v>3.8181818181818185E-2</v>
      </c>
      <c r="S263" s="158">
        <f t="shared" si="71"/>
        <v>3.272727272727273E-2</v>
      </c>
      <c r="T263" s="158">
        <f t="shared" si="71"/>
        <v>4.3636363636363633E-2</v>
      </c>
      <c r="U263" s="158">
        <f t="shared" si="71"/>
        <v>5.0909090909090911E-2</v>
      </c>
      <c r="V263" s="158">
        <f t="shared" si="71"/>
        <v>4.3636363636363633E-2</v>
      </c>
      <c r="W263" s="158">
        <f t="shared" si="71"/>
        <v>5.8181818181818182E-2</v>
      </c>
      <c r="X263" s="158">
        <f t="shared" si="71"/>
        <v>5.6363636363636366E-2</v>
      </c>
      <c r="Y263" s="158">
        <f t="shared" si="71"/>
        <v>1.8181818181818181E-2</v>
      </c>
      <c r="Z263" s="158">
        <f t="shared" si="71"/>
        <v>4.3636363636363633E-2</v>
      </c>
      <c r="AA263" s="158">
        <f t="shared" si="71"/>
        <v>0.02</v>
      </c>
      <c r="AB263" s="158">
        <f t="shared" si="71"/>
        <v>3.272727272727273E-2</v>
      </c>
      <c r="AC263" s="158">
        <f t="shared" si="71"/>
        <v>2.5454545454545455E-2</v>
      </c>
      <c r="AD263" s="158">
        <f t="shared" si="71"/>
        <v>4.1818181818181817E-2</v>
      </c>
      <c r="AE263" s="158">
        <f t="shared" si="71"/>
        <v>3.8181818181818185E-2</v>
      </c>
      <c r="AF263" s="158">
        <f t="shared" si="71"/>
        <v>4.3636363636363633E-2</v>
      </c>
      <c r="AG263" s="158">
        <f t="shared" si="71"/>
        <v>3.6363636363636362E-2</v>
      </c>
      <c r="AH263" s="158">
        <f t="shared" si="71"/>
        <v>4.1818181818181817E-2</v>
      </c>
      <c r="AI263" s="158">
        <f t="shared" si="71"/>
        <v>4.9090909090909095E-2</v>
      </c>
      <c r="AJ263" s="158">
        <f t="shared" si="71"/>
        <v>3.4545454545454546E-2</v>
      </c>
      <c r="AK263" s="158">
        <f t="shared" si="72"/>
        <v>4.9090909090909095E-2</v>
      </c>
      <c r="AL263" s="158">
        <f t="shared" si="71"/>
        <v>0.04</v>
      </c>
      <c r="AM263" s="158">
        <f t="shared" si="71"/>
        <v>2.7272727272727271E-2</v>
      </c>
      <c r="AN263" s="158">
        <f t="shared" si="71"/>
        <v>3.272727272727273E-2</v>
      </c>
      <c r="AO263" s="158">
        <f t="shared" si="71"/>
        <v>4.5454545454545463E-2</v>
      </c>
      <c r="AP263" s="158">
        <f t="shared" si="71"/>
        <v>2.3636363636363639E-2</v>
      </c>
      <c r="AQ263" s="158">
        <f t="shared" si="71"/>
        <v>2.5454545454545455E-2</v>
      </c>
      <c r="AR263" s="158">
        <f t="shared" si="71"/>
        <v>2.9090909090909091E-2</v>
      </c>
      <c r="AS263" s="158">
        <f t="shared" si="71"/>
        <v>4.3636363636363633E-2</v>
      </c>
      <c r="AT263" s="158">
        <f t="shared" si="71"/>
        <v>2.7272727272727271E-2</v>
      </c>
      <c r="AU263" s="158">
        <f t="shared" si="71"/>
        <v>5.4545454545454543E-2</v>
      </c>
      <c r="AV263" s="158">
        <f t="shared" si="71"/>
        <v>2.9090909090909091E-2</v>
      </c>
      <c r="AW263" s="77">
        <v>263</v>
      </c>
    </row>
    <row r="264" spans="1:49" ht="13.5" thickBot="1" x14ac:dyDescent="0.25">
      <c r="A264" s="114" t="s">
        <v>56</v>
      </c>
      <c r="B264" s="160">
        <v>0.04</v>
      </c>
      <c r="C264" s="158">
        <f t="shared" si="73"/>
        <v>4.5454545454545463E-2</v>
      </c>
      <c r="D264" s="158">
        <f t="shared" si="69"/>
        <v>2.3636363636363639E-2</v>
      </c>
      <c r="E264" s="158">
        <f t="shared" si="69"/>
        <v>4.3636363636363633E-2</v>
      </c>
      <c r="F264" s="158">
        <f t="shared" si="69"/>
        <v>3.8181818181818185E-2</v>
      </c>
      <c r="G264" s="158">
        <f t="shared" si="69"/>
        <v>3.8181818181818185E-2</v>
      </c>
      <c r="H264" s="158">
        <f t="shared" si="69"/>
        <v>3.8181818181818185E-2</v>
      </c>
      <c r="I264" s="158">
        <f t="shared" si="70"/>
        <v>0.04</v>
      </c>
      <c r="J264" s="179">
        <f t="shared" si="69"/>
        <v>3.8181818181818185E-2</v>
      </c>
      <c r="K264" s="158">
        <f t="shared" si="69"/>
        <v>4.1818181818181817E-2</v>
      </c>
      <c r="L264" s="158">
        <f t="shared" si="69"/>
        <v>3.4545454545454546E-2</v>
      </c>
      <c r="M264" s="158">
        <f t="shared" si="69"/>
        <v>2.7272727272727271E-2</v>
      </c>
      <c r="N264" s="158">
        <f t="shared" si="69"/>
        <v>2.5454545454545455E-2</v>
      </c>
      <c r="O264" s="158">
        <f t="shared" si="69"/>
        <v>4.1818181818181817E-2</v>
      </c>
      <c r="P264" s="158">
        <f t="shared" si="69"/>
        <v>2.5454545454545455E-2</v>
      </c>
      <c r="Q264" s="158">
        <f t="shared" si="71"/>
        <v>3.8181818181818185E-2</v>
      </c>
      <c r="R264" s="158">
        <f t="shared" si="71"/>
        <v>3.8181818181818185E-2</v>
      </c>
      <c r="S264" s="158">
        <f t="shared" si="71"/>
        <v>3.272727272727273E-2</v>
      </c>
      <c r="T264" s="158">
        <f t="shared" si="71"/>
        <v>4.3636363636363633E-2</v>
      </c>
      <c r="U264" s="158">
        <f t="shared" si="71"/>
        <v>5.0909090909090911E-2</v>
      </c>
      <c r="V264" s="158">
        <f t="shared" si="71"/>
        <v>4.3636363636363633E-2</v>
      </c>
      <c r="W264" s="158">
        <f t="shared" si="71"/>
        <v>5.8181818181818182E-2</v>
      </c>
      <c r="X264" s="158">
        <f t="shared" si="71"/>
        <v>5.6363636363636366E-2</v>
      </c>
      <c r="Y264" s="158">
        <f t="shared" si="71"/>
        <v>1.8181818181818181E-2</v>
      </c>
      <c r="Z264" s="158">
        <f t="shared" si="71"/>
        <v>4.3636363636363633E-2</v>
      </c>
      <c r="AA264" s="158">
        <f t="shared" si="71"/>
        <v>0.02</v>
      </c>
      <c r="AB264" s="158">
        <f t="shared" si="71"/>
        <v>3.272727272727273E-2</v>
      </c>
      <c r="AC264" s="158">
        <f t="shared" si="71"/>
        <v>2.5454545454545455E-2</v>
      </c>
      <c r="AD264" s="158">
        <f t="shared" si="71"/>
        <v>4.1818181818181817E-2</v>
      </c>
      <c r="AE264" s="158">
        <f t="shared" si="71"/>
        <v>3.8181818181818185E-2</v>
      </c>
      <c r="AF264" s="158">
        <f t="shared" si="71"/>
        <v>4.3636363636363633E-2</v>
      </c>
      <c r="AG264" s="158">
        <f t="shared" si="71"/>
        <v>3.6363636363636362E-2</v>
      </c>
      <c r="AH264" s="158">
        <f t="shared" si="71"/>
        <v>4.1818181818181817E-2</v>
      </c>
      <c r="AI264" s="158">
        <f t="shared" si="71"/>
        <v>4.9090909090909095E-2</v>
      </c>
      <c r="AJ264" s="158">
        <f t="shared" si="71"/>
        <v>3.4545454545454546E-2</v>
      </c>
      <c r="AK264" s="158">
        <f t="shared" si="72"/>
        <v>4.9090909090909095E-2</v>
      </c>
      <c r="AL264" s="158">
        <f t="shared" si="71"/>
        <v>0.04</v>
      </c>
      <c r="AM264" s="158">
        <f t="shared" si="71"/>
        <v>2.7272727272727271E-2</v>
      </c>
      <c r="AN264" s="158">
        <f t="shared" si="71"/>
        <v>3.272727272727273E-2</v>
      </c>
      <c r="AO264" s="158">
        <f t="shared" si="71"/>
        <v>4.5454545454545463E-2</v>
      </c>
      <c r="AP264" s="158">
        <f t="shared" si="71"/>
        <v>2.3636363636363639E-2</v>
      </c>
      <c r="AQ264" s="158">
        <f t="shared" si="71"/>
        <v>2.5454545454545455E-2</v>
      </c>
      <c r="AR264" s="158">
        <f t="shared" si="71"/>
        <v>2.9090909090909091E-2</v>
      </c>
      <c r="AS264" s="158">
        <f t="shared" si="71"/>
        <v>4.3636363636363633E-2</v>
      </c>
      <c r="AT264" s="158">
        <f t="shared" si="71"/>
        <v>2.7272727272727271E-2</v>
      </c>
      <c r="AU264" s="158">
        <f t="shared" si="71"/>
        <v>5.4545454545454543E-2</v>
      </c>
      <c r="AV264" s="158">
        <f t="shared" si="71"/>
        <v>2.9090909090909091E-2</v>
      </c>
      <c r="AW264" s="77">
        <v>264</v>
      </c>
    </row>
    <row r="265" spans="1:49" ht="13.5" thickBot="1" x14ac:dyDescent="0.25">
      <c r="A265" s="114" t="s">
        <v>210</v>
      </c>
      <c r="B265" s="160">
        <v>0.04</v>
      </c>
      <c r="C265" s="158">
        <f t="shared" si="73"/>
        <v>4.5454545454545463E-2</v>
      </c>
      <c r="D265" s="158">
        <f t="shared" si="69"/>
        <v>2.3636363636363639E-2</v>
      </c>
      <c r="E265" s="158">
        <f t="shared" si="69"/>
        <v>4.3636363636363633E-2</v>
      </c>
      <c r="F265" s="158">
        <f t="shared" si="69"/>
        <v>3.8181818181818185E-2</v>
      </c>
      <c r="G265" s="158">
        <f t="shared" si="69"/>
        <v>3.8181818181818185E-2</v>
      </c>
      <c r="H265" s="158">
        <f t="shared" si="69"/>
        <v>3.8181818181818185E-2</v>
      </c>
      <c r="I265" s="158">
        <f t="shared" si="70"/>
        <v>0.04</v>
      </c>
      <c r="J265" s="179">
        <f t="shared" si="69"/>
        <v>3.8181818181818185E-2</v>
      </c>
      <c r="K265" s="158">
        <f t="shared" si="69"/>
        <v>4.1818181818181817E-2</v>
      </c>
      <c r="L265" s="158">
        <f t="shared" si="69"/>
        <v>3.4545454545454546E-2</v>
      </c>
      <c r="M265" s="158">
        <f t="shared" si="69"/>
        <v>2.7272727272727271E-2</v>
      </c>
      <c r="N265" s="158">
        <f t="shared" si="69"/>
        <v>2.5454545454545455E-2</v>
      </c>
      <c r="O265" s="158">
        <f t="shared" si="69"/>
        <v>4.1818181818181817E-2</v>
      </c>
      <c r="P265" s="158">
        <f t="shared" si="69"/>
        <v>2.5454545454545455E-2</v>
      </c>
      <c r="Q265" s="158">
        <f t="shared" si="71"/>
        <v>3.8181818181818185E-2</v>
      </c>
      <c r="R265" s="158">
        <f t="shared" si="71"/>
        <v>3.8181818181818185E-2</v>
      </c>
      <c r="S265" s="158">
        <f t="shared" si="71"/>
        <v>3.272727272727273E-2</v>
      </c>
      <c r="T265" s="158">
        <f t="shared" si="71"/>
        <v>4.3636363636363633E-2</v>
      </c>
      <c r="U265" s="158">
        <f t="shared" si="71"/>
        <v>5.0909090909090911E-2</v>
      </c>
      <c r="V265" s="158">
        <f t="shared" si="71"/>
        <v>4.3636363636363633E-2</v>
      </c>
      <c r="W265" s="158">
        <f t="shared" si="71"/>
        <v>5.8181818181818182E-2</v>
      </c>
      <c r="X265" s="158">
        <f t="shared" si="71"/>
        <v>5.6363636363636366E-2</v>
      </c>
      <c r="Y265" s="158">
        <f t="shared" si="71"/>
        <v>1.8181818181818181E-2</v>
      </c>
      <c r="Z265" s="158">
        <f t="shared" si="71"/>
        <v>4.3636363636363633E-2</v>
      </c>
      <c r="AA265" s="158">
        <f t="shared" si="71"/>
        <v>0.02</v>
      </c>
      <c r="AB265" s="158">
        <f t="shared" si="71"/>
        <v>3.272727272727273E-2</v>
      </c>
      <c r="AC265" s="158">
        <f t="shared" si="71"/>
        <v>2.5454545454545455E-2</v>
      </c>
      <c r="AD265" s="158">
        <f t="shared" si="71"/>
        <v>4.1818181818181817E-2</v>
      </c>
      <c r="AE265" s="158">
        <f t="shared" si="71"/>
        <v>3.8181818181818185E-2</v>
      </c>
      <c r="AF265" s="158">
        <f t="shared" si="71"/>
        <v>4.3636363636363633E-2</v>
      </c>
      <c r="AG265" s="158">
        <f t="shared" si="71"/>
        <v>3.6363636363636362E-2</v>
      </c>
      <c r="AH265" s="158">
        <f t="shared" si="71"/>
        <v>4.1818181818181817E-2</v>
      </c>
      <c r="AI265" s="158">
        <f t="shared" si="71"/>
        <v>4.9090909090909095E-2</v>
      </c>
      <c r="AJ265" s="158">
        <f t="shared" si="71"/>
        <v>3.4545454545454546E-2</v>
      </c>
      <c r="AK265" s="158">
        <f t="shared" si="72"/>
        <v>4.9090909090909095E-2</v>
      </c>
      <c r="AL265" s="158">
        <f t="shared" si="71"/>
        <v>0.04</v>
      </c>
      <c r="AM265" s="158">
        <f t="shared" si="71"/>
        <v>2.7272727272727271E-2</v>
      </c>
      <c r="AN265" s="158">
        <f t="shared" si="71"/>
        <v>3.272727272727273E-2</v>
      </c>
      <c r="AO265" s="158">
        <f t="shared" si="71"/>
        <v>4.5454545454545463E-2</v>
      </c>
      <c r="AP265" s="158">
        <f t="shared" si="71"/>
        <v>2.3636363636363639E-2</v>
      </c>
      <c r="AQ265" s="158">
        <f t="shared" si="71"/>
        <v>2.5454545454545455E-2</v>
      </c>
      <c r="AR265" s="158">
        <f t="shared" si="71"/>
        <v>2.9090909090909091E-2</v>
      </c>
      <c r="AS265" s="158">
        <f t="shared" si="71"/>
        <v>4.3636363636363633E-2</v>
      </c>
      <c r="AT265" s="158">
        <f t="shared" si="71"/>
        <v>2.7272727272727271E-2</v>
      </c>
      <c r="AU265" s="158">
        <f t="shared" si="71"/>
        <v>5.4545454545454543E-2</v>
      </c>
      <c r="AV265" s="158">
        <f t="shared" si="71"/>
        <v>2.9090909090909091E-2</v>
      </c>
      <c r="AW265" s="77">
        <v>265</v>
      </c>
    </row>
    <row r="266" spans="1:49" ht="13.5" thickBot="1" x14ac:dyDescent="0.25">
      <c r="A266" s="114" t="s">
        <v>211</v>
      </c>
      <c r="B266" s="160">
        <v>0.04</v>
      </c>
      <c r="C266" s="158">
        <f t="shared" si="73"/>
        <v>4.5454545454545463E-2</v>
      </c>
      <c r="D266" s="158">
        <f t="shared" si="69"/>
        <v>2.3636363636363639E-2</v>
      </c>
      <c r="E266" s="158">
        <f t="shared" si="69"/>
        <v>4.3636363636363633E-2</v>
      </c>
      <c r="F266" s="158">
        <f t="shared" si="69"/>
        <v>3.8181818181818185E-2</v>
      </c>
      <c r="G266" s="158">
        <f t="shared" si="69"/>
        <v>3.8181818181818185E-2</v>
      </c>
      <c r="H266" s="158">
        <f t="shared" si="69"/>
        <v>3.8181818181818185E-2</v>
      </c>
      <c r="I266" s="158">
        <f t="shared" si="70"/>
        <v>0.04</v>
      </c>
      <c r="J266" s="179">
        <f t="shared" si="69"/>
        <v>3.8181818181818185E-2</v>
      </c>
      <c r="K266" s="158">
        <f t="shared" si="69"/>
        <v>4.1818181818181817E-2</v>
      </c>
      <c r="L266" s="158">
        <f t="shared" si="69"/>
        <v>3.4545454545454546E-2</v>
      </c>
      <c r="M266" s="158">
        <f t="shared" si="69"/>
        <v>2.7272727272727271E-2</v>
      </c>
      <c r="N266" s="158">
        <f t="shared" si="69"/>
        <v>2.5454545454545455E-2</v>
      </c>
      <c r="O266" s="158">
        <f t="shared" si="69"/>
        <v>4.1818181818181817E-2</v>
      </c>
      <c r="P266" s="158">
        <f t="shared" si="69"/>
        <v>2.5454545454545455E-2</v>
      </c>
      <c r="Q266" s="158">
        <f t="shared" si="71"/>
        <v>3.8181818181818185E-2</v>
      </c>
      <c r="R266" s="158">
        <f t="shared" si="71"/>
        <v>3.8181818181818185E-2</v>
      </c>
      <c r="S266" s="158">
        <f t="shared" si="71"/>
        <v>3.272727272727273E-2</v>
      </c>
      <c r="T266" s="158">
        <f t="shared" si="71"/>
        <v>4.3636363636363633E-2</v>
      </c>
      <c r="U266" s="158">
        <f t="shared" si="71"/>
        <v>5.0909090909090911E-2</v>
      </c>
      <c r="V266" s="158">
        <f t="shared" si="71"/>
        <v>4.3636363636363633E-2</v>
      </c>
      <c r="W266" s="158">
        <f t="shared" si="71"/>
        <v>5.8181818181818182E-2</v>
      </c>
      <c r="X266" s="158">
        <f t="shared" si="71"/>
        <v>5.6363636363636366E-2</v>
      </c>
      <c r="Y266" s="158">
        <f t="shared" si="71"/>
        <v>1.8181818181818181E-2</v>
      </c>
      <c r="Z266" s="158">
        <f t="shared" si="71"/>
        <v>4.3636363636363633E-2</v>
      </c>
      <c r="AA266" s="158">
        <f t="shared" si="71"/>
        <v>0.02</v>
      </c>
      <c r="AB266" s="158">
        <f t="shared" si="71"/>
        <v>3.272727272727273E-2</v>
      </c>
      <c r="AC266" s="158">
        <f t="shared" si="71"/>
        <v>2.5454545454545455E-2</v>
      </c>
      <c r="AD266" s="158">
        <f t="shared" si="71"/>
        <v>4.1818181818181817E-2</v>
      </c>
      <c r="AE266" s="158">
        <f t="shared" si="71"/>
        <v>3.8181818181818185E-2</v>
      </c>
      <c r="AF266" s="158">
        <f t="shared" si="71"/>
        <v>4.3636363636363633E-2</v>
      </c>
      <c r="AG266" s="158">
        <f t="shared" si="71"/>
        <v>3.6363636363636362E-2</v>
      </c>
      <c r="AH266" s="158">
        <f t="shared" si="71"/>
        <v>4.1818181818181817E-2</v>
      </c>
      <c r="AI266" s="158">
        <f t="shared" si="71"/>
        <v>4.9090909090909095E-2</v>
      </c>
      <c r="AJ266" s="158">
        <f t="shared" si="71"/>
        <v>3.4545454545454546E-2</v>
      </c>
      <c r="AK266" s="158">
        <f t="shared" si="72"/>
        <v>4.9090909090909095E-2</v>
      </c>
      <c r="AL266" s="158">
        <f t="shared" si="71"/>
        <v>0.04</v>
      </c>
      <c r="AM266" s="158">
        <f t="shared" si="71"/>
        <v>2.7272727272727271E-2</v>
      </c>
      <c r="AN266" s="158">
        <f t="shared" si="71"/>
        <v>3.272727272727273E-2</v>
      </c>
      <c r="AO266" s="158">
        <f t="shared" si="71"/>
        <v>4.5454545454545463E-2</v>
      </c>
      <c r="AP266" s="158">
        <f t="shared" si="71"/>
        <v>2.3636363636363639E-2</v>
      </c>
      <c r="AQ266" s="158">
        <f t="shared" ref="AQ266:AV266" si="74">AQ$270*$B266</f>
        <v>2.5454545454545455E-2</v>
      </c>
      <c r="AR266" s="158">
        <f t="shared" si="74"/>
        <v>2.9090909090909091E-2</v>
      </c>
      <c r="AS266" s="158">
        <f t="shared" si="74"/>
        <v>4.3636363636363633E-2</v>
      </c>
      <c r="AT266" s="158">
        <f t="shared" si="74"/>
        <v>2.7272727272727271E-2</v>
      </c>
      <c r="AU266" s="158">
        <f t="shared" si="74"/>
        <v>5.4545454545454543E-2</v>
      </c>
      <c r="AV266" s="158">
        <f t="shared" si="74"/>
        <v>2.9090909090909091E-2</v>
      </c>
      <c r="AW266" s="77">
        <v>266</v>
      </c>
    </row>
    <row r="267" spans="1:49" ht="13.5" thickBot="1" x14ac:dyDescent="0.25">
      <c r="A267" s="192" t="s">
        <v>186</v>
      </c>
      <c r="B267" s="192" t="s">
        <v>188</v>
      </c>
      <c r="C267" s="195">
        <v>31</v>
      </c>
      <c r="D267" s="195">
        <v>20</v>
      </c>
      <c r="E267" s="195">
        <v>25</v>
      </c>
      <c r="F267" s="195">
        <v>24</v>
      </c>
      <c r="G267" s="195">
        <v>16</v>
      </c>
      <c r="H267" s="195">
        <v>26</v>
      </c>
      <c r="I267" s="195">
        <v>27</v>
      </c>
      <c r="J267" s="178">
        <v>21</v>
      </c>
      <c r="K267" s="195">
        <v>24</v>
      </c>
      <c r="L267" s="195">
        <v>21</v>
      </c>
      <c r="M267" s="195">
        <v>30</v>
      </c>
      <c r="N267" s="195">
        <v>22</v>
      </c>
      <c r="O267" s="195">
        <v>26</v>
      </c>
      <c r="P267" s="195">
        <v>31</v>
      </c>
      <c r="Q267">
        <v>25</v>
      </c>
      <c r="R267">
        <v>27</v>
      </c>
      <c r="S267">
        <v>30</v>
      </c>
      <c r="T267">
        <v>26</v>
      </c>
      <c r="U267">
        <v>16</v>
      </c>
      <c r="V267">
        <v>25</v>
      </c>
      <c r="W267">
        <v>24</v>
      </c>
      <c r="X267">
        <v>34</v>
      </c>
      <c r="Y267">
        <v>8</v>
      </c>
      <c r="Z267">
        <v>19</v>
      </c>
      <c r="AA267">
        <v>15</v>
      </c>
      <c r="AB267">
        <v>18</v>
      </c>
      <c r="AC267">
        <v>31</v>
      </c>
      <c r="AD267">
        <v>14</v>
      </c>
      <c r="AE267">
        <v>24</v>
      </c>
      <c r="AF267">
        <v>31</v>
      </c>
      <c r="AG267">
        <v>18</v>
      </c>
      <c r="AH267">
        <v>33</v>
      </c>
      <c r="AI267">
        <v>28</v>
      </c>
      <c r="AJ267">
        <v>27</v>
      </c>
      <c r="AK267">
        <v>38</v>
      </c>
      <c r="AL267">
        <v>25</v>
      </c>
      <c r="AM267">
        <v>30</v>
      </c>
      <c r="AN267">
        <v>25</v>
      </c>
      <c r="AO267">
        <v>29</v>
      </c>
      <c r="AP267">
        <v>20</v>
      </c>
      <c r="AQ267">
        <v>22</v>
      </c>
      <c r="AR267">
        <v>19</v>
      </c>
      <c r="AS267">
        <v>24</v>
      </c>
      <c r="AT267">
        <v>20</v>
      </c>
      <c r="AU267">
        <v>32</v>
      </c>
      <c r="AV267">
        <v>29</v>
      </c>
      <c r="AW267" s="77">
        <v>267</v>
      </c>
    </row>
    <row r="268" spans="1:49" ht="13.5" thickBot="1" x14ac:dyDescent="0.25">
      <c r="A268" s="150"/>
      <c r="B268" s="150" t="s">
        <v>189</v>
      </c>
      <c r="C268" s="195">
        <v>25</v>
      </c>
      <c r="D268" s="195">
        <v>13</v>
      </c>
      <c r="E268" s="195">
        <v>24</v>
      </c>
      <c r="F268" s="195">
        <v>21</v>
      </c>
      <c r="G268" s="195">
        <v>21</v>
      </c>
      <c r="H268" s="195">
        <v>21</v>
      </c>
      <c r="I268" s="195">
        <v>22</v>
      </c>
      <c r="J268" s="178">
        <v>21</v>
      </c>
      <c r="K268" s="195">
        <v>23</v>
      </c>
      <c r="L268" s="195">
        <v>19</v>
      </c>
      <c r="M268" s="195">
        <v>15</v>
      </c>
      <c r="N268" s="195">
        <v>14</v>
      </c>
      <c r="O268" s="195">
        <v>23</v>
      </c>
      <c r="P268" s="195">
        <v>14</v>
      </c>
      <c r="Q268">
        <v>21</v>
      </c>
      <c r="R268">
        <v>21</v>
      </c>
      <c r="S268">
        <v>18</v>
      </c>
      <c r="T268">
        <v>24</v>
      </c>
      <c r="U268">
        <v>28</v>
      </c>
      <c r="V268">
        <v>24</v>
      </c>
      <c r="W268">
        <v>32</v>
      </c>
      <c r="X268">
        <v>31</v>
      </c>
      <c r="Y268">
        <v>10</v>
      </c>
      <c r="Z268">
        <v>24</v>
      </c>
      <c r="AA268">
        <v>11</v>
      </c>
      <c r="AB268">
        <v>18</v>
      </c>
      <c r="AC268">
        <v>14</v>
      </c>
      <c r="AD268">
        <v>23</v>
      </c>
      <c r="AE268">
        <v>21</v>
      </c>
      <c r="AF268">
        <v>24</v>
      </c>
      <c r="AG268">
        <v>20</v>
      </c>
      <c r="AH268">
        <v>23</v>
      </c>
      <c r="AI268">
        <v>27</v>
      </c>
      <c r="AJ268">
        <v>19</v>
      </c>
      <c r="AK268">
        <v>27</v>
      </c>
      <c r="AL268">
        <v>22</v>
      </c>
      <c r="AM268">
        <v>15</v>
      </c>
      <c r="AN268">
        <v>18</v>
      </c>
      <c r="AO268">
        <v>25</v>
      </c>
      <c r="AP268">
        <v>13</v>
      </c>
      <c r="AQ268">
        <v>14</v>
      </c>
      <c r="AR268">
        <v>16</v>
      </c>
      <c r="AS268">
        <v>24</v>
      </c>
      <c r="AT268">
        <v>15</v>
      </c>
      <c r="AU268">
        <v>30</v>
      </c>
      <c r="AV268">
        <v>16</v>
      </c>
      <c r="AW268" s="77">
        <v>268</v>
      </c>
    </row>
    <row r="269" spans="1:49" ht="13.5" thickBot="1" x14ac:dyDescent="0.25">
      <c r="A269" s="193" t="s">
        <v>187</v>
      </c>
      <c r="B269" s="192" t="s">
        <v>188</v>
      </c>
      <c r="C269" s="129">
        <f>C267/24</f>
        <v>1.2916666666666667</v>
      </c>
      <c r="D269" s="129">
        <f t="shared" ref="D269:P269" si="75">D267/24</f>
        <v>0.83333333333333337</v>
      </c>
      <c r="E269" s="129">
        <f t="shared" si="75"/>
        <v>1.0416666666666667</v>
      </c>
      <c r="F269" s="129">
        <f t="shared" si="75"/>
        <v>1</v>
      </c>
      <c r="G269" s="129">
        <f t="shared" si="75"/>
        <v>0.66666666666666663</v>
      </c>
      <c r="H269" s="129">
        <f t="shared" si="75"/>
        <v>1.0833333333333333</v>
      </c>
      <c r="I269" s="129">
        <f>I267/24</f>
        <v>1.125</v>
      </c>
      <c r="J269" s="129">
        <f t="shared" si="75"/>
        <v>0.875</v>
      </c>
      <c r="K269" s="129">
        <f t="shared" si="75"/>
        <v>1</v>
      </c>
      <c r="L269" s="129">
        <f t="shared" si="75"/>
        <v>0.875</v>
      </c>
      <c r="M269" s="129">
        <f t="shared" si="75"/>
        <v>1.25</v>
      </c>
      <c r="N269" s="129">
        <f t="shared" si="75"/>
        <v>0.91666666666666663</v>
      </c>
      <c r="O269" s="129">
        <f t="shared" si="75"/>
        <v>1.0833333333333333</v>
      </c>
      <c r="P269" s="129">
        <f t="shared" si="75"/>
        <v>1.2916666666666667</v>
      </c>
      <c r="Q269" s="129">
        <f>Q267/24</f>
        <v>1.0416666666666667</v>
      </c>
      <c r="R269" s="129">
        <f t="shared" ref="R269:AV269" si="76">R267/24</f>
        <v>1.125</v>
      </c>
      <c r="S269" s="129">
        <f t="shared" si="76"/>
        <v>1.25</v>
      </c>
      <c r="T269" s="129">
        <f t="shared" si="76"/>
        <v>1.0833333333333333</v>
      </c>
      <c r="U269" s="129">
        <f t="shared" si="76"/>
        <v>0.66666666666666663</v>
      </c>
      <c r="V269" s="129">
        <f t="shared" si="76"/>
        <v>1.0416666666666667</v>
      </c>
      <c r="W269" s="129">
        <f t="shared" si="76"/>
        <v>1</v>
      </c>
      <c r="X269" s="129">
        <f t="shared" si="76"/>
        <v>1.4166666666666667</v>
      </c>
      <c r="Y269" s="129">
        <f t="shared" si="76"/>
        <v>0.33333333333333331</v>
      </c>
      <c r="Z269" s="129">
        <f t="shared" si="76"/>
        <v>0.79166666666666663</v>
      </c>
      <c r="AA269" s="129">
        <f t="shared" si="76"/>
        <v>0.625</v>
      </c>
      <c r="AB269" s="129">
        <f t="shared" si="76"/>
        <v>0.75</v>
      </c>
      <c r="AC269" s="129">
        <f t="shared" si="76"/>
        <v>1.2916666666666667</v>
      </c>
      <c r="AD269" s="129">
        <f t="shared" si="76"/>
        <v>0.58333333333333337</v>
      </c>
      <c r="AE269" s="129">
        <f t="shared" si="76"/>
        <v>1</v>
      </c>
      <c r="AF269" s="129">
        <f t="shared" si="76"/>
        <v>1.2916666666666667</v>
      </c>
      <c r="AG269" s="129">
        <f t="shared" si="76"/>
        <v>0.75</v>
      </c>
      <c r="AH269" s="129">
        <f t="shared" si="76"/>
        <v>1.375</v>
      </c>
      <c r="AI269" s="129">
        <f t="shared" si="76"/>
        <v>1.1666666666666667</v>
      </c>
      <c r="AJ269" s="129">
        <f t="shared" si="76"/>
        <v>1.125</v>
      </c>
      <c r="AK269" s="129">
        <f t="shared" si="76"/>
        <v>1.5833333333333333</v>
      </c>
      <c r="AL269" s="129">
        <f t="shared" si="76"/>
        <v>1.0416666666666667</v>
      </c>
      <c r="AM269" s="129">
        <f t="shared" si="76"/>
        <v>1.25</v>
      </c>
      <c r="AN269" s="129">
        <f t="shared" si="76"/>
        <v>1.0416666666666667</v>
      </c>
      <c r="AO269" s="129">
        <f t="shared" si="76"/>
        <v>1.2083333333333333</v>
      </c>
      <c r="AP269" s="129">
        <f t="shared" si="76"/>
        <v>0.83333333333333337</v>
      </c>
      <c r="AQ269" s="129">
        <f t="shared" si="76"/>
        <v>0.91666666666666663</v>
      </c>
      <c r="AR269" s="129">
        <f t="shared" si="76"/>
        <v>0.79166666666666663</v>
      </c>
      <c r="AS269" s="129">
        <f t="shared" si="76"/>
        <v>1</v>
      </c>
      <c r="AT269" s="129">
        <f t="shared" si="76"/>
        <v>0.83333333333333337</v>
      </c>
      <c r="AU269" s="129">
        <f t="shared" si="76"/>
        <v>1.3333333333333333</v>
      </c>
      <c r="AV269" s="129">
        <f t="shared" si="76"/>
        <v>1.2083333333333333</v>
      </c>
      <c r="AW269" s="77">
        <v>269</v>
      </c>
    </row>
    <row r="270" spans="1:49" ht="13.5" thickBot="1" x14ac:dyDescent="0.25">
      <c r="A270" s="150"/>
      <c r="B270" s="150" t="s">
        <v>189</v>
      </c>
      <c r="C270" s="129">
        <f>C268/22</f>
        <v>1.1363636363636365</v>
      </c>
      <c r="D270" s="129">
        <f t="shared" ref="D270:P270" si="77">D268/22</f>
        <v>0.59090909090909094</v>
      </c>
      <c r="E270" s="129">
        <f t="shared" si="77"/>
        <v>1.0909090909090908</v>
      </c>
      <c r="F270" s="129">
        <f t="shared" si="77"/>
        <v>0.95454545454545459</v>
      </c>
      <c r="G270" s="129">
        <f t="shared" si="77"/>
        <v>0.95454545454545459</v>
      </c>
      <c r="H270" s="129">
        <f t="shared" si="77"/>
        <v>0.95454545454545459</v>
      </c>
      <c r="I270" s="129">
        <f t="shared" si="77"/>
        <v>1</v>
      </c>
      <c r="J270" s="129">
        <f t="shared" si="77"/>
        <v>0.95454545454545459</v>
      </c>
      <c r="K270" s="129">
        <f t="shared" si="77"/>
        <v>1.0454545454545454</v>
      </c>
      <c r="L270" s="129">
        <f t="shared" si="77"/>
        <v>0.86363636363636365</v>
      </c>
      <c r="M270" s="129">
        <f t="shared" si="77"/>
        <v>0.68181818181818177</v>
      </c>
      <c r="N270" s="129">
        <f t="shared" si="77"/>
        <v>0.63636363636363635</v>
      </c>
      <c r="O270" s="129">
        <f t="shared" si="77"/>
        <v>1.0454545454545454</v>
      </c>
      <c r="P270" s="129">
        <f t="shared" si="77"/>
        <v>0.63636363636363635</v>
      </c>
      <c r="Q270" s="129">
        <f>Q268/22</f>
        <v>0.95454545454545459</v>
      </c>
      <c r="R270" s="129">
        <f t="shared" ref="R270:AV270" si="78">R268/22</f>
        <v>0.95454545454545459</v>
      </c>
      <c r="S270" s="129">
        <f t="shared" si="78"/>
        <v>0.81818181818181823</v>
      </c>
      <c r="T270" s="129">
        <f t="shared" si="78"/>
        <v>1.0909090909090908</v>
      </c>
      <c r="U270" s="129">
        <f t="shared" si="78"/>
        <v>1.2727272727272727</v>
      </c>
      <c r="V270" s="129">
        <f t="shared" si="78"/>
        <v>1.0909090909090908</v>
      </c>
      <c r="W270" s="129">
        <f t="shared" si="78"/>
        <v>1.4545454545454546</v>
      </c>
      <c r="X270" s="129">
        <f t="shared" si="78"/>
        <v>1.4090909090909092</v>
      </c>
      <c r="Y270" s="129">
        <f t="shared" si="78"/>
        <v>0.45454545454545453</v>
      </c>
      <c r="Z270" s="129">
        <f t="shared" si="78"/>
        <v>1.0909090909090908</v>
      </c>
      <c r="AA270" s="129">
        <f t="shared" si="78"/>
        <v>0.5</v>
      </c>
      <c r="AB270" s="129">
        <f t="shared" si="78"/>
        <v>0.81818181818181823</v>
      </c>
      <c r="AC270" s="129">
        <f t="shared" si="78"/>
        <v>0.63636363636363635</v>
      </c>
      <c r="AD270" s="129">
        <f t="shared" si="78"/>
        <v>1.0454545454545454</v>
      </c>
      <c r="AE270" s="129">
        <f t="shared" si="78"/>
        <v>0.95454545454545459</v>
      </c>
      <c r="AF270" s="129">
        <f t="shared" si="78"/>
        <v>1.0909090909090908</v>
      </c>
      <c r="AG270" s="129">
        <f t="shared" si="78"/>
        <v>0.90909090909090906</v>
      </c>
      <c r="AH270" s="129">
        <f t="shared" si="78"/>
        <v>1.0454545454545454</v>
      </c>
      <c r="AI270" s="129">
        <f t="shared" si="78"/>
        <v>1.2272727272727273</v>
      </c>
      <c r="AJ270" s="129">
        <f t="shared" si="78"/>
        <v>0.86363636363636365</v>
      </c>
      <c r="AK270" s="129">
        <f t="shared" si="78"/>
        <v>1.2272727272727273</v>
      </c>
      <c r="AL270" s="129">
        <f t="shared" si="78"/>
        <v>1</v>
      </c>
      <c r="AM270" s="129">
        <f t="shared" si="78"/>
        <v>0.68181818181818177</v>
      </c>
      <c r="AN270" s="129">
        <f t="shared" si="78"/>
        <v>0.81818181818181823</v>
      </c>
      <c r="AO270" s="129">
        <f t="shared" si="78"/>
        <v>1.1363636363636365</v>
      </c>
      <c r="AP270" s="129">
        <f t="shared" si="78"/>
        <v>0.59090909090909094</v>
      </c>
      <c r="AQ270" s="129">
        <f t="shared" si="78"/>
        <v>0.63636363636363635</v>
      </c>
      <c r="AR270" s="129">
        <f t="shared" si="78"/>
        <v>0.72727272727272729</v>
      </c>
      <c r="AS270" s="129">
        <f t="shared" si="78"/>
        <v>1.0909090909090908</v>
      </c>
      <c r="AT270" s="129">
        <f t="shared" si="78"/>
        <v>0.68181818181818177</v>
      </c>
      <c r="AU270" s="129">
        <f t="shared" si="78"/>
        <v>1.3636363636363635</v>
      </c>
      <c r="AV270" s="129">
        <f t="shared" si="78"/>
        <v>0.72727272727272729</v>
      </c>
      <c r="AW270" s="77">
        <v>270</v>
      </c>
    </row>
    <row r="271" spans="1:49" ht="13.5" thickBot="1" x14ac:dyDescent="0.25">
      <c r="A271" s="216"/>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c r="AR271" s="195"/>
      <c r="AS271" s="195"/>
      <c r="AT271" s="195"/>
      <c r="AU271" s="195"/>
      <c r="AV271" s="195"/>
      <c r="AW271" s="77">
        <v>271</v>
      </c>
    </row>
    <row r="272" spans="1:49" ht="13.5" hidden="1" thickBot="1" x14ac:dyDescent="0.25">
      <c r="A272" s="216" t="s">
        <v>253</v>
      </c>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77">
        <v>272</v>
      </c>
    </row>
    <row r="273" spans="1:49" ht="15.75" hidden="1" thickBot="1" x14ac:dyDescent="0.3">
      <c r="A273" s="216" t="s">
        <v>176</v>
      </c>
      <c r="B273" s="195">
        <v>87400</v>
      </c>
      <c r="C273" s="252">
        <v>5264</v>
      </c>
      <c r="D273" s="252">
        <v>1752</v>
      </c>
      <c r="E273" s="252">
        <v>2406</v>
      </c>
      <c r="F273" s="252">
        <v>4660</v>
      </c>
      <c r="G273" s="252">
        <v>3524</v>
      </c>
      <c r="H273" s="252">
        <v>7829</v>
      </c>
      <c r="I273" s="252">
        <v>25539</v>
      </c>
      <c r="J273" s="252">
        <v>4134</v>
      </c>
      <c r="K273" s="252">
        <v>15757</v>
      </c>
      <c r="L273" s="252">
        <v>9690</v>
      </c>
      <c r="M273" s="251">
        <v>77</v>
      </c>
      <c r="N273" s="251">
        <v>192</v>
      </c>
      <c r="O273" s="252">
        <v>6291</v>
      </c>
      <c r="P273" s="251">
        <v>285</v>
      </c>
      <c r="Q273" s="252">
        <v>3331</v>
      </c>
      <c r="R273" s="252">
        <v>3445</v>
      </c>
      <c r="S273" s="252">
        <v>1855</v>
      </c>
      <c r="T273" s="252">
        <v>1196</v>
      </c>
      <c r="U273" s="251">
        <v>750</v>
      </c>
      <c r="V273" s="252">
        <v>2406</v>
      </c>
      <c r="W273" s="252">
        <v>2486</v>
      </c>
      <c r="X273" s="252">
        <v>1863</v>
      </c>
      <c r="Y273" s="252">
        <v>1519</v>
      </c>
      <c r="Z273" s="252">
        <v>1036</v>
      </c>
      <c r="AA273" s="252">
        <v>1024</v>
      </c>
      <c r="AB273" s="252">
        <v>4836</v>
      </c>
      <c r="AC273" s="251">
        <v>285</v>
      </c>
      <c r="AD273" s="252">
        <v>1755</v>
      </c>
      <c r="AE273" s="252">
        <v>4660</v>
      </c>
      <c r="AF273" s="252">
        <v>15631</v>
      </c>
      <c r="AG273" s="252">
        <v>2939</v>
      </c>
      <c r="AH273" s="252">
        <v>1697</v>
      </c>
      <c r="AI273" s="252">
        <v>1283</v>
      </c>
      <c r="AJ273" s="252">
        <v>1053</v>
      </c>
      <c r="AK273" s="252">
        <v>2268</v>
      </c>
      <c r="AL273" s="252">
        <v>8972</v>
      </c>
      <c r="AM273" s="251">
        <v>77</v>
      </c>
      <c r="AN273" s="252">
        <v>1950</v>
      </c>
      <c r="AO273" s="252">
        <v>3483</v>
      </c>
      <c r="AP273" s="252">
        <v>1752</v>
      </c>
      <c r="AQ273" s="251">
        <v>192</v>
      </c>
      <c r="AR273" s="252">
        <v>1133</v>
      </c>
      <c r="AS273" s="252">
        <v>6785</v>
      </c>
      <c r="AT273" s="252">
        <v>1019</v>
      </c>
      <c r="AU273" s="252">
        <v>2184</v>
      </c>
      <c r="AV273" s="252">
        <v>2535</v>
      </c>
      <c r="AW273" s="77">
        <v>273</v>
      </c>
    </row>
    <row r="274" spans="1:49" ht="15.75" hidden="1" thickBot="1" x14ac:dyDescent="0.3">
      <c r="A274" s="216" t="s">
        <v>232</v>
      </c>
      <c r="B274" s="195">
        <v>32503</v>
      </c>
      <c r="C274" s="252">
        <v>2273</v>
      </c>
      <c r="D274" s="251">
        <v>230</v>
      </c>
      <c r="E274" s="251">
        <v>328</v>
      </c>
      <c r="F274" s="252">
        <v>1498</v>
      </c>
      <c r="G274" s="251">
        <v>993</v>
      </c>
      <c r="H274" s="252">
        <v>1143</v>
      </c>
      <c r="I274" s="252">
        <v>14746</v>
      </c>
      <c r="J274" s="251">
        <v>695</v>
      </c>
      <c r="K274" s="252">
        <v>6243</v>
      </c>
      <c r="L274" s="252">
        <v>2341</v>
      </c>
      <c r="M274" s="251">
        <v>0</v>
      </c>
      <c r="N274" s="251">
        <v>0</v>
      </c>
      <c r="O274" s="252">
        <v>2014</v>
      </c>
      <c r="P274" s="251">
        <v>0</v>
      </c>
      <c r="Q274" s="251">
        <v>929</v>
      </c>
      <c r="R274" s="251">
        <v>193</v>
      </c>
      <c r="S274" s="251">
        <v>328</v>
      </c>
      <c r="T274" s="251">
        <v>218</v>
      </c>
      <c r="U274" s="251">
        <v>316</v>
      </c>
      <c r="V274" s="251">
        <v>328</v>
      </c>
      <c r="W274" s="252">
        <v>1399</v>
      </c>
      <c r="X274" s="251">
        <v>818</v>
      </c>
      <c r="Y274" s="251">
        <v>199</v>
      </c>
      <c r="Z274" s="251">
        <v>128</v>
      </c>
      <c r="AA274" s="251">
        <v>196</v>
      </c>
      <c r="AB274" s="252">
        <v>1409</v>
      </c>
      <c r="AC274" s="251">
        <v>0</v>
      </c>
      <c r="AD274" s="251">
        <v>412</v>
      </c>
      <c r="AE274" s="252">
        <v>1498</v>
      </c>
      <c r="AF274" s="252">
        <v>10533</v>
      </c>
      <c r="AG274" s="251">
        <v>477</v>
      </c>
      <c r="AH274" s="252">
        <v>1071</v>
      </c>
      <c r="AI274" s="251">
        <v>211</v>
      </c>
      <c r="AJ274" s="251">
        <v>20</v>
      </c>
      <c r="AK274" s="252">
        <v>1136</v>
      </c>
      <c r="AL274" s="252">
        <v>4152</v>
      </c>
      <c r="AM274" s="251">
        <v>0</v>
      </c>
      <c r="AN274" s="251">
        <v>287</v>
      </c>
      <c r="AO274" s="252">
        <v>1646</v>
      </c>
      <c r="AP274" s="251">
        <v>230</v>
      </c>
      <c r="AQ274" s="251">
        <v>0</v>
      </c>
      <c r="AR274" s="251">
        <v>320</v>
      </c>
      <c r="AS274" s="252">
        <v>2091</v>
      </c>
      <c r="AT274" s="251">
        <v>266</v>
      </c>
      <c r="AU274" s="252">
        <v>1100</v>
      </c>
      <c r="AV274" s="251">
        <v>593</v>
      </c>
      <c r="AW274" s="77">
        <v>274</v>
      </c>
    </row>
    <row r="275" spans="1:49" ht="15.75" hidden="1" thickBot="1" x14ac:dyDescent="0.3">
      <c r="A275" s="216" t="s">
        <v>233</v>
      </c>
      <c r="B275" s="195">
        <v>54269</v>
      </c>
      <c r="C275" s="252">
        <v>3927</v>
      </c>
      <c r="D275" s="251">
        <v>635</v>
      </c>
      <c r="E275" s="252">
        <v>1086</v>
      </c>
      <c r="F275" s="252">
        <v>2783</v>
      </c>
      <c r="G275" s="252">
        <v>2160</v>
      </c>
      <c r="H275" s="252">
        <v>2782</v>
      </c>
      <c r="I275" s="252">
        <v>19458</v>
      </c>
      <c r="J275" s="252">
        <v>1761</v>
      </c>
      <c r="K275" s="252">
        <v>10864</v>
      </c>
      <c r="L275" s="252">
        <v>5211</v>
      </c>
      <c r="M275" s="251">
        <v>20</v>
      </c>
      <c r="N275" s="251">
        <v>22</v>
      </c>
      <c r="O275" s="252">
        <v>3440</v>
      </c>
      <c r="P275" s="251">
        <v>120</v>
      </c>
      <c r="Q275" s="251">
        <v>1826</v>
      </c>
      <c r="R275" s="251">
        <v>741</v>
      </c>
      <c r="S275" s="251">
        <v>759</v>
      </c>
      <c r="T275" s="251">
        <v>514</v>
      </c>
      <c r="U275" s="251">
        <v>480</v>
      </c>
      <c r="V275" s="251">
        <v>1086</v>
      </c>
      <c r="W275" s="251">
        <v>1949</v>
      </c>
      <c r="X275" s="251">
        <v>1457</v>
      </c>
      <c r="Y275" s="251">
        <v>711</v>
      </c>
      <c r="Z275" s="251">
        <v>460</v>
      </c>
      <c r="AA275" s="251">
        <v>373</v>
      </c>
      <c r="AB275" s="251">
        <v>2462</v>
      </c>
      <c r="AC275" s="251">
        <v>120</v>
      </c>
      <c r="AD275" s="251">
        <v>1033</v>
      </c>
      <c r="AE275" s="251">
        <v>2783</v>
      </c>
      <c r="AF275" s="251">
        <v>13039</v>
      </c>
      <c r="AG275" s="251">
        <v>1247</v>
      </c>
      <c r="AH275" s="251">
        <v>1345</v>
      </c>
      <c r="AI275" s="251">
        <v>728</v>
      </c>
      <c r="AJ275" s="251">
        <v>215</v>
      </c>
      <c r="AK275" s="251">
        <v>1722</v>
      </c>
      <c r="AL275" s="251">
        <v>6834</v>
      </c>
      <c r="AM275" s="251">
        <v>20</v>
      </c>
      <c r="AN275" s="251">
        <v>732</v>
      </c>
      <c r="AO275" s="251">
        <v>2280</v>
      </c>
      <c r="AP275" s="251">
        <v>635</v>
      </c>
      <c r="AQ275" s="251">
        <v>22</v>
      </c>
      <c r="AR275" s="251">
        <v>749</v>
      </c>
      <c r="AS275" s="251">
        <v>4030</v>
      </c>
      <c r="AT275" s="251">
        <v>647</v>
      </c>
      <c r="AU275" s="251">
        <v>1710</v>
      </c>
      <c r="AV275" s="251">
        <v>1561</v>
      </c>
      <c r="AW275" s="77">
        <v>275</v>
      </c>
    </row>
    <row r="276" spans="1:49" ht="13.5" thickBot="1" x14ac:dyDescent="0.25">
      <c r="A276" s="148"/>
      <c r="I276" s="167"/>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s="77">
        <v>276</v>
      </c>
    </row>
    <row r="277" spans="1:49" ht="16.5" thickBot="1" x14ac:dyDescent="0.3">
      <c r="B277" s="245"/>
      <c r="C277" s="246"/>
      <c r="D277" s="246"/>
      <c r="E277" s="246"/>
      <c r="F277" s="246"/>
      <c r="G277" s="246"/>
      <c r="H277" s="246"/>
      <c r="I277" s="246"/>
      <c r="J277" s="246"/>
      <c r="K277" s="246"/>
      <c r="L277" s="246"/>
      <c r="M277" s="246"/>
      <c r="N277" s="246"/>
      <c r="O277" s="246"/>
      <c r="P277" s="246"/>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77">
        <v>277</v>
      </c>
    </row>
    <row r="278" spans="1:49" ht="16.5" thickBot="1" x14ac:dyDescent="0.3">
      <c r="B278" s="245"/>
      <c r="C278" s="246"/>
      <c r="D278" s="246"/>
      <c r="E278" s="246"/>
      <c r="F278" s="246"/>
      <c r="G278" s="246"/>
      <c r="H278" s="246"/>
      <c r="I278" s="246"/>
      <c r="J278" s="246"/>
      <c r="K278" s="246"/>
      <c r="L278" s="246"/>
      <c r="M278" s="246"/>
      <c r="N278" s="246"/>
      <c r="O278" s="246"/>
      <c r="P278" s="246"/>
      <c r="AW278" s="77">
        <v>278</v>
      </c>
    </row>
    <row r="279" spans="1:49" ht="13.5" thickBot="1" x14ac:dyDescent="0.25">
      <c r="B279" s="192"/>
      <c r="C279" s="192"/>
      <c r="D279" s="192"/>
      <c r="E279" s="192"/>
      <c r="F279" s="192"/>
      <c r="G279" s="192"/>
      <c r="H279" s="192"/>
      <c r="I279" s="192"/>
      <c r="J279" s="247"/>
      <c r="K279" s="192"/>
      <c r="L279" s="192"/>
      <c r="M279" s="192"/>
      <c r="N279" s="192"/>
      <c r="O279" s="192"/>
      <c r="P279" s="192"/>
      <c r="AW279" s="77">
        <v>279</v>
      </c>
    </row>
    <row r="280" spans="1:49" x14ac:dyDescent="0.2">
      <c r="B280" s="192"/>
      <c r="C280" s="192"/>
      <c r="D280" s="192"/>
      <c r="E280" s="192"/>
      <c r="F280" s="192"/>
      <c r="G280" s="192"/>
      <c r="H280" s="192"/>
      <c r="I280" s="192"/>
      <c r="J280" s="192"/>
      <c r="K280" s="192"/>
      <c r="L280" s="192"/>
      <c r="M280" s="192"/>
      <c r="N280" s="192"/>
      <c r="O280" s="192"/>
      <c r="P280" s="192"/>
      <c r="AW280" s="77">
        <v>280</v>
      </c>
    </row>
    <row r="281" spans="1:49" ht="15" x14ac:dyDescent="0.25">
      <c r="A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row>
    <row r="282" spans="1:49" ht="15" x14ac:dyDescent="0.25">
      <c r="A282" s="251"/>
    </row>
    <row r="283" spans="1:49" ht="15" x14ac:dyDescent="0.25">
      <c r="A283" s="251"/>
    </row>
    <row r="284" spans="1:49" ht="15" x14ac:dyDescent="0.25">
      <c r="A284" s="251"/>
    </row>
    <row r="285" spans="1:49" x14ac:dyDescent="0.2">
      <c r="B285"/>
      <c r="C285" s="195"/>
      <c r="D285" s="195"/>
      <c r="E285" s="158"/>
    </row>
    <row r="286" spans="1:49" x14ac:dyDescent="0.2">
      <c r="B286"/>
      <c r="C286" s="195"/>
      <c r="D286" s="195"/>
      <c r="E286" s="158"/>
    </row>
    <row r="287" spans="1:49" x14ac:dyDescent="0.2">
      <c r="B287"/>
      <c r="C287" s="195"/>
      <c r="D287" s="195"/>
      <c r="E287" s="158"/>
    </row>
    <row r="288" spans="1:49" x14ac:dyDescent="0.2">
      <c r="B288"/>
      <c r="C288" s="195"/>
      <c r="D288" s="195"/>
      <c r="E288" s="158"/>
    </row>
    <row r="289" spans="2:6" x14ac:dyDescent="0.2">
      <c r="B289"/>
      <c r="C289" s="195"/>
      <c r="D289" s="195"/>
      <c r="E289" s="158"/>
    </row>
    <row r="290" spans="2:6" x14ac:dyDescent="0.2">
      <c r="B290"/>
      <c r="C290" s="195"/>
      <c r="D290" s="195"/>
      <c r="E290" s="158"/>
    </row>
    <row r="291" spans="2:6" x14ac:dyDescent="0.2">
      <c r="B291"/>
      <c r="C291" s="195"/>
      <c r="D291" s="195"/>
      <c r="E291" s="158"/>
    </row>
    <row r="292" spans="2:6" x14ac:dyDescent="0.2">
      <c r="B292"/>
      <c r="C292" s="195"/>
      <c r="D292" s="195"/>
      <c r="E292" s="158"/>
    </row>
    <row r="293" spans="2:6" x14ac:dyDescent="0.2">
      <c r="B293"/>
      <c r="C293" s="195"/>
      <c r="D293" s="195"/>
      <c r="E293" s="158"/>
    </row>
    <row r="294" spans="2:6" x14ac:dyDescent="0.2">
      <c r="B294"/>
      <c r="C294" s="195"/>
      <c r="D294" s="158"/>
      <c r="E294" s="158"/>
      <c r="F294" s="158"/>
    </row>
    <row r="295" spans="2:6" x14ac:dyDescent="0.2">
      <c r="B295" s="167"/>
      <c r="C295" s="195"/>
      <c r="D295" s="158"/>
    </row>
    <row r="296" spans="2:6" x14ac:dyDescent="0.2">
      <c r="B296"/>
      <c r="C296" s="195"/>
      <c r="E296" s="158"/>
      <c r="F296" s="158"/>
    </row>
    <row r="297" spans="2:6" x14ac:dyDescent="0.2">
      <c r="C297" s="195"/>
      <c r="D297" s="158"/>
      <c r="E297" s="158"/>
      <c r="F297" s="158"/>
    </row>
    <row r="298" spans="2:6" x14ac:dyDescent="0.2">
      <c r="C298" s="195"/>
    </row>
    <row r="299" spans="2:6" x14ac:dyDescent="0.2">
      <c r="C299" s="195"/>
    </row>
    <row r="300" spans="2:6" x14ac:dyDescent="0.2">
      <c r="C300" s="195"/>
    </row>
    <row r="301" spans="2:6" x14ac:dyDescent="0.2">
      <c r="C301" s="195"/>
    </row>
    <row r="302" spans="2:6" x14ac:dyDescent="0.2">
      <c r="C302" s="195"/>
    </row>
    <row r="303" spans="2:6" x14ac:dyDescent="0.2">
      <c r="C303" s="195"/>
    </row>
    <row r="304" spans="2:6" x14ac:dyDescent="0.2">
      <c r="C304" s="195"/>
    </row>
    <row r="305" spans="3:3" x14ac:dyDescent="0.2">
      <c r="C305" s="195"/>
    </row>
    <row r="306" spans="3:3" x14ac:dyDescent="0.2">
      <c r="C306" s="195"/>
    </row>
    <row r="307" spans="3:3" x14ac:dyDescent="0.2">
      <c r="C307" s="195"/>
    </row>
    <row r="308" spans="3:3" x14ac:dyDescent="0.2">
      <c r="C308" s="195"/>
    </row>
  </sheetData>
  <sortState ref="B284:D297">
    <sortCondition ref="B284:B297"/>
  </sortState>
  <phoneticPr fontId="3" type="noConversion"/>
  <pageMargins left="0.75" right="0.75" top="1" bottom="1" header="0.5" footer="0.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94"/>
  <sheetViews>
    <sheetView zoomScale="55" zoomScaleNormal="55" workbookViewId="0">
      <pane xSplit="1" ySplit="3" topLeftCell="B4" activePane="bottomRight" state="frozen"/>
      <selection pane="topRight" activeCell="B1" sqref="B1"/>
      <selection pane="bottomLeft" activeCell="A3" sqref="A3"/>
      <selection pane="bottomRight"/>
    </sheetView>
  </sheetViews>
  <sheetFormatPr defaultRowHeight="12.75" x14ac:dyDescent="0.2"/>
  <cols>
    <col min="1" max="1" width="22.140625" style="70" customWidth="1"/>
    <col min="2" max="17" width="12.85546875" style="70" customWidth="1"/>
    <col min="18" max="48" width="9.140625" style="70"/>
    <col min="49" max="49" width="12.5703125" style="119" hidden="1" customWidth="1"/>
    <col min="50" max="50" width="6.140625" hidden="1" customWidth="1"/>
    <col min="51" max="51" width="13.42578125" style="120" hidden="1" customWidth="1"/>
    <col min="52" max="52" width="6.140625" hidden="1" customWidth="1"/>
    <col min="53" max="53" width="0" hidden="1" customWidth="1"/>
    <col min="54" max="54" width="9.85546875" style="122" customWidth="1"/>
    <col min="55" max="16384" width="9.140625" style="70"/>
  </cols>
  <sheetData>
    <row r="1" spans="1:56" s="59" customFormat="1" ht="65.25" customHeight="1" thickBot="1" x14ac:dyDescent="0.25">
      <c r="A1" s="50" t="s">
        <v>260</v>
      </c>
      <c r="B1" s="51" t="s">
        <v>79</v>
      </c>
      <c r="C1" s="51" t="s">
        <v>80</v>
      </c>
      <c r="D1" s="51" t="s">
        <v>81</v>
      </c>
      <c r="E1" s="51" t="s">
        <v>82</v>
      </c>
      <c r="F1" s="51" t="s">
        <v>83</v>
      </c>
      <c r="G1" s="51" t="s">
        <v>84</v>
      </c>
      <c r="H1" s="51" t="s">
        <v>85</v>
      </c>
      <c r="I1" s="51" t="s">
        <v>86</v>
      </c>
      <c r="J1" s="51" t="s">
        <v>87</v>
      </c>
      <c r="K1" s="51" t="s">
        <v>88</v>
      </c>
      <c r="L1" s="51" t="s">
        <v>89</v>
      </c>
      <c r="M1" s="51" t="s">
        <v>90</v>
      </c>
      <c r="N1" s="51" t="s">
        <v>91</v>
      </c>
      <c r="O1" s="51" t="s">
        <v>92</v>
      </c>
      <c r="P1" s="51" t="s">
        <v>93</v>
      </c>
      <c r="Q1" s="52" t="s">
        <v>94</v>
      </c>
      <c r="R1" s="53" t="s">
        <v>95</v>
      </c>
      <c r="S1" s="53" t="s">
        <v>96</v>
      </c>
      <c r="T1" s="53" t="s">
        <v>97</v>
      </c>
      <c r="U1" s="53" t="s">
        <v>98</v>
      </c>
      <c r="V1" s="53" t="s">
        <v>99</v>
      </c>
      <c r="W1" s="53" t="s">
        <v>100</v>
      </c>
      <c r="X1" s="53" t="s">
        <v>101</v>
      </c>
      <c r="Y1" s="53" t="s">
        <v>102</v>
      </c>
      <c r="Z1" s="53" t="s">
        <v>103</v>
      </c>
      <c r="AA1" s="53" t="s">
        <v>104</v>
      </c>
      <c r="AB1" s="53" t="s">
        <v>105</v>
      </c>
      <c r="AC1" s="53" t="s">
        <v>106</v>
      </c>
      <c r="AD1" s="53" t="s">
        <v>107</v>
      </c>
      <c r="AE1" s="53" t="s">
        <v>108</v>
      </c>
      <c r="AF1" s="53" t="s">
        <v>109</v>
      </c>
      <c r="AG1" s="53" t="s">
        <v>110</v>
      </c>
      <c r="AH1" s="53" t="s">
        <v>111</v>
      </c>
      <c r="AI1" s="53" t="s">
        <v>112</v>
      </c>
      <c r="AJ1" s="53" t="s">
        <v>113</v>
      </c>
      <c r="AK1" s="53" t="s">
        <v>114</v>
      </c>
      <c r="AL1" s="53" t="s">
        <v>115</v>
      </c>
      <c r="AM1" s="53" t="s">
        <v>116</v>
      </c>
      <c r="AN1" s="53" t="s">
        <v>117</v>
      </c>
      <c r="AO1" s="53" t="s">
        <v>118</v>
      </c>
      <c r="AP1" s="53" t="s">
        <v>119</v>
      </c>
      <c r="AQ1" s="53" t="s">
        <v>120</v>
      </c>
      <c r="AR1" s="53" t="s">
        <v>121</v>
      </c>
      <c r="AS1" s="53" t="s">
        <v>122</v>
      </c>
      <c r="AT1" s="53" t="s">
        <v>123</v>
      </c>
      <c r="AU1" s="53" t="s">
        <v>124</v>
      </c>
      <c r="AV1" s="54" t="s">
        <v>125</v>
      </c>
      <c r="AW1" s="55" t="s">
        <v>126</v>
      </c>
      <c r="AX1" s="56"/>
      <c r="AY1" s="57" t="s">
        <v>127</v>
      </c>
      <c r="AZ1" s="58"/>
      <c r="BB1" s="60" t="s">
        <v>128</v>
      </c>
    </row>
    <row r="2" spans="1:56" s="59" customFormat="1" ht="14.25" customHeight="1" thickBot="1" x14ac:dyDescent="0.25">
      <c r="A2" s="50"/>
      <c r="B2" s="51"/>
      <c r="C2" s="51"/>
      <c r="D2" s="51"/>
      <c r="E2" s="51"/>
      <c r="F2" s="51"/>
      <c r="G2" s="51"/>
      <c r="H2" s="51"/>
      <c r="I2" s="51"/>
      <c r="J2" s="51"/>
      <c r="K2" s="51"/>
      <c r="L2" s="51"/>
      <c r="M2" s="51"/>
      <c r="N2" s="51"/>
      <c r="O2" s="51"/>
      <c r="P2" s="51"/>
      <c r="Q2"/>
      <c r="R2"/>
      <c r="S2"/>
      <c r="T2"/>
      <c r="U2"/>
      <c r="V2"/>
      <c r="W2"/>
      <c r="X2"/>
      <c r="Y2"/>
      <c r="Z2"/>
      <c r="AA2"/>
      <c r="AB2"/>
      <c r="AC2"/>
      <c r="AD2"/>
      <c r="AE2"/>
      <c r="AF2"/>
      <c r="AG2"/>
      <c r="AH2"/>
      <c r="AI2"/>
      <c r="AJ2"/>
      <c r="AK2"/>
      <c r="AL2"/>
      <c r="AM2"/>
      <c r="AN2"/>
      <c r="AO2"/>
      <c r="AP2"/>
      <c r="AQ2"/>
      <c r="AR2"/>
      <c r="AS2"/>
      <c r="AT2"/>
      <c r="AU2"/>
      <c r="AV2"/>
      <c r="AW2" s="123"/>
      <c r="AX2" s="124"/>
      <c r="AY2" s="125"/>
      <c r="AZ2" s="126"/>
      <c r="BB2" s="127"/>
    </row>
    <row r="3" spans="1:56" ht="13.5" thickBot="1" x14ac:dyDescent="0.25">
      <c r="A3" s="61" t="s">
        <v>8</v>
      </c>
      <c r="B3" s="62"/>
      <c r="C3" s="62"/>
      <c r="D3" s="62"/>
      <c r="E3" s="62"/>
      <c r="F3" s="62"/>
      <c r="G3" s="62"/>
      <c r="H3" s="62"/>
      <c r="I3" s="62"/>
      <c r="J3" s="62"/>
      <c r="K3" s="62"/>
      <c r="L3" s="62"/>
      <c r="M3" s="62"/>
      <c r="N3" s="62"/>
      <c r="O3" s="62"/>
      <c r="P3" s="62"/>
      <c r="Q3" s="63"/>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4"/>
      <c r="AW3" s="65"/>
      <c r="AX3" s="66"/>
      <c r="AY3" s="67" t="s">
        <v>129</v>
      </c>
      <c r="AZ3" s="68"/>
      <c r="BB3" s="69"/>
    </row>
    <row r="4" spans="1:56" x14ac:dyDescent="0.2">
      <c r="A4" s="71" t="s">
        <v>9</v>
      </c>
      <c r="B4" s="79">
        <f t="shared" ref="B4:AV4" si="0">B11+B18</f>
        <v>26028700</v>
      </c>
      <c r="C4" s="79">
        <f t="shared" si="0"/>
        <v>1842310</v>
      </c>
      <c r="D4" s="79">
        <f t="shared" si="0"/>
        <v>563290</v>
      </c>
      <c r="E4" s="79">
        <f t="shared" si="0"/>
        <v>744990</v>
      </c>
      <c r="F4" s="79">
        <f t="shared" si="0"/>
        <v>1816170</v>
      </c>
      <c r="G4" s="79">
        <f t="shared" si="0"/>
        <v>1462810</v>
      </c>
      <c r="H4" s="79">
        <f t="shared" si="0"/>
        <v>2740100</v>
      </c>
      <c r="I4" s="79">
        <f t="shared" si="0"/>
        <v>5623880</v>
      </c>
      <c r="J4" s="79">
        <f t="shared" si="0"/>
        <v>1561710</v>
      </c>
      <c r="K4" s="79">
        <f t="shared" si="0"/>
        <v>3196900</v>
      </c>
      <c r="L4" s="79">
        <f t="shared" si="0"/>
        <v>4127400</v>
      </c>
      <c r="M4" s="79">
        <f t="shared" si="0"/>
        <v>101240</v>
      </c>
      <c r="N4" s="79">
        <f t="shared" si="0"/>
        <v>111780</v>
      </c>
      <c r="O4" s="79">
        <f t="shared" si="0"/>
        <v>2003560</v>
      </c>
      <c r="P4" s="79">
        <f t="shared" si="0"/>
        <v>132560</v>
      </c>
      <c r="Q4" s="79">
        <f t="shared" si="0"/>
        <v>1073050</v>
      </c>
      <c r="R4" s="79">
        <f t="shared" si="0"/>
        <v>1223560</v>
      </c>
      <c r="S4" s="79">
        <f t="shared" si="0"/>
        <v>557200</v>
      </c>
      <c r="T4" s="79">
        <f t="shared" si="0"/>
        <v>450020</v>
      </c>
      <c r="U4" s="79">
        <f t="shared" si="0"/>
        <v>253050</v>
      </c>
      <c r="V4" s="79">
        <f t="shared" si="0"/>
        <v>744990</v>
      </c>
      <c r="W4" s="79">
        <f t="shared" si="0"/>
        <v>719500</v>
      </c>
      <c r="X4" s="79">
        <f t="shared" si="0"/>
        <v>602630</v>
      </c>
      <c r="Y4" s="79">
        <f t="shared" si="0"/>
        <v>523830</v>
      </c>
      <c r="Z4" s="79">
        <f t="shared" si="0"/>
        <v>484790</v>
      </c>
      <c r="AA4" s="79">
        <f t="shared" si="0"/>
        <v>448070</v>
      </c>
      <c r="AB4" s="79">
        <f t="shared" si="0"/>
        <v>2381440</v>
      </c>
      <c r="AC4" s="79">
        <f t="shared" si="0"/>
        <v>132560</v>
      </c>
      <c r="AD4" s="79">
        <f t="shared" si="0"/>
        <v>764300</v>
      </c>
      <c r="AE4" s="79">
        <f t="shared" si="0"/>
        <v>1816170</v>
      </c>
      <c r="AF4" s="79">
        <f t="shared" si="0"/>
        <v>2940530</v>
      </c>
      <c r="AG4" s="79">
        <f t="shared" si="0"/>
        <v>1111690</v>
      </c>
      <c r="AH4" s="79">
        <f t="shared" si="0"/>
        <v>403060</v>
      </c>
      <c r="AI4" s="79">
        <f t="shared" si="0"/>
        <v>405470</v>
      </c>
      <c r="AJ4" s="79">
        <f t="shared" si="0"/>
        <v>443490</v>
      </c>
      <c r="AK4" s="79">
        <f t="shared" si="0"/>
        <v>680460</v>
      </c>
      <c r="AL4" s="79">
        <f t="shared" si="0"/>
        <v>1640600</v>
      </c>
      <c r="AM4" s="79">
        <f t="shared" si="0"/>
        <v>101240</v>
      </c>
      <c r="AN4" s="79">
        <f t="shared" si="0"/>
        <v>726860</v>
      </c>
      <c r="AO4" s="79">
        <f t="shared" si="0"/>
        <v>854260</v>
      </c>
      <c r="AP4" s="79">
        <f t="shared" si="0"/>
        <v>563290</v>
      </c>
      <c r="AQ4" s="79">
        <f t="shared" si="0"/>
        <v>111780</v>
      </c>
      <c r="AR4" s="79">
        <f t="shared" si="0"/>
        <v>559220</v>
      </c>
      <c r="AS4" s="79">
        <f t="shared" si="0"/>
        <v>1556300</v>
      </c>
      <c r="AT4" s="79">
        <f t="shared" si="0"/>
        <v>445460</v>
      </c>
      <c r="AU4" s="79">
        <f t="shared" si="0"/>
        <v>454130</v>
      </c>
      <c r="AV4" s="79">
        <f t="shared" si="0"/>
        <v>855700</v>
      </c>
      <c r="AW4" s="73">
        <v>1.0669987246485007E-2</v>
      </c>
      <c r="AX4" s="74" t="s">
        <v>130</v>
      </c>
      <c r="AY4" s="75"/>
      <c r="AZ4" s="76"/>
      <c r="BB4" s="77">
        <v>3</v>
      </c>
      <c r="BD4" t="s">
        <v>79</v>
      </c>
    </row>
    <row r="5" spans="1:56" x14ac:dyDescent="0.2">
      <c r="A5" s="78" t="s">
        <v>10</v>
      </c>
      <c r="B5" s="79">
        <f>B12+B19</f>
        <v>5252913</v>
      </c>
      <c r="C5" s="79">
        <f t="shared" ref="C5:AV5" si="1">C12+C19</f>
        <v>517418</v>
      </c>
      <c r="D5" s="79">
        <f t="shared" si="1"/>
        <v>31103</v>
      </c>
      <c r="E5" s="79">
        <f t="shared" si="1"/>
        <v>57195</v>
      </c>
      <c r="F5" s="79">
        <f t="shared" si="1"/>
        <v>337361</v>
      </c>
      <c r="G5" s="79">
        <f t="shared" si="1"/>
        <v>226030</v>
      </c>
      <c r="H5" s="79">
        <f t="shared" si="1"/>
        <v>165297</v>
      </c>
      <c r="I5" s="79">
        <f t="shared" si="1"/>
        <v>2077406</v>
      </c>
      <c r="J5" s="79">
        <f t="shared" si="1"/>
        <v>133916</v>
      </c>
      <c r="K5" s="79">
        <f t="shared" si="1"/>
        <v>840054</v>
      </c>
      <c r="L5" s="79">
        <f t="shared" si="1"/>
        <v>513447</v>
      </c>
      <c r="M5" s="79">
        <f t="shared" si="1"/>
        <v>0</v>
      </c>
      <c r="N5" s="79">
        <f t="shared" si="1"/>
        <v>0</v>
      </c>
      <c r="O5" s="79">
        <f t="shared" si="1"/>
        <v>353686</v>
      </c>
      <c r="P5" s="79">
        <f t="shared" si="1"/>
        <v>0</v>
      </c>
      <c r="Q5" s="79">
        <f t="shared" si="1"/>
        <v>138557</v>
      </c>
      <c r="R5" s="79">
        <f t="shared" si="1"/>
        <v>21399</v>
      </c>
      <c r="S5" s="79">
        <f t="shared" si="1"/>
        <v>48445</v>
      </c>
      <c r="T5" s="79">
        <f t="shared" si="1"/>
        <v>38987</v>
      </c>
      <c r="U5" s="79">
        <f t="shared" si="1"/>
        <v>66589</v>
      </c>
      <c r="V5" s="79">
        <f t="shared" si="1"/>
        <v>57195</v>
      </c>
      <c r="W5" s="79">
        <f t="shared" si="1"/>
        <v>264551</v>
      </c>
      <c r="X5" s="79">
        <f t="shared" si="1"/>
        <v>178759</v>
      </c>
      <c r="Y5" s="79">
        <f t="shared" si="1"/>
        <v>20668</v>
      </c>
      <c r="Z5" s="79">
        <f t="shared" si="1"/>
        <v>24104</v>
      </c>
      <c r="AA5" s="79">
        <f t="shared" si="1"/>
        <v>31965</v>
      </c>
      <c r="AB5" s="79">
        <f t="shared" si="1"/>
        <v>312418</v>
      </c>
      <c r="AC5" s="79">
        <f t="shared" si="1"/>
        <v>0</v>
      </c>
      <c r="AD5" s="79">
        <f t="shared" si="1"/>
        <v>113376</v>
      </c>
      <c r="AE5" s="79">
        <f t="shared" si="1"/>
        <v>337361</v>
      </c>
      <c r="AF5" s="79">
        <f t="shared" si="1"/>
        <v>1440003</v>
      </c>
      <c r="AG5" s="79">
        <f t="shared" si="1"/>
        <v>94929</v>
      </c>
      <c r="AH5" s="79">
        <f t="shared" si="1"/>
        <v>175340</v>
      </c>
      <c r="AI5" s="79">
        <f t="shared" si="1"/>
        <v>42770</v>
      </c>
      <c r="AJ5" s="79">
        <f t="shared" si="1"/>
        <v>5341</v>
      </c>
      <c r="AK5" s="79">
        <f t="shared" si="1"/>
        <v>248383</v>
      </c>
      <c r="AL5" s="79">
        <f t="shared" si="1"/>
        <v>534582</v>
      </c>
      <c r="AM5" s="79">
        <f t="shared" si="1"/>
        <v>0</v>
      </c>
      <c r="AN5" s="79">
        <f t="shared" si="1"/>
        <v>40690</v>
      </c>
      <c r="AO5" s="79">
        <f t="shared" si="1"/>
        <v>239460</v>
      </c>
      <c r="AP5" s="79">
        <f t="shared" si="1"/>
        <v>31103</v>
      </c>
      <c r="AQ5" s="79">
        <f t="shared" si="1"/>
        <v>0</v>
      </c>
      <c r="AR5" s="79">
        <f t="shared" si="1"/>
        <v>90276</v>
      </c>
      <c r="AS5" s="79">
        <f t="shared" si="1"/>
        <v>305472</v>
      </c>
      <c r="AT5" s="79">
        <f t="shared" si="1"/>
        <v>46065</v>
      </c>
      <c r="AU5" s="79">
        <f t="shared" si="1"/>
        <v>169970</v>
      </c>
      <c r="AV5" s="79">
        <f t="shared" si="1"/>
        <v>134155</v>
      </c>
      <c r="AW5" s="80">
        <v>1.3274686939749862E-2</v>
      </c>
      <c r="AX5" s="81"/>
      <c r="AY5" s="82"/>
      <c r="AZ5" s="83"/>
      <c r="BB5" s="84">
        <v>4</v>
      </c>
      <c r="BD5" t="s">
        <v>80</v>
      </c>
    </row>
    <row r="6" spans="1:56" x14ac:dyDescent="0.2">
      <c r="A6" s="78" t="s">
        <v>11</v>
      </c>
      <c r="B6" s="79">
        <f>B13+B20</f>
        <v>5226592</v>
      </c>
      <c r="C6" s="79">
        <f t="shared" ref="C6:AV8" si="2">C13+C20</f>
        <v>512891</v>
      </c>
      <c r="D6" s="79">
        <f t="shared" si="2"/>
        <v>86790</v>
      </c>
      <c r="E6" s="79">
        <f t="shared" si="2"/>
        <v>171875</v>
      </c>
      <c r="F6" s="79">
        <f t="shared" si="2"/>
        <v>403234</v>
      </c>
      <c r="G6" s="79">
        <f t="shared" si="2"/>
        <v>345510</v>
      </c>
      <c r="H6" s="79">
        <f t="shared" si="2"/>
        <v>354054</v>
      </c>
      <c r="I6" s="79">
        <f t="shared" si="2"/>
        <v>992686</v>
      </c>
      <c r="J6" s="79">
        <f t="shared" si="2"/>
        <v>300723</v>
      </c>
      <c r="K6" s="79">
        <f t="shared" si="2"/>
        <v>832227</v>
      </c>
      <c r="L6" s="79">
        <f t="shared" si="2"/>
        <v>803580</v>
      </c>
      <c r="M6" s="79">
        <f t="shared" si="2"/>
        <v>21780</v>
      </c>
      <c r="N6" s="79">
        <f t="shared" si="2"/>
        <v>6985</v>
      </c>
      <c r="O6" s="79">
        <f t="shared" si="2"/>
        <v>335883</v>
      </c>
      <c r="P6" s="79">
        <f t="shared" si="2"/>
        <v>58374</v>
      </c>
      <c r="Q6" s="79">
        <f t="shared" si="2"/>
        <v>195837</v>
      </c>
      <c r="R6" s="79">
        <f t="shared" si="2"/>
        <v>102868</v>
      </c>
      <c r="S6" s="79">
        <f t="shared" si="2"/>
        <v>95352</v>
      </c>
      <c r="T6" s="79">
        <f t="shared" si="2"/>
        <v>75798</v>
      </c>
      <c r="U6" s="79">
        <f t="shared" si="2"/>
        <v>45819</v>
      </c>
      <c r="V6" s="79">
        <f t="shared" si="2"/>
        <v>171875</v>
      </c>
      <c r="W6" s="79">
        <f t="shared" si="2"/>
        <v>151204</v>
      </c>
      <c r="X6" s="79">
        <f t="shared" si="2"/>
        <v>191788</v>
      </c>
      <c r="Y6" s="79">
        <f t="shared" si="2"/>
        <v>87017</v>
      </c>
      <c r="Z6" s="79">
        <f t="shared" si="2"/>
        <v>99564</v>
      </c>
      <c r="AA6" s="79">
        <f t="shared" si="2"/>
        <v>40509</v>
      </c>
      <c r="AB6" s="79">
        <f t="shared" si="2"/>
        <v>332546</v>
      </c>
      <c r="AC6" s="79">
        <f t="shared" si="2"/>
        <v>58374</v>
      </c>
      <c r="AD6" s="79">
        <f t="shared" si="2"/>
        <v>210535</v>
      </c>
      <c r="AE6" s="79">
        <f t="shared" si="2"/>
        <v>403234</v>
      </c>
      <c r="AF6" s="79">
        <f t="shared" si="2"/>
        <v>543394</v>
      </c>
      <c r="AG6" s="79">
        <f t="shared" si="2"/>
        <v>224925</v>
      </c>
      <c r="AH6" s="79">
        <f t="shared" si="2"/>
        <v>60443</v>
      </c>
      <c r="AI6" s="79">
        <f t="shared" si="2"/>
        <v>130423</v>
      </c>
      <c r="AJ6" s="79">
        <f t="shared" si="2"/>
        <v>55349</v>
      </c>
      <c r="AK6" s="79">
        <f t="shared" si="2"/>
        <v>150283</v>
      </c>
      <c r="AL6" s="79">
        <f t="shared" si="2"/>
        <v>466570</v>
      </c>
      <c r="AM6" s="79">
        <f t="shared" si="2"/>
        <v>21780</v>
      </c>
      <c r="AN6" s="79">
        <f t="shared" si="2"/>
        <v>89327</v>
      </c>
      <c r="AO6" s="79">
        <f t="shared" si="2"/>
        <v>134521</v>
      </c>
      <c r="AP6" s="79">
        <f t="shared" si="2"/>
        <v>86790</v>
      </c>
      <c r="AQ6" s="79">
        <f t="shared" si="2"/>
        <v>6985</v>
      </c>
      <c r="AR6" s="79">
        <f t="shared" si="2"/>
        <v>170820</v>
      </c>
      <c r="AS6" s="79">
        <f t="shared" si="2"/>
        <v>365657</v>
      </c>
      <c r="AT6" s="79">
        <f t="shared" si="2"/>
        <v>89156</v>
      </c>
      <c r="AU6" s="79">
        <f t="shared" si="2"/>
        <v>126802</v>
      </c>
      <c r="AV6" s="79">
        <f t="shared" si="2"/>
        <v>241047</v>
      </c>
      <c r="AW6" s="80">
        <v>1.2350565421834908E-2</v>
      </c>
      <c r="AX6" s="81"/>
      <c r="AY6" s="82"/>
      <c r="AZ6" s="83"/>
      <c r="BB6" s="84">
        <v>5</v>
      </c>
      <c r="BD6" t="s">
        <v>81</v>
      </c>
    </row>
    <row r="7" spans="1:56" x14ac:dyDescent="0.2">
      <c r="A7" s="78" t="s">
        <v>12</v>
      </c>
      <c r="B7" s="79">
        <f t="shared" ref="B7:Q8" si="3">B14+B21</f>
        <v>5199490</v>
      </c>
      <c r="C7" s="79">
        <f t="shared" si="3"/>
        <v>285226</v>
      </c>
      <c r="D7" s="79">
        <f t="shared" si="3"/>
        <v>172634</v>
      </c>
      <c r="E7" s="79">
        <f t="shared" si="3"/>
        <v>286916</v>
      </c>
      <c r="F7" s="79">
        <f t="shared" si="3"/>
        <v>361361</v>
      </c>
      <c r="G7" s="79">
        <f t="shared" si="3"/>
        <v>273321</v>
      </c>
      <c r="H7" s="79">
        <f t="shared" si="3"/>
        <v>599274</v>
      </c>
      <c r="I7" s="79">
        <f t="shared" si="3"/>
        <v>762939</v>
      </c>
      <c r="J7" s="79">
        <f t="shared" si="3"/>
        <v>525596</v>
      </c>
      <c r="K7" s="79">
        <f t="shared" si="3"/>
        <v>679083</v>
      </c>
      <c r="L7" s="79">
        <f t="shared" si="3"/>
        <v>761694</v>
      </c>
      <c r="M7" s="79">
        <f t="shared" si="3"/>
        <v>20767</v>
      </c>
      <c r="N7" s="79">
        <f t="shared" si="3"/>
        <v>45086</v>
      </c>
      <c r="O7" s="79">
        <f t="shared" si="3"/>
        <v>351407</v>
      </c>
      <c r="P7" s="79">
        <f t="shared" si="3"/>
        <v>74186</v>
      </c>
      <c r="Q7" s="79">
        <f t="shared" si="3"/>
        <v>176873</v>
      </c>
      <c r="R7" s="79">
        <f t="shared" si="2"/>
        <v>253919</v>
      </c>
      <c r="S7" s="79">
        <f t="shared" si="2"/>
        <v>125199</v>
      </c>
      <c r="T7" s="79">
        <f t="shared" si="2"/>
        <v>176950</v>
      </c>
      <c r="U7" s="79">
        <f t="shared" si="2"/>
        <v>60904</v>
      </c>
      <c r="V7" s="79">
        <f t="shared" si="2"/>
        <v>286916</v>
      </c>
      <c r="W7" s="79">
        <f t="shared" si="2"/>
        <v>88915</v>
      </c>
      <c r="X7" s="79">
        <f t="shared" si="2"/>
        <v>76172</v>
      </c>
      <c r="Y7" s="79">
        <f t="shared" si="2"/>
        <v>39685</v>
      </c>
      <c r="Z7" s="79">
        <f t="shared" si="2"/>
        <v>123150</v>
      </c>
      <c r="AA7" s="79">
        <f t="shared" si="2"/>
        <v>36343</v>
      </c>
      <c r="AB7" s="79">
        <f t="shared" si="2"/>
        <v>360804</v>
      </c>
      <c r="AC7" s="79">
        <f t="shared" si="2"/>
        <v>74186</v>
      </c>
      <c r="AD7" s="79">
        <f t="shared" si="2"/>
        <v>147202</v>
      </c>
      <c r="AE7" s="79">
        <f t="shared" si="2"/>
        <v>361361</v>
      </c>
      <c r="AF7" s="79">
        <f t="shared" si="2"/>
        <v>367308</v>
      </c>
      <c r="AG7" s="79">
        <f t="shared" si="2"/>
        <v>348646</v>
      </c>
      <c r="AH7" s="79">
        <f t="shared" si="2"/>
        <v>52877</v>
      </c>
      <c r="AI7" s="79">
        <f t="shared" si="2"/>
        <v>84227</v>
      </c>
      <c r="AJ7" s="79">
        <f t="shared" si="2"/>
        <v>168482</v>
      </c>
      <c r="AK7" s="79">
        <f t="shared" si="2"/>
        <v>100046</v>
      </c>
      <c r="AL7" s="79">
        <f t="shared" si="2"/>
        <v>300385</v>
      </c>
      <c r="AM7" s="79">
        <f t="shared" si="2"/>
        <v>20767</v>
      </c>
      <c r="AN7" s="79">
        <f t="shared" si="2"/>
        <v>137293</v>
      </c>
      <c r="AO7" s="79">
        <f t="shared" si="2"/>
        <v>175756</v>
      </c>
      <c r="AP7" s="79">
        <f t="shared" si="2"/>
        <v>172634</v>
      </c>
      <c r="AQ7" s="79">
        <f t="shared" si="2"/>
        <v>45086</v>
      </c>
      <c r="AR7" s="79">
        <f t="shared" si="2"/>
        <v>109008</v>
      </c>
      <c r="AS7" s="79">
        <f t="shared" si="2"/>
        <v>378698</v>
      </c>
      <c r="AT7" s="79">
        <f t="shared" si="2"/>
        <v>65215</v>
      </c>
      <c r="AU7" s="79">
        <f t="shared" si="2"/>
        <v>90970</v>
      </c>
      <c r="AV7" s="79">
        <f t="shared" si="2"/>
        <v>193513</v>
      </c>
      <c r="AW7" s="80">
        <v>1.0812425014975131E-2</v>
      </c>
      <c r="AX7" s="81"/>
      <c r="AY7" s="82"/>
      <c r="AZ7" s="83"/>
      <c r="BB7" s="84">
        <v>6</v>
      </c>
      <c r="BD7" t="s">
        <v>82</v>
      </c>
    </row>
    <row r="8" spans="1:56" x14ac:dyDescent="0.2">
      <c r="A8" s="78" t="s">
        <v>13</v>
      </c>
      <c r="B8" s="79">
        <f t="shared" si="3"/>
        <v>5176374</v>
      </c>
      <c r="C8" s="79">
        <f t="shared" si="2"/>
        <v>280310</v>
      </c>
      <c r="D8" s="79">
        <f t="shared" si="2"/>
        <v>235385</v>
      </c>
      <c r="E8" s="79">
        <f t="shared" si="2"/>
        <v>174280</v>
      </c>
      <c r="F8" s="79">
        <f t="shared" si="2"/>
        <v>337393</v>
      </c>
      <c r="G8" s="79">
        <f t="shared" si="2"/>
        <v>320273</v>
      </c>
      <c r="H8" s="79">
        <f t="shared" si="2"/>
        <v>720264</v>
      </c>
      <c r="I8" s="79">
        <f t="shared" si="2"/>
        <v>758168</v>
      </c>
      <c r="J8" s="79">
        <f t="shared" si="2"/>
        <v>457561</v>
      </c>
      <c r="K8" s="79">
        <f t="shared" si="2"/>
        <v>453856</v>
      </c>
      <c r="L8" s="79">
        <f t="shared" si="2"/>
        <v>732850</v>
      </c>
      <c r="M8" s="79">
        <f t="shared" si="2"/>
        <v>55582</v>
      </c>
      <c r="N8" s="79">
        <f t="shared" si="2"/>
        <v>52135</v>
      </c>
      <c r="O8" s="79">
        <f t="shared" si="2"/>
        <v>598317</v>
      </c>
      <c r="P8" s="79">
        <f t="shared" si="2"/>
        <v>0</v>
      </c>
      <c r="Q8" s="79">
        <f t="shared" si="2"/>
        <v>124011</v>
      </c>
      <c r="R8" s="79">
        <f t="shared" si="2"/>
        <v>438626</v>
      </c>
      <c r="S8" s="79">
        <f t="shared" si="2"/>
        <v>207869</v>
      </c>
      <c r="T8" s="79">
        <f t="shared" si="2"/>
        <v>109451</v>
      </c>
      <c r="U8" s="79">
        <f t="shared" si="2"/>
        <v>43903</v>
      </c>
      <c r="V8" s="79">
        <f t="shared" si="2"/>
        <v>174280</v>
      </c>
      <c r="W8" s="79">
        <f t="shared" si="2"/>
        <v>93869</v>
      </c>
      <c r="X8" s="79">
        <f t="shared" si="2"/>
        <v>81268</v>
      </c>
      <c r="Y8" s="79">
        <f t="shared" si="2"/>
        <v>104396</v>
      </c>
      <c r="Z8" s="79">
        <f t="shared" si="2"/>
        <v>148200</v>
      </c>
      <c r="AA8" s="79">
        <f t="shared" si="2"/>
        <v>71641</v>
      </c>
      <c r="AB8" s="79">
        <f t="shared" si="2"/>
        <v>363963</v>
      </c>
      <c r="AC8" s="79">
        <f t="shared" si="2"/>
        <v>0</v>
      </c>
      <c r="AD8" s="79">
        <f t="shared" si="2"/>
        <v>147402</v>
      </c>
      <c r="AE8" s="79">
        <f t="shared" si="2"/>
        <v>337393</v>
      </c>
      <c r="AF8" s="79">
        <f t="shared" si="2"/>
        <v>331938</v>
      </c>
      <c r="AG8" s="79">
        <f t="shared" si="2"/>
        <v>348110</v>
      </c>
      <c r="AH8" s="79">
        <f t="shared" si="2"/>
        <v>66049</v>
      </c>
      <c r="AI8" s="79">
        <f t="shared" si="2"/>
        <v>81692</v>
      </c>
      <c r="AJ8" s="79">
        <f t="shared" si="2"/>
        <v>157627</v>
      </c>
      <c r="AK8" s="79">
        <f t="shared" si="2"/>
        <v>118478</v>
      </c>
      <c r="AL8" s="79">
        <f t="shared" si="2"/>
        <v>196730</v>
      </c>
      <c r="AM8" s="79">
        <f t="shared" si="2"/>
        <v>55582</v>
      </c>
      <c r="AN8" s="79">
        <f t="shared" si="2"/>
        <v>296579</v>
      </c>
      <c r="AO8" s="79">
        <f t="shared" si="2"/>
        <v>142333</v>
      </c>
      <c r="AP8" s="79">
        <f t="shared" si="2"/>
        <v>235385</v>
      </c>
      <c r="AQ8" s="79">
        <f t="shared" si="2"/>
        <v>52135</v>
      </c>
      <c r="AR8" s="79">
        <f t="shared" si="2"/>
        <v>80564</v>
      </c>
      <c r="AS8" s="79">
        <f t="shared" si="2"/>
        <v>257126</v>
      </c>
      <c r="AT8" s="79">
        <f t="shared" si="2"/>
        <v>128968</v>
      </c>
      <c r="AU8" s="79">
        <f t="shared" si="2"/>
        <v>41811</v>
      </c>
      <c r="AV8" s="79">
        <f t="shared" si="2"/>
        <v>138995</v>
      </c>
      <c r="AW8" s="80">
        <v>9.3648469224185404E-3</v>
      </c>
      <c r="AX8" s="81"/>
      <c r="AY8" s="82"/>
      <c r="AZ8" s="83"/>
      <c r="BB8" s="84">
        <v>7</v>
      </c>
      <c r="BD8" t="s">
        <v>83</v>
      </c>
    </row>
    <row r="9" spans="1:56" ht="13.5" thickBot="1" x14ac:dyDescent="0.25">
      <c r="A9" s="85" t="s">
        <v>14</v>
      </c>
      <c r="B9" s="79">
        <f>B16+B23</f>
        <v>5173331</v>
      </c>
      <c r="C9" s="79">
        <f t="shared" ref="C9:AV9" si="4">C16+C23</f>
        <v>246465</v>
      </c>
      <c r="D9" s="79">
        <f t="shared" si="4"/>
        <v>37378</v>
      </c>
      <c r="E9" s="79">
        <f t="shared" si="4"/>
        <v>54724</v>
      </c>
      <c r="F9" s="79">
        <f t="shared" si="4"/>
        <v>376821</v>
      </c>
      <c r="G9" s="79">
        <f t="shared" si="4"/>
        <v>297676</v>
      </c>
      <c r="H9" s="79">
        <f t="shared" si="4"/>
        <v>901211</v>
      </c>
      <c r="I9" s="79">
        <f t="shared" si="4"/>
        <v>1032681</v>
      </c>
      <c r="J9" s="79">
        <f t="shared" si="4"/>
        <v>143914</v>
      </c>
      <c r="K9" s="79">
        <f t="shared" si="4"/>
        <v>391680</v>
      </c>
      <c r="L9" s="79">
        <f t="shared" si="4"/>
        <v>1315829</v>
      </c>
      <c r="M9" s="79">
        <f t="shared" si="4"/>
        <v>3111</v>
      </c>
      <c r="N9" s="79">
        <f t="shared" si="4"/>
        <v>7574</v>
      </c>
      <c r="O9" s="79">
        <f t="shared" si="4"/>
        <v>364267</v>
      </c>
      <c r="P9" s="79">
        <f t="shared" si="4"/>
        <v>0</v>
      </c>
      <c r="Q9" s="79">
        <f t="shared" si="4"/>
        <v>437772</v>
      </c>
      <c r="R9" s="79">
        <f t="shared" si="4"/>
        <v>406748</v>
      </c>
      <c r="S9" s="79">
        <f t="shared" si="4"/>
        <v>80335</v>
      </c>
      <c r="T9" s="79">
        <f t="shared" si="4"/>
        <v>48834</v>
      </c>
      <c r="U9" s="79">
        <f t="shared" si="4"/>
        <v>35835</v>
      </c>
      <c r="V9" s="79">
        <f t="shared" si="4"/>
        <v>54724</v>
      </c>
      <c r="W9" s="79">
        <f t="shared" si="4"/>
        <v>120961</v>
      </c>
      <c r="X9" s="79">
        <f t="shared" si="4"/>
        <v>74643</v>
      </c>
      <c r="Y9" s="79">
        <f t="shared" si="4"/>
        <v>272064</v>
      </c>
      <c r="Z9" s="79">
        <f t="shared" si="4"/>
        <v>89772</v>
      </c>
      <c r="AA9" s="79">
        <f t="shared" si="4"/>
        <v>267612</v>
      </c>
      <c r="AB9" s="79">
        <f t="shared" si="4"/>
        <v>1011709</v>
      </c>
      <c r="AC9" s="79">
        <f t="shared" si="4"/>
        <v>0</v>
      </c>
      <c r="AD9" s="79">
        <f t="shared" si="4"/>
        <v>145785</v>
      </c>
      <c r="AE9" s="79">
        <f t="shared" si="4"/>
        <v>376821</v>
      </c>
      <c r="AF9" s="79">
        <f t="shared" si="4"/>
        <v>257887</v>
      </c>
      <c r="AG9" s="79">
        <f t="shared" si="4"/>
        <v>95080</v>
      </c>
      <c r="AH9" s="79">
        <f t="shared" si="4"/>
        <v>48351</v>
      </c>
      <c r="AI9" s="79">
        <f t="shared" si="4"/>
        <v>66358</v>
      </c>
      <c r="AJ9" s="79">
        <f t="shared" si="4"/>
        <v>56691</v>
      </c>
      <c r="AK9" s="79">
        <f t="shared" si="4"/>
        <v>63270</v>
      </c>
      <c r="AL9" s="79">
        <f t="shared" si="4"/>
        <v>142333</v>
      </c>
      <c r="AM9" s="79">
        <f t="shared" si="4"/>
        <v>3111</v>
      </c>
      <c r="AN9" s="79">
        <f t="shared" si="4"/>
        <v>162971</v>
      </c>
      <c r="AO9" s="79">
        <f t="shared" si="4"/>
        <v>162190</v>
      </c>
      <c r="AP9" s="79">
        <f t="shared" si="4"/>
        <v>37378</v>
      </c>
      <c r="AQ9" s="79">
        <f t="shared" si="4"/>
        <v>7574</v>
      </c>
      <c r="AR9" s="79">
        <f t="shared" si="4"/>
        <v>108552</v>
      </c>
      <c r="AS9" s="79">
        <f t="shared" si="4"/>
        <v>249347</v>
      </c>
      <c r="AT9" s="79">
        <f t="shared" si="4"/>
        <v>116056</v>
      </c>
      <c r="AU9" s="79">
        <f t="shared" si="4"/>
        <v>24577</v>
      </c>
      <c r="AV9" s="79">
        <f t="shared" si="4"/>
        <v>147990</v>
      </c>
      <c r="AW9" s="87">
        <v>7.5394980282599859E-3</v>
      </c>
      <c r="AX9" s="88"/>
      <c r="AY9" s="89"/>
      <c r="AZ9" s="90"/>
      <c r="BB9" s="91">
        <v>8</v>
      </c>
      <c r="BD9" t="s">
        <v>84</v>
      </c>
    </row>
    <row r="10" spans="1:56" ht="13.5" thickBot="1" x14ac:dyDescent="0.25">
      <c r="A10" s="92" t="s">
        <v>15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4"/>
      <c r="AX10" s="95"/>
      <c r="AY10" s="96"/>
      <c r="AZ10" s="97"/>
      <c r="BB10" s="98">
        <v>9</v>
      </c>
      <c r="BD10" t="s">
        <v>85</v>
      </c>
    </row>
    <row r="11" spans="1:56" x14ac:dyDescent="0.2">
      <c r="A11" s="78" t="s">
        <v>16</v>
      </c>
      <c r="B11" s="72">
        <f>SUM(B25:B44)</f>
        <v>12601707</v>
      </c>
      <c r="C11" s="72">
        <f t="shared" ref="C11:AV11" si="5">SUM(C25:C44)</f>
        <v>881719</v>
      </c>
      <c r="D11" s="72">
        <f t="shared" si="5"/>
        <v>272816</v>
      </c>
      <c r="E11" s="72">
        <f t="shared" si="5"/>
        <v>360664</v>
      </c>
      <c r="F11" s="72">
        <f t="shared" si="5"/>
        <v>877215</v>
      </c>
      <c r="G11" s="72">
        <f t="shared" si="5"/>
        <v>707304</v>
      </c>
      <c r="H11" s="72">
        <f t="shared" si="5"/>
        <v>1359925</v>
      </c>
      <c r="I11" s="72">
        <f t="shared" si="5"/>
        <v>2703249</v>
      </c>
      <c r="J11" s="72">
        <f t="shared" si="5"/>
        <v>768233</v>
      </c>
      <c r="K11" s="72">
        <f t="shared" si="5"/>
        <v>1535610</v>
      </c>
      <c r="L11" s="72">
        <f t="shared" si="5"/>
        <v>1995974</v>
      </c>
      <c r="M11" s="72">
        <f t="shared" si="5"/>
        <v>49915</v>
      </c>
      <c r="N11" s="72">
        <f t="shared" si="5"/>
        <v>56486</v>
      </c>
      <c r="O11" s="72">
        <f t="shared" si="5"/>
        <v>967406</v>
      </c>
      <c r="P11" s="72">
        <f t="shared" si="5"/>
        <v>65191</v>
      </c>
      <c r="Q11" s="72">
        <f t="shared" si="5"/>
        <v>530543</v>
      </c>
      <c r="R11" s="72">
        <f t="shared" si="5"/>
        <v>606876</v>
      </c>
      <c r="S11" s="72">
        <f t="shared" si="5"/>
        <v>269930</v>
      </c>
      <c r="T11" s="72">
        <f t="shared" si="5"/>
        <v>223465</v>
      </c>
      <c r="U11" s="72">
        <f t="shared" si="5"/>
        <v>123571</v>
      </c>
      <c r="V11" s="72">
        <f t="shared" si="5"/>
        <v>360664</v>
      </c>
      <c r="W11" s="72">
        <f t="shared" si="5"/>
        <v>342436</v>
      </c>
      <c r="X11" s="72">
        <f t="shared" si="5"/>
        <v>291443</v>
      </c>
      <c r="Y11" s="72">
        <f t="shared" si="5"/>
        <v>252488</v>
      </c>
      <c r="Z11" s="72">
        <f t="shared" si="5"/>
        <v>232415</v>
      </c>
      <c r="AA11" s="72">
        <f t="shared" si="5"/>
        <v>214048</v>
      </c>
      <c r="AB11" s="72">
        <f t="shared" si="5"/>
        <v>1153351</v>
      </c>
      <c r="AC11" s="72">
        <f t="shared" si="5"/>
        <v>65191</v>
      </c>
      <c r="AD11" s="72">
        <f t="shared" si="5"/>
        <v>370889</v>
      </c>
      <c r="AE11" s="72">
        <f t="shared" si="5"/>
        <v>877215</v>
      </c>
      <c r="AF11" s="72">
        <f t="shared" si="5"/>
        <v>1419490</v>
      </c>
      <c r="AG11" s="72">
        <f t="shared" si="5"/>
        <v>544768</v>
      </c>
      <c r="AH11" s="72">
        <f t="shared" si="5"/>
        <v>192577</v>
      </c>
      <c r="AI11" s="72">
        <f t="shared" si="5"/>
        <v>193129</v>
      </c>
      <c r="AJ11" s="72">
        <f t="shared" si="5"/>
        <v>222506</v>
      </c>
      <c r="AK11" s="72">
        <f t="shared" si="5"/>
        <v>322835</v>
      </c>
      <c r="AL11" s="72">
        <f t="shared" si="5"/>
        <v>790075</v>
      </c>
      <c r="AM11" s="72">
        <f t="shared" si="5"/>
        <v>49915</v>
      </c>
      <c r="AN11" s="72">
        <f t="shared" si="5"/>
        <v>355040</v>
      </c>
      <c r="AO11" s="72">
        <f t="shared" si="5"/>
        <v>408975</v>
      </c>
      <c r="AP11" s="72">
        <f t="shared" si="5"/>
        <v>272816</v>
      </c>
      <c r="AQ11" s="72">
        <f t="shared" si="5"/>
        <v>56486</v>
      </c>
      <c r="AR11" s="72">
        <f t="shared" si="5"/>
        <v>267441</v>
      </c>
      <c r="AS11" s="72">
        <f t="shared" si="5"/>
        <v>745535</v>
      </c>
      <c r="AT11" s="72">
        <f t="shared" si="5"/>
        <v>212844</v>
      </c>
      <c r="AU11" s="72">
        <f t="shared" si="5"/>
        <v>215671</v>
      </c>
      <c r="AV11" s="72">
        <f t="shared" si="5"/>
        <v>417079</v>
      </c>
      <c r="AW11" s="73">
        <v>1.5074592828583706E-2</v>
      </c>
      <c r="AX11" s="74"/>
      <c r="AY11" s="99">
        <v>75.47334646653772</v>
      </c>
      <c r="AZ11" s="76"/>
      <c r="BB11" s="77">
        <v>10</v>
      </c>
      <c r="BD11" t="s">
        <v>86</v>
      </c>
    </row>
    <row r="12" spans="1:56" x14ac:dyDescent="0.2">
      <c r="A12" s="78" t="s">
        <v>10</v>
      </c>
      <c r="B12" s="79">
        <f>SUM(B66:B85)</f>
        <v>2489967</v>
      </c>
      <c r="C12" s="79">
        <f t="shared" ref="C12:AV12" si="6">SUM(C66:C85)</f>
        <v>243769</v>
      </c>
      <c r="D12" s="79">
        <f t="shared" si="6"/>
        <v>14990</v>
      </c>
      <c r="E12" s="79">
        <f t="shared" si="6"/>
        <v>27388</v>
      </c>
      <c r="F12" s="79">
        <f t="shared" si="6"/>
        <v>161229</v>
      </c>
      <c r="G12" s="79">
        <f t="shared" si="6"/>
        <v>107930</v>
      </c>
      <c r="H12" s="79">
        <f t="shared" si="6"/>
        <v>81121</v>
      </c>
      <c r="I12" s="79">
        <f t="shared" si="6"/>
        <v>980921</v>
      </c>
      <c r="J12" s="79">
        <f t="shared" si="6"/>
        <v>64398</v>
      </c>
      <c r="K12" s="79">
        <f t="shared" si="6"/>
        <v>395397</v>
      </c>
      <c r="L12" s="79">
        <f t="shared" si="6"/>
        <v>244770</v>
      </c>
      <c r="M12" s="79">
        <f t="shared" si="6"/>
        <v>0</v>
      </c>
      <c r="N12" s="79">
        <f t="shared" si="6"/>
        <v>0</v>
      </c>
      <c r="O12" s="79">
        <f t="shared" si="6"/>
        <v>168054</v>
      </c>
      <c r="P12" s="79">
        <f t="shared" si="6"/>
        <v>0</v>
      </c>
      <c r="Q12" s="79">
        <f t="shared" si="6"/>
        <v>67739</v>
      </c>
      <c r="R12" s="79">
        <f t="shared" si="6"/>
        <v>10712</v>
      </c>
      <c r="S12" s="79">
        <f t="shared" si="6"/>
        <v>23176</v>
      </c>
      <c r="T12" s="79">
        <f t="shared" si="6"/>
        <v>18860</v>
      </c>
      <c r="U12" s="79">
        <f t="shared" si="6"/>
        <v>31854</v>
      </c>
      <c r="V12" s="79">
        <f t="shared" si="6"/>
        <v>27388</v>
      </c>
      <c r="W12" s="79">
        <f t="shared" si="6"/>
        <v>125102</v>
      </c>
      <c r="X12" s="79">
        <f t="shared" si="6"/>
        <v>84633</v>
      </c>
      <c r="Y12" s="79">
        <f t="shared" si="6"/>
        <v>9531</v>
      </c>
      <c r="Z12" s="79">
        <f t="shared" si="6"/>
        <v>11475</v>
      </c>
      <c r="AA12" s="79">
        <f t="shared" si="6"/>
        <v>15056</v>
      </c>
      <c r="AB12" s="79">
        <f t="shared" si="6"/>
        <v>149231</v>
      </c>
      <c r="AC12" s="79">
        <f t="shared" si="6"/>
        <v>0</v>
      </c>
      <c r="AD12" s="79">
        <f t="shared" si="6"/>
        <v>54297</v>
      </c>
      <c r="AE12" s="79">
        <f t="shared" si="6"/>
        <v>161229</v>
      </c>
      <c r="AF12" s="79">
        <f t="shared" si="6"/>
        <v>682938</v>
      </c>
      <c r="AG12" s="79">
        <f t="shared" si="6"/>
        <v>45538</v>
      </c>
      <c r="AH12" s="79">
        <f t="shared" si="6"/>
        <v>82655</v>
      </c>
      <c r="AI12" s="79">
        <f t="shared" si="6"/>
        <v>20062</v>
      </c>
      <c r="AJ12" s="79">
        <f t="shared" si="6"/>
        <v>2670</v>
      </c>
      <c r="AK12" s="79">
        <f t="shared" si="6"/>
        <v>116302</v>
      </c>
      <c r="AL12" s="79">
        <f t="shared" si="6"/>
        <v>252535</v>
      </c>
      <c r="AM12" s="79">
        <f t="shared" si="6"/>
        <v>0</v>
      </c>
      <c r="AN12" s="79">
        <f t="shared" si="6"/>
        <v>19776</v>
      </c>
      <c r="AO12" s="79">
        <f t="shared" si="6"/>
        <v>111860</v>
      </c>
      <c r="AP12" s="79">
        <f t="shared" si="6"/>
        <v>14990</v>
      </c>
      <c r="AQ12" s="79">
        <f t="shared" si="6"/>
        <v>0</v>
      </c>
      <c r="AR12" s="79">
        <f t="shared" si="6"/>
        <v>42834</v>
      </c>
      <c r="AS12" s="79">
        <f t="shared" si="6"/>
        <v>142862</v>
      </c>
      <c r="AT12" s="79">
        <f t="shared" si="6"/>
        <v>21779</v>
      </c>
      <c r="AU12" s="79">
        <f t="shared" si="6"/>
        <v>78881</v>
      </c>
      <c r="AV12" s="79">
        <f t="shared" si="6"/>
        <v>64002</v>
      </c>
      <c r="AW12" s="80">
        <v>1.4024652873725566E-2</v>
      </c>
      <c r="AX12" s="81"/>
      <c r="AY12" s="100">
        <v>69.397490798675804</v>
      </c>
      <c r="AZ12" s="83"/>
      <c r="BB12" s="84">
        <v>11</v>
      </c>
      <c r="BD12" t="s">
        <v>87</v>
      </c>
    </row>
    <row r="13" spans="1:56" x14ac:dyDescent="0.2">
      <c r="A13" s="78" t="s">
        <v>11</v>
      </c>
      <c r="B13" s="79">
        <f>SUM(B107:B126)</f>
        <v>2515468</v>
      </c>
      <c r="C13" s="79">
        <f t="shared" ref="C13:AV13" si="7">SUM(C107:C126)</f>
        <v>243384</v>
      </c>
      <c r="D13" s="79">
        <f t="shared" si="7"/>
        <v>42187</v>
      </c>
      <c r="E13" s="79">
        <f t="shared" si="7"/>
        <v>82024</v>
      </c>
      <c r="F13" s="79">
        <f t="shared" si="7"/>
        <v>193054</v>
      </c>
      <c r="G13" s="79">
        <f t="shared" si="7"/>
        <v>164859</v>
      </c>
      <c r="H13" s="79">
        <f t="shared" si="7"/>
        <v>172125</v>
      </c>
      <c r="I13" s="79">
        <f t="shared" si="7"/>
        <v>483558</v>
      </c>
      <c r="J13" s="79">
        <f t="shared" si="7"/>
        <v>145741</v>
      </c>
      <c r="K13" s="79">
        <f t="shared" si="7"/>
        <v>396840</v>
      </c>
      <c r="L13" s="79">
        <f t="shared" si="7"/>
        <v>386866</v>
      </c>
      <c r="M13" s="79">
        <f t="shared" si="7"/>
        <v>10659</v>
      </c>
      <c r="N13" s="79">
        <f t="shared" si="7"/>
        <v>3421</v>
      </c>
      <c r="O13" s="79">
        <f t="shared" si="7"/>
        <v>162117</v>
      </c>
      <c r="P13" s="79">
        <f t="shared" si="7"/>
        <v>28633</v>
      </c>
      <c r="Q13" s="79">
        <f t="shared" si="7"/>
        <v>95907</v>
      </c>
      <c r="R13" s="79">
        <f t="shared" si="7"/>
        <v>49848</v>
      </c>
      <c r="S13" s="79">
        <f t="shared" si="7"/>
        <v>44921</v>
      </c>
      <c r="T13" s="79">
        <f t="shared" si="7"/>
        <v>36440</v>
      </c>
      <c r="U13" s="79">
        <f t="shared" si="7"/>
        <v>21998</v>
      </c>
      <c r="V13" s="79">
        <f t="shared" si="7"/>
        <v>82024</v>
      </c>
      <c r="W13" s="79">
        <f t="shared" si="7"/>
        <v>72585</v>
      </c>
      <c r="X13" s="79">
        <f t="shared" si="7"/>
        <v>91481</v>
      </c>
      <c r="Y13" s="79">
        <f t="shared" si="7"/>
        <v>41368</v>
      </c>
      <c r="Z13" s="79">
        <f t="shared" si="7"/>
        <v>47086</v>
      </c>
      <c r="AA13" s="79">
        <f t="shared" si="7"/>
        <v>18816</v>
      </c>
      <c r="AB13" s="79">
        <f t="shared" si="7"/>
        <v>162356</v>
      </c>
      <c r="AC13" s="79">
        <f t="shared" si="7"/>
        <v>28633</v>
      </c>
      <c r="AD13" s="79">
        <f t="shared" si="7"/>
        <v>100709</v>
      </c>
      <c r="AE13" s="79">
        <f t="shared" si="7"/>
        <v>193054</v>
      </c>
      <c r="AF13" s="79">
        <f t="shared" si="7"/>
        <v>270693</v>
      </c>
      <c r="AG13" s="79">
        <f t="shared" si="7"/>
        <v>109301</v>
      </c>
      <c r="AH13" s="79">
        <f t="shared" si="7"/>
        <v>29182</v>
      </c>
      <c r="AI13" s="79">
        <f t="shared" si="7"/>
        <v>61547</v>
      </c>
      <c r="AJ13" s="79">
        <f t="shared" si="7"/>
        <v>26370</v>
      </c>
      <c r="AK13" s="79">
        <f t="shared" si="7"/>
        <v>70322</v>
      </c>
      <c r="AL13" s="79">
        <f t="shared" si="7"/>
        <v>222777</v>
      </c>
      <c r="AM13" s="79">
        <f t="shared" si="7"/>
        <v>10659</v>
      </c>
      <c r="AN13" s="79">
        <f t="shared" si="7"/>
        <v>44611</v>
      </c>
      <c r="AO13" s="79">
        <f t="shared" si="7"/>
        <v>63521</v>
      </c>
      <c r="AP13" s="79">
        <f t="shared" si="7"/>
        <v>42187</v>
      </c>
      <c r="AQ13" s="79">
        <f t="shared" si="7"/>
        <v>3421</v>
      </c>
      <c r="AR13" s="79">
        <f t="shared" si="7"/>
        <v>81581</v>
      </c>
      <c r="AS13" s="79">
        <f t="shared" si="7"/>
        <v>174063</v>
      </c>
      <c r="AT13" s="79">
        <f t="shared" si="7"/>
        <v>42152</v>
      </c>
      <c r="AU13" s="79">
        <f t="shared" si="7"/>
        <v>59978</v>
      </c>
      <c r="AV13" s="79">
        <f t="shared" si="7"/>
        <v>115877</v>
      </c>
      <c r="AW13" s="80">
        <v>1.2355683314045119E-2</v>
      </c>
      <c r="AX13" s="81"/>
      <c r="AY13" s="100">
        <v>73.483643760491603</v>
      </c>
      <c r="AZ13" s="83"/>
      <c r="BB13" s="84">
        <v>12</v>
      </c>
      <c r="BD13" t="s">
        <v>88</v>
      </c>
    </row>
    <row r="14" spans="1:56" x14ac:dyDescent="0.2">
      <c r="A14" s="78" t="s">
        <v>12</v>
      </c>
      <c r="B14" s="79">
        <f>SUM(B148:B167)</f>
        <v>2536055</v>
      </c>
      <c r="C14" s="79">
        <f t="shared" ref="C14:AV14" si="8">SUM(C148:C167)</f>
        <v>140231</v>
      </c>
      <c r="D14" s="79">
        <f t="shared" si="8"/>
        <v>84479</v>
      </c>
      <c r="E14" s="79">
        <f t="shared" si="8"/>
        <v>139327</v>
      </c>
      <c r="F14" s="79">
        <f t="shared" si="8"/>
        <v>175017</v>
      </c>
      <c r="G14" s="79">
        <f t="shared" si="8"/>
        <v>133170</v>
      </c>
      <c r="H14" s="79">
        <f t="shared" si="8"/>
        <v>295453</v>
      </c>
      <c r="I14" s="79">
        <f t="shared" si="8"/>
        <v>369979</v>
      </c>
      <c r="J14" s="79">
        <f t="shared" si="8"/>
        <v>258965</v>
      </c>
      <c r="K14" s="79">
        <f t="shared" si="8"/>
        <v>329437</v>
      </c>
      <c r="L14" s="79">
        <f t="shared" si="8"/>
        <v>370346</v>
      </c>
      <c r="M14" s="79">
        <f t="shared" si="8"/>
        <v>10154</v>
      </c>
      <c r="N14" s="79">
        <f t="shared" si="8"/>
        <v>22979</v>
      </c>
      <c r="O14" s="79">
        <f t="shared" si="8"/>
        <v>169960</v>
      </c>
      <c r="P14" s="79">
        <f t="shared" si="8"/>
        <v>36558</v>
      </c>
      <c r="Q14" s="79">
        <f t="shared" si="8"/>
        <v>86858</v>
      </c>
      <c r="R14" s="79">
        <f t="shared" si="8"/>
        <v>124753</v>
      </c>
      <c r="S14" s="79">
        <f t="shared" si="8"/>
        <v>61249</v>
      </c>
      <c r="T14" s="79">
        <f t="shared" si="8"/>
        <v>86543</v>
      </c>
      <c r="U14" s="79">
        <f t="shared" si="8"/>
        <v>31114</v>
      </c>
      <c r="V14" s="79">
        <f t="shared" si="8"/>
        <v>139327</v>
      </c>
      <c r="W14" s="79">
        <f t="shared" si="8"/>
        <v>42215</v>
      </c>
      <c r="X14" s="79">
        <f t="shared" si="8"/>
        <v>39036</v>
      </c>
      <c r="Y14" s="79">
        <f t="shared" si="8"/>
        <v>18792</v>
      </c>
      <c r="Z14" s="79">
        <f t="shared" si="8"/>
        <v>58215</v>
      </c>
      <c r="AA14" s="79">
        <f t="shared" si="8"/>
        <v>17182</v>
      </c>
      <c r="AB14" s="79">
        <f t="shared" si="8"/>
        <v>177090</v>
      </c>
      <c r="AC14" s="79">
        <f t="shared" si="8"/>
        <v>36558</v>
      </c>
      <c r="AD14" s="79">
        <f t="shared" si="8"/>
        <v>71099</v>
      </c>
      <c r="AE14" s="79">
        <f t="shared" si="8"/>
        <v>175017</v>
      </c>
      <c r="AF14" s="79">
        <f t="shared" si="8"/>
        <v>179870</v>
      </c>
      <c r="AG14" s="79">
        <f t="shared" si="8"/>
        <v>172422</v>
      </c>
      <c r="AH14" s="79">
        <f t="shared" si="8"/>
        <v>25376</v>
      </c>
      <c r="AI14" s="79">
        <f t="shared" si="8"/>
        <v>39735</v>
      </c>
      <c r="AJ14" s="79">
        <f t="shared" si="8"/>
        <v>83842</v>
      </c>
      <c r="AK14" s="79">
        <f t="shared" si="8"/>
        <v>48191</v>
      </c>
      <c r="AL14" s="79">
        <f t="shared" si="8"/>
        <v>146785</v>
      </c>
      <c r="AM14" s="79">
        <f t="shared" si="8"/>
        <v>10154</v>
      </c>
      <c r="AN14" s="79">
        <f t="shared" si="8"/>
        <v>66496</v>
      </c>
      <c r="AO14" s="79">
        <f t="shared" si="8"/>
        <v>84772</v>
      </c>
      <c r="AP14" s="79">
        <f t="shared" si="8"/>
        <v>84479</v>
      </c>
      <c r="AQ14" s="79">
        <f t="shared" si="8"/>
        <v>22979</v>
      </c>
      <c r="AR14" s="79">
        <f t="shared" si="8"/>
        <v>53004</v>
      </c>
      <c r="AS14" s="79">
        <f t="shared" si="8"/>
        <v>182652</v>
      </c>
      <c r="AT14" s="79">
        <f t="shared" si="8"/>
        <v>30957</v>
      </c>
      <c r="AU14" s="79">
        <f t="shared" si="8"/>
        <v>43987</v>
      </c>
      <c r="AV14" s="79">
        <f t="shared" si="8"/>
        <v>95306</v>
      </c>
      <c r="AW14" s="80">
        <v>1.0514159718652391E-2</v>
      </c>
      <c r="AX14" s="81"/>
      <c r="AY14" s="100">
        <v>76.091259232499397</v>
      </c>
      <c r="AZ14" s="83"/>
      <c r="BB14" s="84">
        <v>13</v>
      </c>
      <c r="BD14" t="s">
        <v>89</v>
      </c>
    </row>
    <row r="15" spans="1:56" x14ac:dyDescent="0.2">
      <c r="A15" s="78" t="s">
        <v>13</v>
      </c>
      <c r="B15" s="79">
        <f>SUM(B189:B208)</f>
        <v>2527989</v>
      </c>
      <c r="C15" s="79">
        <f t="shared" ref="C15:AV15" si="9">SUM(C189:C208)</f>
        <v>135325</v>
      </c>
      <c r="D15" s="79">
        <f t="shared" si="9"/>
        <v>113175</v>
      </c>
      <c r="E15" s="79">
        <f t="shared" si="9"/>
        <v>85417</v>
      </c>
      <c r="F15" s="79">
        <f t="shared" si="9"/>
        <v>163742</v>
      </c>
      <c r="G15" s="79">
        <f t="shared" si="9"/>
        <v>154937</v>
      </c>
      <c r="H15" s="79">
        <f t="shared" si="9"/>
        <v>359507</v>
      </c>
      <c r="I15" s="79">
        <f t="shared" si="9"/>
        <v>367772</v>
      </c>
      <c r="J15" s="79">
        <f t="shared" si="9"/>
        <v>225348</v>
      </c>
      <c r="K15" s="79">
        <f t="shared" si="9"/>
        <v>221768</v>
      </c>
      <c r="L15" s="79">
        <f t="shared" si="9"/>
        <v>355392</v>
      </c>
      <c r="M15" s="79">
        <f t="shared" si="9"/>
        <v>27587</v>
      </c>
      <c r="N15" s="79">
        <f t="shared" si="9"/>
        <v>26243</v>
      </c>
      <c r="O15" s="79">
        <f t="shared" si="9"/>
        <v>291776</v>
      </c>
      <c r="P15" s="79">
        <f t="shared" si="9"/>
        <v>0</v>
      </c>
      <c r="Q15" s="79">
        <f t="shared" si="9"/>
        <v>61731</v>
      </c>
      <c r="R15" s="79">
        <f t="shared" si="9"/>
        <v>218453</v>
      </c>
      <c r="S15" s="79">
        <f t="shared" si="9"/>
        <v>101536</v>
      </c>
      <c r="T15" s="79">
        <f t="shared" si="9"/>
        <v>53830</v>
      </c>
      <c r="U15" s="79">
        <f t="shared" si="9"/>
        <v>21251</v>
      </c>
      <c r="V15" s="79">
        <f t="shared" si="9"/>
        <v>85417</v>
      </c>
      <c r="W15" s="79">
        <f t="shared" si="9"/>
        <v>44727</v>
      </c>
      <c r="X15" s="79">
        <f t="shared" si="9"/>
        <v>39835</v>
      </c>
      <c r="Y15" s="79">
        <f t="shared" si="9"/>
        <v>50647</v>
      </c>
      <c r="Z15" s="79">
        <f t="shared" si="9"/>
        <v>71747</v>
      </c>
      <c r="AA15" s="79">
        <f t="shared" si="9"/>
        <v>34112</v>
      </c>
      <c r="AB15" s="79">
        <f t="shared" si="9"/>
        <v>176414</v>
      </c>
      <c r="AC15" s="79">
        <f t="shared" si="9"/>
        <v>0</v>
      </c>
      <c r="AD15" s="79">
        <f t="shared" si="9"/>
        <v>71864</v>
      </c>
      <c r="AE15" s="79">
        <f t="shared" si="9"/>
        <v>163742</v>
      </c>
      <c r="AF15" s="79">
        <f t="shared" si="9"/>
        <v>161551</v>
      </c>
      <c r="AG15" s="79">
        <f t="shared" si="9"/>
        <v>171518</v>
      </c>
      <c r="AH15" s="79">
        <f t="shared" si="9"/>
        <v>31705</v>
      </c>
      <c r="AI15" s="79">
        <f t="shared" si="9"/>
        <v>39436</v>
      </c>
      <c r="AJ15" s="79">
        <f t="shared" si="9"/>
        <v>79323</v>
      </c>
      <c r="AK15" s="79">
        <f t="shared" si="9"/>
        <v>57394</v>
      </c>
      <c r="AL15" s="79">
        <f t="shared" si="9"/>
        <v>96942</v>
      </c>
      <c r="AM15" s="79">
        <f t="shared" si="9"/>
        <v>27587</v>
      </c>
      <c r="AN15" s="79">
        <f t="shared" si="9"/>
        <v>145513</v>
      </c>
      <c r="AO15" s="79">
        <f t="shared" si="9"/>
        <v>69293</v>
      </c>
      <c r="AP15" s="79">
        <f t="shared" si="9"/>
        <v>113175</v>
      </c>
      <c r="AQ15" s="79">
        <f t="shared" si="9"/>
        <v>26243</v>
      </c>
      <c r="AR15" s="79">
        <f t="shared" si="9"/>
        <v>38096</v>
      </c>
      <c r="AS15" s="79">
        <f t="shared" si="9"/>
        <v>124826</v>
      </c>
      <c r="AT15" s="79">
        <f t="shared" si="9"/>
        <v>61822</v>
      </c>
      <c r="AU15" s="79">
        <f t="shared" si="9"/>
        <v>20464</v>
      </c>
      <c r="AV15" s="79">
        <f t="shared" si="9"/>
        <v>67795</v>
      </c>
      <c r="AW15" s="80">
        <v>8.836763619667419E-3</v>
      </c>
      <c r="AX15" s="81"/>
      <c r="AY15" s="100">
        <v>78.197975247128667</v>
      </c>
      <c r="AZ15" s="83"/>
      <c r="BB15" s="84">
        <v>14</v>
      </c>
      <c r="BD15" t="s">
        <v>90</v>
      </c>
    </row>
    <row r="16" spans="1:56" ht="13.5" thickBot="1" x14ac:dyDescent="0.25">
      <c r="A16" s="85" t="s">
        <v>14</v>
      </c>
      <c r="B16" s="79">
        <f>SUM(B230:B249)</f>
        <v>2532228</v>
      </c>
      <c r="C16" s="79">
        <f t="shared" ref="C16:AV16" si="10">SUM(C230:C249)</f>
        <v>119010</v>
      </c>
      <c r="D16" s="79">
        <f t="shared" si="10"/>
        <v>17985</v>
      </c>
      <c r="E16" s="79">
        <f t="shared" si="10"/>
        <v>26508</v>
      </c>
      <c r="F16" s="79">
        <f t="shared" si="10"/>
        <v>184173</v>
      </c>
      <c r="G16" s="79">
        <f t="shared" si="10"/>
        <v>146408</v>
      </c>
      <c r="H16" s="79">
        <f t="shared" si="10"/>
        <v>451719</v>
      </c>
      <c r="I16" s="79">
        <f t="shared" si="10"/>
        <v>501019</v>
      </c>
      <c r="J16" s="79">
        <f t="shared" si="10"/>
        <v>73781</v>
      </c>
      <c r="K16" s="79">
        <f t="shared" si="10"/>
        <v>192168</v>
      </c>
      <c r="L16" s="79">
        <f t="shared" si="10"/>
        <v>638600</v>
      </c>
      <c r="M16" s="79">
        <f t="shared" si="10"/>
        <v>1515</v>
      </c>
      <c r="N16" s="79">
        <f t="shared" si="10"/>
        <v>3843</v>
      </c>
      <c r="O16" s="79">
        <f t="shared" si="10"/>
        <v>175499</v>
      </c>
      <c r="P16" s="79">
        <f t="shared" si="10"/>
        <v>0</v>
      </c>
      <c r="Q16" s="79">
        <f t="shared" si="10"/>
        <v>218308</v>
      </c>
      <c r="R16" s="79">
        <f t="shared" si="10"/>
        <v>203110</v>
      </c>
      <c r="S16" s="79">
        <f t="shared" si="10"/>
        <v>39048</v>
      </c>
      <c r="T16" s="79">
        <f t="shared" si="10"/>
        <v>27792</v>
      </c>
      <c r="U16" s="79">
        <f t="shared" si="10"/>
        <v>17354</v>
      </c>
      <c r="V16" s="79">
        <f t="shared" si="10"/>
        <v>26508</v>
      </c>
      <c r="W16" s="79">
        <f t="shared" si="10"/>
        <v>57807</v>
      </c>
      <c r="X16" s="79">
        <f t="shared" si="10"/>
        <v>36458</v>
      </c>
      <c r="Y16" s="79">
        <f t="shared" si="10"/>
        <v>132150</v>
      </c>
      <c r="Z16" s="79">
        <f t="shared" si="10"/>
        <v>43892</v>
      </c>
      <c r="AA16" s="79">
        <f t="shared" si="10"/>
        <v>128882</v>
      </c>
      <c r="AB16" s="79">
        <f t="shared" si="10"/>
        <v>488260</v>
      </c>
      <c r="AC16" s="79">
        <f t="shared" si="10"/>
        <v>0</v>
      </c>
      <c r="AD16" s="79">
        <f t="shared" si="10"/>
        <v>72920</v>
      </c>
      <c r="AE16" s="79">
        <f t="shared" si="10"/>
        <v>184173</v>
      </c>
      <c r="AF16" s="79">
        <f t="shared" si="10"/>
        <v>124438</v>
      </c>
      <c r="AG16" s="79">
        <f t="shared" si="10"/>
        <v>45989</v>
      </c>
      <c r="AH16" s="79">
        <f t="shared" si="10"/>
        <v>23659</v>
      </c>
      <c r="AI16" s="79">
        <f t="shared" si="10"/>
        <v>32349</v>
      </c>
      <c r="AJ16" s="79">
        <f t="shared" si="10"/>
        <v>30301</v>
      </c>
      <c r="AK16" s="79">
        <f t="shared" si="10"/>
        <v>30626</v>
      </c>
      <c r="AL16" s="79">
        <f t="shared" si="10"/>
        <v>71036</v>
      </c>
      <c r="AM16" s="79">
        <f t="shared" si="10"/>
        <v>1515</v>
      </c>
      <c r="AN16" s="79">
        <f t="shared" si="10"/>
        <v>78644</v>
      </c>
      <c r="AO16" s="79">
        <f t="shared" si="10"/>
        <v>79529</v>
      </c>
      <c r="AP16" s="79">
        <f t="shared" si="10"/>
        <v>17985</v>
      </c>
      <c r="AQ16" s="79">
        <f t="shared" si="10"/>
        <v>3843</v>
      </c>
      <c r="AR16" s="79">
        <f t="shared" si="10"/>
        <v>51926</v>
      </c>
      <c r="AS16" s="79">
        <f t="shared" si="10"/>
        <v>121132</v>
      </c>
      <c r="AT16" s="79">
        <f t="shared" si="10"/>
        <v>56134</v>
      </c>
      <c r="AU16" s="79">
        <f t="shared" si="10"/>
        <v>12361</v>
      </c>
      <c r="AV16" s="79">
        <f t="shared" si="10"/>
        <v>74099</v>
      </c>
      <c r="AW16" s="87">
        <v>7.052410019778489E-3</v>
      </c>
      <c r="AX16" s="88"/>
      <c r="AY16" s="101">
        <v>80.400122020022721</v>
      </c>
      <c r="AZ16" s="90"/>
      <c r="BB16" s="91">
        <v>15</v>
      </c>
      <c r="BD16" t="s">
        <v>91</v>
      </c>
    </row>
    <row r="17" spans="1:56" ht="13.5" thickBot="1" x14ac:dyDescent="0.25">
      <c r="A17" s="92" t="s">
        <v>17</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94"/>
      <c r="AX17" s="95"/>
      <c r="AY17" s="103"/>
      <c r="AZ17" s="97"/>
      <c r="BB17" s="98">
        <v>16</v>
      </c>
      <c r="BD17" t="s">
        <v>92</v>
      </c>
    </row>
    <row r="18" spans="1:56" x14ac:dyDescent="0.2">
      <c r="A18" s="78" t="s">
        <v>18</v>
      </c>
      <c r="B18" s="72">
        <f>SUM(B45:B64)</f>
        <v>13426993</v>
      </c>
      <c r="C18" s="72">
        <f t="shared" ref="C18:AV18" si="11">SUM(C45:C64)</f>
        <v>960591</v>
      </c>
      <c r="D18" s="72">
        <f t="shared" si="11"/>
        <v>290474</v>
      </c>
      <c r="E18" s="72">
        <f t="shared" si="11"/>
        <v>384326</v>
      </c>
      <c r="F18" s="72">
        <f t="shared" si="11"/>
        <v>938955</v>
      </c>
      <c r="G18" s="72">
        <f t="shared" si="11"/>
        <v>755506</v>
      </c>
      <c r="H18" s="72">
        <f t="shared" si="11"/>
        <v>1380175</v>
      </c>
      <c r="I18" s="72">
        <f t="shared" si="11"/>
        <v>2920631</v>
      </c>
      <c r="J18" s="72">
        <f t="shared" si="11"/>
        <v>793477</v>
      </c>
      <c r="K18" s="72">
        <f t="shared" si="11"/>
        <v>1661290</v>
      </c>
      <c r="L18" s="72">
        <f t="shared" si="11"/>
        <v>2131426</v>
      </c>
      <c r="M18" s="72">
        <f t="shared" si="11"/>
        <v>51325</v>
      </c>
      <c r="N18" s="72">
        <f t="shared" si="11"/>
        <v>55294</v>
      </c>
      <c r="O18" s="72">
        <f t="shared" si="11"/>
        <v>1036154</v>
      </c>
      <c r="P18" s="72">
        <f t="shared" si="11"/>
        <v>67369</v>
      </c>
      <c r="Q18" s="72">
        <f t="shared" si="11"/>
        <v>542507</v>
      </c>
      <c r="R18" s="72">
        <f t="shared" si="11"/>
        <v>616684</v>
      </c>
      <c r="S18" s="72">
        <f t="shared" si="11"/>
        <v>287270</v>
      </c>
      <c r="T18" s="72">
        <f t="shared" si="11"/>
        <v>226555</v>
      </c>
      <c r="U18" s="72">
        <f t="shared" si="11"/>
        <v>129479</v>
      </c>
      <c r="V18" s="72">
        <f t="shared" si="11"/>
        <v>384326</v>
      </c>
      <c r="W18" s="72">
        <f t="shared" si="11"/>
        <v>377064</v>
      </c>
      <c r="X18" s="72">
        <f t="shared" si="11"/>
        <v>311187</v>
      </c>
      <c r="Y18" s="72">
        <f t="shared" si="11"/>
        <v>271342</v>
      </c>
      <c r="Z18" s="72">
        <f t="shared" si="11"/>
        <v>252375</v>
      </c>
      <c r="AA18" s="72">
        <f t="shared" si="11"/>
        <v>234022</v>
      </c>
      <c r="AB18" s="72">
        <f t="shared" si="11"/>
        <v>1228089</v>
      </c>
      <c r="AC18" s="72">
        <f t="shared" si="11"/>
        <v>67369</v>
      </c>
      <c r="AD18" s="72">
        <f t="shared" si="11"/>
        <v>393411</v>
      </c>
      <c r="AE18" s="72">
        <f t="shared" si="11"/>
        <v>938955</v>
      </c>
      <c r="AF18" s="72">
        <f t="shared" si="11"/>
        <v>1521040</v>
      </c>
      <c r="AG18" s="72">
        <f t="shared" si="11"/>
        <v>566922</v>
      </c>
      <c r="AH18" s="72">
        <f t="shared" si="11"/>
        <v>210483</v>
      </c>
      <c r="AI18" s="72">
        <f t="shared" si="11"/>
        <v>212341</v>
      </c>
      <c r="AJ18" s="72">
        <f t="shared" si="11"/>
        <v>220984</v>
      </c>
      <c r="AK18" s="72">
        <f t="shared" si="11"/>
        <v>357625</v>
      </c>
      <c r="AL18" s="72">
        <f t="shared" si="11"/>
        <v>850525</v>
      </c>
      <c r="AM18" s="72">
        <f t="shared" si="11"/>
        <v>51325</v>
      </c>
      <c r="AN18" s="72">
        <f t="shared" si="11"/>
        <v>371820</v>
      </c>
      <c r="AO18" s="72">
        <f t="shared" si="11"/>
        <v>445285</v>
      </c>
      <c r="AP18" s="72">
        <f t="shared" si="11"/>
        <v>290474</v>
      </c>
      <c r="AQ18" s="72">
        <f t="shared" si="11"/>
        <v>55294</v>
      </c>
      <c r="AR18" s="72">
        <f t="shared" si="11"/>
        <v>291779</v>
      </c>
      <c r="AS18" s="72">
        <f t="shared" si="11"/>
        <v>810765</v>
      </c>
      <c r="AT18" s="72">
        <f t="shared" si="11"/>
        <v>232616</v>
      </c>
      <c r="AU18" s="72">
        <f t="shared" si="11"/>
        <v>238459</v>
      </c>
      <c r="AV18" s="72">
        <f t="shared" si="11"/>
        <v>438621</v>
      </c>
      <c r="AW18" s="73">
        <v>1.4821357832814819E-2</v>
      </c>
      <c r="AX18" s="74"/>
      <c r="AY18" s="99">
        <v>80.153860442430641</v>
      </c>
      <c r="AZ18" s="76"/>
      <c r="BB18" s="77">
        <v>17</v>
      </c>
      <c r="BD18" t="s">
        <v>93</v>
      </c>
    </row>
    <row r="19" spans="1:56" x14ac:dyDescent="0.2">
      <c r="A19" s="78" t="s">
        <v>10</v>
      </c>
      <c r="B19" s="79">
        <f>SUM(B86:B105)</f>
        <v>2762946</v>
      </c>
      <c r="C19" s="79">
        <f t="shared" ref="C19:AV19" si="12">SUM(C86:C105)</f>
        <v>273649</v>
      </c>
      <c r="D19" s="79">
        <f t="shared" si="12"/>
        <v>16113</v>
      </c>
      <c r="E19" s="79">
        <f t="shared" si="12"/>
        <v>29807</v>
      </c>
      <c r="F19" s="79">
        <f t="shared" si="12"/>
        <v>176132</v>
      </c>
      <c r="G19" s="79">
        <f t="shared" si="12"/>
        <v>118100</v>
      </c>
      <c r="H19" s="79">
        <f t="shared" si="12"/>
        <v>84176</v>
      </c>
      <c r="I19" s="79">
        <f t="shared" si="12"/>
        <v>1096485</v>
      </c>
      <c r="J19" s="79">
        <f t="shared" si="12"/>
        <v>69518</v>
      </c>
      <c r="K19" s="79">
        <f t="shared" si="12"/>
        <v>444657</v>
      </c>
      <c r="L19" s="79">
        <f t="shared" si="12"/>
        <v>268677</v>
      </c>
      <c r="M19" s="79">
        <f t="shared" si="12"/>
        <v>0</v>
      </c>
      <c r="N19" s="79">
        <f t="shared" si="12"/>
        <v>0</v>
      </c>
      <c r="O19" s="79">
        <f t="shared" si="12"/>
        <v>185632</v>
      </c>
      <c r="P19" s="79">
        <f t="shared" si="12"/>
        <v>0</v>
      </c>
      <c r="Q19" s="79">
        <f t="shared" si="12"/>
        <v>70818</v>
      </c>
      <c r="R19" s="79">
        <f t="shared" si="12"/>
        <v>10687</v>
      </c>
      <c r="S19" s="79">
        <f t="shared" si="12"/>
        <v>25269</v>
      </c>
      <c r="T19" s="79">
        <f t="shared" si="12"/>
        <v>20127</v>
      </c>
      <c r="U19" s="79">
        <f t="shared" si="12"/>
        <v>34735</v>
      </c>
      <c r="V19" s="79">
        <f t="shared" si="12"/>
        <v>29807</v>
      </c>
      <c r="W19" s="79">
        <f t="shared" si="12"/>
        <v>139449</v>
      </c>
      <c r="X19" s="79">
        <f t="shared" si="12"/>
        <v>94126</v>
      </c>
      <c r="Y19" s="79">
        <f t="shared" si="12"/>
        <v>11137</v>
      </c>
      <c r="Z19" s="79">
        <f t="shared" si="12"/>
        <v>12629</v>
      </c>
      <c r="AA19" s="79">
        <f t="shared" si="12"/>
        <v>16909</v>
      </c>
      <c r="AB19" s="79">
        <f t="shared" si="12"/>
        <v>163187</v>
      </c>
      <c r="AC19" s="79">
        <f t="shared" si="12"/>
        <v>0</v>
      </c>
      <c r="AD19" s="79">
        <f t="shared" si="12"/>
        <v>59079</v>
      </c>
      <c r="AE19" s="79">
        <f t="shared" si="12"/>
        <v>176132</v>
      </c>
      <c r="AF19" s="79">
        <f t="shared" si="12"/>
        <v>757065</v>
      </c>
      <c r="AG19" s="79">
        <f t="shared" si="12"/>
        <v>49391</v>
      </c>
      <c r="AH19" s="79">
        <f t="shared" si="12"/>
        <v>92685</v>
      </c>
      <c r="AI19" s="79">
        <f t="shared" si="12"/>
        <v>22708</v>
      </c>
      <c r="AJ19" s="79">
        <f t="shared" si="12"/>
        <v>2671</v>
      </c>
      <c r="AK19" s="79">
        <f t="shared" si="12"/>
        <v>132081</v>
      </c>
      <c r="AL19" s="79">
        <f t="shared" si="12"/>
        <v>282047</v>
      </c>
      <c r="AM19" s="79">
        <f t="shared" si="12"/>
        <v>0</v>
      </c>
      <c r="AN19" s="79">
        <f t="shared" si="12"/>
        <v>20914</v>
      </c>
      <c r="AO19" s="79">
        <f t="shared" si="12"/>
        <v>127600</v>
      </c>
      <c r="AP19" s="79">
        <f t="shared" si="12"/>
        <v>16113</v>
      </c>
      <c r="AQ19" s="79">
        <f t="shared" si="12"/>
        <v>0</v>
      </c>
      <c r="AR19" s="79">
        <f t="shared" si="12"/>
        <v>47442</v>
      </c>
      <c r="AS19" s="79">
        <f t="shared" si="12"/>
        <v>162610</v>
      </c>
      <c r="AT19" s="79">
        <f t="shared" si="12"/>
        <v>24286</v>
      </c>
      <c r="AU19" s="79">
        <f t="shared" si="12"/>
        <v>91089</v>
      </c>
      <c r="AV19" s="79">
        <f t="shared" si="12"/>
        <v>70153</v>
      </c>
      <c r="AW19" s="80">
        <v>1.2601400802765186E-2</v>
      </c>
      <c r="AX19" s="81"/>
      <c r="AY19" s="100">
        <v>76.387523110784798</v>
      </c>
      <c r="AZ19" s="83"/>
      <c r="BB19" s="84">
        <v>18</v>
      </c>
      <c r="BD19" s="167" t="s">
        <v>94</v>
      </c>
    </row>
    <row r="20" spans="1:56" x14ac:dyDescent="0.2">
      <c r="A20" s="78" t="s">
        <v>11</v>
      </c>
      <c r="B20" s="79">
        <f>SUM(B127:B146)</f>
        <v>2711124</v>
      </c>
      <c r="C20" s="79">
        <f>SUM(C127:C146)</f>
        <v>269507</v>
      </c>
      <c r="D20" s="79">
        <f t="shared" ref="D20:AV20" si="13">SUM(D127:D146)</f>
        <v>44603</v>
      </c>
      <c r="E20" s="79">
        <f t="shared" si="13"/>
        <v>89851</v>
      </c>
      <c r="F20" s="79">
        <f t="shared" si="13"/>
        <v>210180</v>
      </c>
      <c r="G20" s="79">
        <f t="shared" si="13"/>
        <v>180651</v>
      </c>
      <c r="H20" s="79">
        <f t="shared" si="13"/>
        <v>181929</v>
      </c>
      <c r="I20" s="79">
        <f t="shared" si="13"/>
        <v>509128</v>
      </c>
      <c r="J20" s="79">
        <f t="shared" si="13"/>
        <v>154982</v>
      </c>
      <c r="K20" s="79">
        <f t="shared" si="13"/>
        <v>435387</v>
      </c>
      <c r="L20" s="79">
        <f t="shared" si="13"/>
        <v>416714</v>
      </c>
      <c r="M20" s="79">
        <f t="shared" si="13"/>
        <v>11121</v>
      </c>
      <c r="N20" s="79">
        <f t="shared" si="13"/>
        <v>3564</v>
      </c>
      <c r="O20" s="79">
        <f t="shared" si="13"/>
        <v>173766</v>
      </c>
      <c r="P20" s="79">
        <f t="shared" si="13"/>
        <v>29741</v>
      </c>
      <c r="Q20" s="79">
        <f t="shared" si="13"/>
        <v>99930</v>
      </c>
      <c r="R20" s="79">
        <f t="shared" si="13"/>
        <v>53020</v>
      </c>
      <c r="S20" s="79">
        <f t="shared" si="13"/>
        <v>50431</v>
      </c>
      <c r="T20" s="79">
        <f t="shared" si="13"/>
        <v>39358</v>
      </c>
      <c r="U20" s="79">
        <f t="shared" si="13"/>
        <v>23821</v>
      </c>
      <c r="V20" s="79">
        <f t="shared" si="13"/>
        <v>89851</v>
      </c>
      <c r="W20" s="79">
        <f t="shared" si="13"/>
        <v>78619</v>
      </c>
      <c r="X20" s="79">
        <f t="shared" si="13"/>
        <v>100307</v>
      </c>
      <c r="Y20" s="79">
        <f t="shared" si="13"/>
        <v>45649</v>
      </c>
      <c r="Z20" s="79">
        <f t="shared" si="13"/>
        <v>52478</v>
      </c>
      <c r="AA20" s="79">
        <f t="shared" si="13"/>
        <v>21693</v>
      </c>
      <c r="AB20" s="79">
        <f t="shared" si="13"/>
        <v>170190</v>
      </c>
      <c r="AC20" s="79">
        <f t="shared" si="13"/>
        <v>29741</v>
      </c>
      <c r="AD20" s="79">
        <f t="shared" si="13"/>
        <v>109826</v>
      </c>
      <c r="AE20" s="79">
        <f t="shared" si="13"/>
        <v>210180</v>
      </c>
      <c r="AF20" s="79">
        <f t="shared" si="13"/>
        <v>272701</v>
      </c>
      <c r="AG20" s="79">
        <f t="shared" si="13"/>
        <v>115624</v>
      </c>
      <c r="AH20" s="79">
        <f t="shared" si="13"/>
        <v>31261</v>
      </c>
      <c r="AI20" s="79">
        <f t="shared" si="13"/>
        <v>68876</v>
      </c>
      <c r="AJ20" s="79">
        <f t="shared" si="13"/>
        <v>28979</v>
      </c>
      <c r="AK20" s="79">
        <f t="shared" si="13"/>
        <v>79961</v>
      </c>
      <c r="AL20" s="79">
        <f t="shared" si="13"/>
        <v>243793</v>
      </c>
      <c r="AM20" s="79">
        <f t="shared" si="13"/>
        <v>11121</v>
      </c>
      <c r="AN20" s="79">
        <f t="shared" si="13"/>
        <v>44716</v>
      </c>
      <c r="AO20" s="79">
        <f t="shared" si="13"/>
        <v>71000</v>
      </c>
      <c r="AP20" s="79">
        <f t="shared" si="13"/>
        <v>44603</v>
      </c>
      <c r="AQ20" s="79">
        <f t="shared" si="13"/>
        <v>3564</v>
      </c>
      <c r="AR20" s="79">
        <f t="shared" si="13"/>
        <v>89239</v>
      </c>
      <c r="AS20" s="79">
        <f t="shared" si="13"/>
        <v>191594</v>
      </c>
      <c r="AT20" s="79">
        <f t="shared" si="13"/>
        <v>47004</v>
      </c>
      <c r="AU20" s="79">
        <f t="shared" si="13"/>
        <v>66824</v>
      </c>
      <c r="AV20" s="79">
        <f t="shared" si="13"/>
        <v>125170</v>
      </c>
      <c r="AW20" s="80">
        <v>1.2345867551879089E-2</v>
      </c>
      <c r="AX20" s="81"/>
      <c r="AY20" s="100">
        <v>78.909902133926195</v>
      </c>
      <c r="AZ20" s="83"/>
      <c r="BB20" s="84">
        <v>19</v>
      </c>
      <c r="BD20" s="200" t="s">
        <v>95</v>
      </c>
    </row>
    <row r="21" spans="1:56" x14ac:dyDescent="0.2">
      <c r="A21" s="78" t="s">
        <v>12</v>
      </c>
      <c r="B21" s="79">
        <f>SUM(B168:B187)</f>
        <v>2663435</v>
      </c>
      <c r="C21" s="79">
        <f t="shared" ref="C21:AV21" si="14">SUM(C168:C187)</f>
        <v>144995</v>
      </c>
      <c r="D21" s="79">
        <f t="shared" si="14"/>
        <v>88155</v>
      </c>
      <c r="E21" s="79">
        <f t="shared" si="14"/>
        <v>147589</v>
      </c>
      <c r="F21" s="79">
        <f t="shared" si="14"/>
        <v>186344</v>
      </c>
      <c r="G21" s="79">
        <f t="shared" si="14"/>
        <v>140151</v>
      </c>
      <c r="H21" s="79">
        <f t="shared" si="14"/>
        <v>303821</v>
      </c>
      <c r="I21" s="79">
        <f t="shared" si="14"/>
        <v>392960</v>
      </c>
      <c r="J21" s="79">
        <f t="shared" si="14"/>
        <v>266631</v>
      </c>
      <c r="K21" s="79">
        <f t="shared" si="14"/>
        <v>349646</v>
      </c>
      <c r="L21" s="79">
        <f t="shared" si="14"/>
        <v>391348</v>
      </c>
      <c r="M21" s="79">
        <f t="shared" si="14"/>
        <v>10613</v>
      </c>
      <c r="N21" s="79">
        <f t="shared" si="14"/>
        <v>22107</v>
      </c>
      <c r="O21" s="79">
        <f t="shared" si="14"/>
        <v>181447</v>
      </c>
      <c r="P21" s="79">
        <f t="shared" si="14"/>
        <v>37628</v>
      </c>
      <c r="Q21" s="79">
        <f t="shared" si="14"/>
        <v>90015</v>
      </c>
      <c r="R21" s="79">
        <f t="shared" si="14"/>
        <v>129166</v>
      </c>
      <c r="S21" s="79">
        <f t="shared" si="14"/>
        <v>63950</v>
      </c>
      <c r="T21" s="79">
        <f t="shared" si="14"/>
        <v>90407</v>
      </c>
      <c r="U21" s="79">
        <f t="shared" si="14"/>
        <v>29790</v>
      </c>
      <c r="V21" s="79">
        <f t="shared" si="14"/>
        <v>147589</v>
      </c>
      <c r="W21" s="79">
        <f t="shared" si="14"/>
        <v>46700</v>
      </c>
      <c r="X21" s="79">
        <f t="shared" si="14"/>
        <v>37136</v>
      </c>
      <c r="Y21" s="79">
        <f t="shared" si="14"/>
        <v>20893</v>
      </c>
      <c r="Z21" s="79">
        <f t="shared" si="14"/>
        <v>64935</v>
      </c>
      <c r="AA21" s="79">
        <f t="shared" si="14"/>
        <v>19161</v>
      </c>
      <c r="AB21" s="79">
        <f t="shared" si="14"/>
        <v>183714</v>
      </c>
      <c r="AC21" s="79">
        <f t="shared" si="14"/>
        <v>37628</v>
      </c>
      <c r="AD21" s="79">
        <f t="shared" si="14"/>
        <v>76103</v>
      </c>
      <c r="AE21" s="79">
        <f t="shared" si="14"/>
        <v>186344</v>
      </c>
      <c r="AF21" s="79">
        <f t="shared" si="14"/>
        <v>187438</v>
      </c>
      <c r="AG21" s="79">
        <f t="shared" si="14"/>
        <v>176224</v>
      </c>
      <c r="AH21" s="79">
        <f t="shared" si="14"/>
        <v>27501</v>
      </c>
      <c r="AI21" s="79">
        <f t="shared" si="14"/>
        <v>44492</v>
      </c>
      <c r="AJ21" s="79">
        <f t="shared" si="14"/>
        <v>84640</v>
      </c>
      <c r="AK21" s="79">
        <f t="shared" si="14"/>
        <v>51855</v>
      </c>
      <c r="AL21" s="79">
        <f t="shared" si="14"/>
        <v>153600</v>
      </c>
      <c r="AM21" s="79">
        <f t="shared" si="14"/>
        <v>10613</v>
      </c>
      <c r="AN21" s="79">
        <f t="shared" si="14"/>
        <v>70797</v>
      </c>
      <c r="AO21" s="79">
        <f t="shared" si="14"/>
        <v>90984</v>
      </c>
      <c r="AP21" s="79">
        <f t="shared" si="14"/>
        <v>88155</v>
      </c>
      <c r="AQ21" s="79">
        <f t="shared" si="14"/>
        <v>22107</v>
      </c>
      <c r="AR21" s="79">
        <f t="shared" si="14"/>
        <v>56004</v>
      </c>
      <c r="AS21" s="79">
        <f t="shared" si="14"/>
        <v>196046</v>
      </c>
      <c r="AT21" s="79">
        <f t="shared" si="14"/>
        <v>34258</v>
      </c>
      <c r="AU21" s="79">
        <f t="shared" si="14"/>
        <v>46983</v>
      </c>
      <c r="AV21" s="79">
        <f t="shared" si="14"/>
        <v>98207</v>
      </c>
      <c r="AW21" s="80">
        <v>1.1094864097283233E-2</v>
      </c>
      <c r="AX21" s="81"/>
      <c r="AY21" s="100">
        <v>80.300411181728805</v>
      </c>
      <c r="AZ21" s="83"/>
      <c r="BB21" s="84">
        <v>20</v>
      </c>
      <c r="BD21" s="200" t="s">
        <v>96</v>
      </c>
    </row>
    <row r="22" spans="1:56" x14ac:dyDescent="0.2">
      <c r="A22" s="78" t="s">
        <v>13</v>
      </c>
      <c r="B22" s="79">
        <f>SUM(B209:B228)</f>
        <v>2648385</v>
      </c>
      <c r="C22" s="79">
        <f t="shared" ref="C22:AV22" si="15">SUM(C209:C228)</f>
        <v>144985</v>
      </c>
      <c r="D22" s="79">
        <f t="shared" si="15"/>
        <v>122210</v>
      </c>
      <c r="E22" s="79">
        <f t="shared" si="15"/>
        <v>88863</v>
      </c>
      <c r="F22" s="79">
        <f t="shared" si="15"/>
        <v>173651</v>
      </c>
      <c r="G22" s="79">
        <f t="shared" si="15"/>
        <v>165336</v>
      </c>
      <c r="H22" s="79">
        <f t="shared" si="15"/>
        <v>360757</v>
      </c>
      <c r="I22" s="79">
        <f t="shared" si="15"/>
        <v>390396</v>
      </c>
      <c r="J22" s="79">
        <f t="shared" si="15"/>
        <v>232213</v>
      </c>
      <c r="K22" s="79">
        <f t="shared" si="15"/>
        <v>232088</v>
      </c>
      <c r="L22" s="79">
        <f t="shared" si="15"/>
        <v>377458</v>
      </c>
      <c r="M22" s="79">
        <f t="shared" si="15"/>
        <v>27995</v>
      </c>
      <c r="N22" s="79">
        <f t="shared" si="15"/>
        <v>25892</v>
      </c>
      <c r="O22" s="79">
        <f t="shared" si="15"/>
        <v>306541</v>
      </c>
      <c r="P22" s="79">
        <f t="shared" si="15"/>
        <v>0</v>
      </c>
      <c r="Q22" s="79">
        <f t="shared" si="15"/>
        <v>62280</v>
      </c>
      <c r="R22" s="79">
        <f t="shared" si="15"/>
        <v>220173</v>
      </c>
      <c r="S22" s="79">
        <f t="shared" si="15"/>
        <v>106333</v>
      </c>
      <c r="T22" s="79">
        <f t="shared" si="15"/>
        <v>55621</v>
      </c>
      <c r="U22" s="79">
        <f t="shared" si="15"/>
        <v>22652</v>
      </c>
      <c r="V22" s="79">
        <f t="shared" si="15"/>
        <v>88863</v>
      </c>
      <c r="W22" s="79">
        <f t="shared" si="15"/>
        <v>49142</v>
      </c>
      <c r="X22" s="79">
        <f t="shared" si="15"/>
        <v>41433</v>
      </c>
      <c r="Y22" s="79">
        <f t="shared" si="15"/>
        <v>53749</v>
      </c>
      <c r="Z22" s="79">
        <f t="shared" si="15"/>
        <v>76453</v>
      </c>
      <c r="AA22" s="79">
        <f t="shared" si="15"/>
        <v>37529</v>
      </c>
      <c r="AB22" s="79">
        <f t="shared" si="15"/>
        <v>187549</v>
      </c>
      <c r="AC22" s="79">
        <f t="shared" si="15"/>
        <v>0</v>
      </c>
      <c r="AD22" s="79">
        <f t="shared" si="15"/>
        <v>75538</v>
      </c>
      <c r="AE22" s="79">
        <f t="shared" si="15"/>
        <v>173651</v>
      </c>
      <c r="AF22" s="79">
        <f t="shared" si="15"/>
        <v>170387</v>
      </c>
      <c r="AG22" s="79">
        <f t="shared" si="15"/>
        <v>176592</v>
      </c>
      <c r="AH22" s="79">
        <f t="shared" si="15"/>
        <v>34344</v>
      </c>
      <c r="AI22" s="79">
        <f t="shared" si="15"/>
        <v>42256</v>
      </c>
      <c r="AJ22" s="79">
        <f t="shared" si="15"/>
        <v>78304</v>
      </c>
      <c r="AK22" s="79">
        <f t="shared" si="15"/>
        <v>61084</v>
      </c>
      <c r="AL22" s="79">
        <f t="shared" si="15"/>
        <v>99788</v>
      </c>
      <c r="AM22" s="79">
        <f t="shared" si="15"/>
        <v>27995</v>
      </c>
      <c r="AN22" s="79">
        <f t="shared" si="15"/>
        <v>151066</v>
      </c>
      <c r="AO22" s="79">
        <f t="shared" si="15"/>
        <v>73040</v>
      </c>
      <c r="AP22" s="79">
        <f t="shared" si="15"/>
        <v>122210</v>
      </c>
      <c r="AQ22" s="79">
        <f t="shared" si="15"/>
        <v>25892</v>
      </c>
      <c r="AR22" s="79">
        <f t="shared" si="15"/>
        <v>42468</v>
      </c>
      <c r="AS22" s="79">
        <f t="shared" si="15"/>
        <v>132300</v>
      </c>
      <c r="AT22" s="79">
        <f t="shared" si="15"/>
        <v>67146</v>
      </c>
      <c r="AU22" s="79">
        <f t="shared" si="15"/>
        <v>21347</v>
      </c>
      <c r="AV22" s="79">
        <f t="shared" si="15"/>
        <v>71200</v>
      </c>
      <c r="AW22" s="80">
        <v>9.8672552757737737E-3</v>
      </c>
      <c r="AX22" s="81"/>
      <c r="AY22" s="100">
        <v>81.727055289388218</v>
      </c>
      <c r="AZ22" s="83"/>
      <c r="BB22" s="84">
        <v>21</v>
      </c>
      <c r="BD22" s="200" t="s">
        <v>97</v>
      </c>
    </row>
    <row r="23" spans="1:56" ht="13.5" thickBot="1" x14ac:dyDescent="0.25">
      <c r="A23" s="85" t="s">
        <v>14</v>
      </c>
      <c r="B23" s="86">
        <f>SUM(B250:B269)</f>
        <v>2641103</v>
      </c>
      <c r="C23" s="86">
        <f t="shared" ref="C23:AV23" si="16">SUM(C250:C269)</f>
        <v>127455</v>
      </c>
      <c r="D23" s="86">
        <f t="shared" si="16"/>
        <v>19393</v>
      </c>
      <c r="E23" s="86">
        <f t="shared" si="16"/>
        <v>28216</v>
      </c>
      <c r="F23" s="86">
        <f t="shared" si="16"/>
        <v>192648</v>
      </c>
      <c r="G23" s="86">
        <f t="shared" si="16"/>
        <v>151268</v>
      </c>
      <c r="H23" s="86">
        <f t="shared" si="16"/>
        <v>449492</v>
      </c>
      <c r="I23" s="86">
        <f t="shared" si="16"/>
        <v>531662</v>
      </c>
      <c r="J23" s="86">
        <f t="shared" si="16"/>
        <v>70133</v>
      </c>
      <c r="K23" s="86">
        <f t="shared" si="16"/>
        <v>199512</v>
      </c>
      <c r="L23" s="86">
        <f t="shared" si="16"/>
        <v>677229</v>
      </c>
      <c r="M23" s="86">
        <f t="shared" si="16"/>
        <v>1596</v>
      </c>
      <c r="N23" s="86">
        <f t="shared" si="16"/>
        <v>3731</v>
      </c>
      <c r="O23" s="86">
        <f t="shared" si="16"/>
        <v>188768</v>
      </c>
      <c r="P23" s="86">
        <f t="shared" si="16"/>
        <v>0</v>
      </c>
      <c r="Q23" s="86">
        <f t="shared" si="16"/>
        <v>219464</v>
      </c>
      <c r="R23" s="86">
        <f t="shared" si="16"/>
        <v>203638</v>
      </c>
      <c r="S23" s="86">
        <f t="shared" si="16"/>
        <v>41287</v>
      </c>
      <c r="T23" s="86">
        <f t="shared" si="16"/>
        <v>21042</v>
      </c>
      <c r="U23" s="86">
        <f t="shared" si="16"/>
        <v>18481</v>
      </c>
      <c r="V23" s="86">
        <f t="shared" si="16"/>
        <v>28216</v>
      </c>
      <c r="W23" s="86">
        <f t="shared" si="16"/>
        <v>63154</v>
      </c>
      <c r="X23" s="86">
        <f t="shared" si="16"/>
        <v>38185</v>
      </c>
      <c r="Y23" s="86">
        <f t="shared" si="16"/>
        <v>139914</v>
      </c>
      <c r="Z23" s="86">
        <f t="shared" si="16"/>
        <v>45880</v>
      </c>
      <c r="AA23" s="86">
        <f t="shared" si="16"/>
        <v>138730</v>
      </c>
      <c r="AB23" s="86">
        <f t="shared" si="16"/>
        <v>523449</v>
      </c>
      <c r="AC23" s="86">
        <f t="shared" si="16"/>
        <v>0</v>
      </c>
      <c r="AD23" s="86">
        <f t="shared" si="16"/>
        <v>72865</v>
      </c>
      <c r="AE23" s="86">
        <f t="shared" si="16"/>
        <v>192648</v>
      </c>
      <c r="AF23" s="86">
        <f t="shared" si="16"/>
        <v>133449</v>
      </c>
      <c r="AG23" s="86">
        <f t="shared" si="16"/>
        <v>49091</v>
      </c>
      <c r="AH23" s="86">
        <f t="shared" si="16"/>
        <v>24692</v>
      </c>
      <c r="AI23" s="86">
        <f t="shared" si="16"/>
        <v>34009</v>
      </c>
      <c r="AJ23" s="86">
        <f t="shared" si="16"/>
        <v>26390</v>
      </c>
      <c r="AK23" s="86">
        <f t="shared" si="16"/>
        <v>32644</v>
      </c>
      <c r="AL23" s="86">
        <f t="shared" si="16"/>
        <v>71297</v>
      </c>
      <c r="AM23" s="86">
        <f t="shared" si="16"/>
        <v>1596</v>
      </c>
      <c r="AN23" s="86">
        <f t="shared" si="16"/>
        <v>84327</v>
      </c>
      <c r="AO23" s="86">
        <f t="shared" si="16"/>
        <v>82661</v>
      </c>
      <c r="AP23" s="86">
        <f t="shared" si="16"/>
        <v>19393</v>
      </c>
      <c r="AQ23" s="86">
        <f t="shared" si="16"/>
        <v>3731</v>
      </c>
      <c r="AR23" s="86">
        <f t="shared" si="16"/>
        <v>56626</v>
      </c>
      <c r="AS23" s="86">
        <f t="shared" si="16"/>
        <v>128215</v>
      </c>
      <c r="AT23" s="86">
        <f t="shared" si="16"/>
        <v>59922</v>
      </c>
      <c r="AU23" s="86">
        <f t="shared" si="16"/>
        <v>12216</v>
      </c>
      <c r="AV23" s="86">
        <f t="shared" si="16"/>
        <v>73891</v>
      </c>
      <c r="AW23" s="87">
        <v>8.0081230210156448E-3</v>
      </c>
      <c r="AX23" s="88"/>
      <c r="AY23" s="101">
        <v>83.577579806016075</v>
      </c>
      <c r="AZ23" s="90"/>
      <c r="BB23" s="91">
        <v>22</v>
      </c>
      <c r="BD23" s="200" t="s">
        <v>98</v>
      </c>
    </row>
    <row r="24" spans="1:56" ht="13.5" thickBot="1" x14ac:dyDescent="0.25">
      <c r="A24" s="104" t="s">
        <v>19</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9"/>
      <c r="AX24" s="110"/>
      <c r="AY24" s="111"/>
      <c r="AZ24" s="112"/>
      <c r="BB24" s="113">
        <v>23</v>
      </c>
      <c r="BD24" s="200" t="s">
        <v>99</v>
      </c>
    </row>
    <row r="25" spans="1:56" ht="13.5" thickBot="1" x14ac:dyDescent="0.25">
      <c r="A25" s="114" t="s">
        <v>20</v>
      </c>
      <c r="B25" s="70">
        <f>B66+B107+B148+B189+B230</f>
        <v>151126</v>
      </c>
      <c r="C25" s="70">
        <f t="shared" ref="C25:AV30" si="17">C66+C107+C148+C189+C230</f>
        <v>10078</v>
      </c>
      <c r="D25" s="70">
        <f t="shared" si="17"/>
        <v>2888</v>
      </c>
      <c r="E25" s="70">
        <f t="shared" si="17"/>
        <v>3807</v>
      </c>
      <c r="F25" s="70">
        <f t="shared" si="17"/>
        <v>10867</v>
      </c>
      <c r="G25" s="70">
        <f t="shared" si="17"/>
        <v>8505</v>
      </c>
      <c r="H25" s="70">
        <f t="shared" si="17"/>
        <v>16288</v>
      </c>
      <c r="I25" s="70">
        <f t="shared" si="17"/>
        <v>33179</v>
      </c>
      <c r="J25" s="70">
        <f t="shared" si="17"/>
        <v>8283</v>
      </c>
      <c r="K25" s="70">
        <f t="shared" si="17"/>
        <v>19350</v>
      </c>
      <c r="L25" s="70">
        <f t="shared" si="17"/>
        <v>24961</v>
      </c>
      <c r="M25" s="70">
        <f t="shared" si="17"/>
        <v>539</v>
      </c>
      <c r="N25" s="70">
        <f t="shared" si="17"/>
        <v>709</v>
      </c>
      <c r="O25" s="70">
        <f t="shared" si="17"/>
        <v>11005</v>
      </c>
      <c r="P25" s="70">
        <f t="shared" si="17"/>
        <v>667</v>
      </c>
      <c r="Q25" s="70">
        <f t="shared" si="17"/>
        <v>6458</v>
      </c>
      <c r="R25" s="70">
        <f t="shared" si="17"/>
        <v>7287</v>
      </c>
      <c r="S25" s="70">
        <f t="shared" si="17"/>
        <v>2893</v>
      </c>
      <c r="T25" s="70">
        <f t="shared" si="17"/>
        <v>2034</v>
      </c>
      <c r="U25" s="70">
        <f t="shared" si="17"/>
        <v>1542</v>
      </c>
      <c r="V25" s="70">
        <f t="shared" si="17"/>
        <v>3807</v>
      </c>
      <c r="W25" s="70">
        <f t="shared" si="17"/>
        <v>4390</v>
      </c>
      <c r="X25" s="70">
        <f t="shared" si="17"/>
        <v>3522</v>
      </c>
      <c r="Y25" s="70">
        <f t="shared" si="17"/>
        <v>2476</v>
      </c>
      <c r="Z25" s="70">
        <f t="shared" si="17"/>
        <v>2927</v>
      </c>
      <c r="AA25" s="70">
        <f t="shared" si="17"/>
        <v>2330</v>
      </c>
      <c r="AB25" s="70">
        <f t="shared" si="17"/>
        <v>13714</v>
      </c>
      <c r="AC25" s="70">
        <f t="shared" si="17"/>
        <v>667</v>
      </c>
      <c r="AD25" s="70">
        <f t="shared" si="17"/>
        <v>4716</v>
      </c>
      <c r="AE25" s="70">
        <f t="shared" si="17"/>
        <v>10867</v>
      </c>
      <c r="AF25" s="70">
        <f t="shared" si="17"/>
        <v>18451</v>
      </c>
      <c r="AG25" s="70">
        <f t="shared" si="17"/>
        <v>6249</v>
      </c>
      <c r="AH25" s="70">
        <f t="shared" si="17"/>
        <v>2253</v>
      </c>
      <c r="AI25" s="70">
        <f t="shared" si="17"/>
        <v>2446</v>
      </c>
      <c r="AJ25" s="70">
        <f t="shared" si="17"/>
        <v>2543</v>
      </c>
      <c r="AK25" s="70">
        <f t="shared" si="17"/>
        <v>3785</v>
      </c>
      <c r="AL25" s="70">
        <f t="shared" si="17"/>
        <v>10404</v>
      </c>
      <c r="AM25" s="70">
        <f t="shared" si="17"/>
        <v>539</v>
      </c>
      <c r="AN25" s="70">
        <f t="shared" si="17"/>
        <v>3722</v>
      </c>
      <c r="AO25" s="70">
        <f t="shared" si="17"/>
        <v>4899</v>
      </c>
      <c r="AP25" s="70">
        <f t="shared" si="17"/>
        <v>2888</v>
      </c>
      <c r="AQ25" s="70">
        <f t="shared" si="17"/>
        <v>709</v>
      </c>
      <c r="AR25" s="70">
        <f t="shared" si="17"/>
        <v>2771</v>
      </c>
      <c r="AS25" s="70">
        <f t="shared" si="17"/>
        <v>8946</v>
      </c>
      <c r="AT25" s="70">
        <f t="shared" si="17"/>
        <v>2247</v>
      </c>
      <c r="AU25" s="70">
        <f t="shared" si="17"/>
        <v>2770</v>
      </c>
      <c r="AV25" s="70">
        <f t="shared" si="17"/>
        <v>5874</v>
      </c>
      <c r="AW25" s="115"/>
      <c r="AX25" s="81"/>
      <c r="AY25" s="116"/>
      <c r="AZ25" s="83" t="s">
        <v>131</v>
      </c>
      <c r="BB25" s="77">
        <v>24</v>
      </c>
      <c r="BD25" s="200" t="s">
        <v>100</v>
      </c>
    </row>
    <row r="26" spans="1:56" ht="13.5" thickBot="1" x14ac:dyDescent="0.25">
      <c r="A26" s="114" t="s">
        <v>21</v>
      </c>
      <c r="B26">
        <f t="shared" ref="B26:Q64" si="18">B67+B108+B149+B190+B231</f>
        <v>582809</v>
      </c>
      <c r="C26">
        <f t="shared" si="18"/>
        <v>39813</v>
      </c>
      <c r="D26">
        <f t="shared" si="18"/>
        <v>11966</v>
      </c>
      <c r="E26">
        <f t="shared" si="18"/>
        <v>15224</v>
      </c>
      <c r="F26">
        <f t="shared" si="18"/>
        <v>41408</v>
      </c>
      <c r="G26">
        <f t="shared" si="18"/>
        <v>33902</v>
      </c>
      <c r="H26">
        <f t="shared" si="18"/>
        <v>61770</v>
      </c>
      <c r="I26">
        <f t="shared" si="18"/>
        <v>125685</v>
      </c>
      <c r="J26">
        <f t="shared" si="18"/>
        <v>32770</v>
      </c>
      <c r="K26">
        <f t="shared" si="18"/>
        <v>76641</v>
      </c>
      <c r="L26">
        <f t="shared" si="18"/>
        <v>93513</v>
      </c>
      <c r="M26">
        <f t="shared" si="18"/>
        <v>2077</v>
      </c>
      <c r="N26">
        <f t="shared" si="18"/>
        <v>2678</v>
      </c>
      <c r="O26">
        <f t="shared" si="18"/>
        <v>42672</v>
      </c>
      <c r="P26">
        <f t="shared" si="18"/>
        <v>2690</v>
      </c>
      <c r="Q26">
        <f t="shared" si="18"/>
        <v>22314</v>
      </c>
      <c r="R26">
        <f t="shared" si="17"/>
        <v>29599</v>
      </c>
      <c r="S26">
        <f t="shared" si="17"/>
        <v>12041</v>
      </c>
      <c r="T26">
        <f t="shared" si="17"/>
        <v>8246</v>
      </c>
      <c r="U26">
        <f t="shared" si="17"/>
        <v>5993</v>
      </c>
      <c r="V26">
        <f t="shared" si="17"/>
        <v>15224</v>
      </c>
      <c r="W26">
        <f t="shared" si="17"/>
        <v>15931</v>
      </c>
      <c r="X26">
        <f t="shared" si="17"/>
        <v>13653</v>
      </c>
      <c r="Y26">
        <f t="shared" si="17"/>
        <v>10669</v>
      </c>
      <c r="Z26">
        <f t="shared" si="17"/>
        <v>12020</v>
      </c>
      <c r="AA26">
        <f t="shared" si="17"/>
        <v>10161</v>
      </c>
      <c r="AB26">
        <f t="shared" si="17"/>
        <v>48856</v>
      </c>
      <c r="AC26">
        <f t="shared" si="17"/>
        <v>2690</v>
      </c>
      <c r="AD26">
        <f t="shared" si="17"/>
        <v>18337</v>
      </c>
      <c r="AE26">
        <f t="shared" si="17"/>
        <v>41408</v>
      </c>
      <c r="AF26">
        <f t="shared" si="17"/>
        <v>65881</v>
      </c>
      <c r="AG26">
        <f t="shared" si="17"/>
        <v>24524</v>
      </c>
      <c r="AH26">
        <f t="shared" si="17"/>
        <v>8950</v>
      </c>
      <c r="AI26">
        <f t="shared" si="17"/>
        <v>9734</v>
      </c>
      <c r="AJ26">
        <f t="shared" si="17"/>
        <v>9857</v>
      </c>
      <c r="AK26">
        <f t="shared" si="17"/>
        <v>15300</v>
      </c>
      <c r="AL26">
        <f t="shared" si="17"/>
        <v>41252</v>
      </c>
      <c r="AM26">
        <f t="shared" si="17"/>
        <v>2077</v>
      </c>
      <c r="AN26">
        <f t="shared" si="17"/>
        <v>14700</v>
      </c>
      <c r="AO26">
        <f t="shared" si="17"/>
        <v>19364</v>
      </c>
      <c r="AP26">
        <f t="shared" si="17"/>
        <v>11966</v>
      </c>
      <c r="AQ26">
        <f t="shared" si="17"/>
        <v>2678</v>
      </c>
      <c r="AR26">
        <f t="shared" si="17"/>
        <v>10860</v>
      </c>
      <c r="AS26">
        <f t="shared" si="17"/>
        <v>35389</v>
      </c>
      <c r="AT26">
        <f t="shared" si="17"/>
        <v>9572</v>
      </c>
      <c r="AU26">
        <f t="shared" si="17"/>
        <v>10660</v>
      </c>
      <c r="AV26">
        <f t="shared" si="17"/>
        <v>22903</v>
      </c>
      <c r="AW26" s="115"/>
      <c r="AX26" s="81"/>
      <c r="AY26" s="116"/>
      <c r="AZ26" s="83" t="s">
        <v>131</v>
      </c>
      <c r="BB26" s="77">
        <v>25</v>
      </c>
      <c r="BD26" s="200" t="s">
        <v>101</v>
      </c>
    </row>
    <row r="27" spans="1:56" ht="13.5" thickBot="1" x14ac:dyDescent="0.25">
      <c r="A27" s="114" t="s">
        <v>22</v>
      </c>
      <c r="B27">
        <f t="shared" si="18"/>
        <v>691028</v>
      </c>
      <c r="C27">
        <f t="shared" si="17"/>
        <v>48419</v>
      </c>
      <c r="D27">
        <f t="shared" si="17"/>
        <v>15358</v>
      </c>
      <c r="E27">
        <f t="shared" si="17"/>
        <v>18658</v>
      </c>
      <c r="F27">
        <f t="shared" si="17"/>
        <v>49425</v>
      </c>
      <c r="G27">
        <f t="shared" si="17"/>
        <v>41396</v>
      </c>
      <c r="H27">
        <f t="shared" si="17"/>
        <v>72534</v>
      </c>
      <c r="I27">
        <f t="shared" si="17"/>
        <v>145777</v>
      </c>
      <c r="J27">
        <f t="shared" si="17"/>
        <v>41394</v>
      </c>
      <c r="K27">
        <f t="shared" si="17"/>
        <v>91320</v>
      </c>
      <c r="L27">
        <f t="shared" si="17"/>
        <v>105585</v>
      </c>
      <c r="M27">
        <f t="shared" si="17"/>
        <v>2441</v>
      </c>
      <c r="N27">
        <f t="shared" si="17"/>
        <v>3345</v>
      </c>
      <c r="O27">
        <f t="shared" si="17"/>
        <v>52019</v>
      </c>
      <c r="P27">
        <f t="shared" si="17"/>
        <v>3357</v>
      </c>
      <c r="Q27">
        <f t="shared" si="17"/>
        <v>24843</v>
      </c>
      <c r="R27">
        <f t="shared" si="17"/>
        <v>35963</v>
      </c>
      <c r="S27">
        <f t="shared" si="17"/>
        <v>15249</v>
      </c>
      <c r="T27">
        <f t="shared" si="17"/>
        <v>11012</v>
      </c>
      <c r="U27">
        <f t="shared" si="17"/>
        <v>7209</v>
      </c>
      <c r="V27">
        <f t="shared" si="17"/>
        <v>18658</v>
      </c>
      <c r="W27">
        <f t="shared" si="17"/>
        <v>17665</v>
      </c>
      <c r="X27">
        <f t="shared" si="17"/>
        <v>15991</v>
      </c>
      <c r="Y27">
        <f t="shared" si="17"/>
        <v>14986</v>
      </c>
      <c r="Z27">
        <f t="shared" si="17"/>
        <v>13976</v>
      </c>
      <c r="AA27">
        <f t="shared" si="17"/>
        <v>14196</v>
      </c>
      <c r="AB27">
        <f t="shared" si="17"/>
        <v>53543</v>
      </c>
      <c r="AC27">
        <f t="shared" si="17"/>
        <v>3357</v>
      </c>
      <c r="AD27">
        <f t="shared" si="17"/>
        <v>21563</v>
      </c>
      <c r="AE27">
        <f t="shared" si="17"/>
        <v>49425</v>
      </c>
      <c r="AF27">
        <f t="shared" si="17"/>
        <v>71160</v>
      </c>
      <c r="AG27">
        <f t="shared" si="17"/>
        <v>30382</v>
      </c>
      <c r="AH27">
        <f t="shared" si="17"/>
        <v>10620</v>
      </c>
      <c r="AI27">
        <f t="shared" si="17"/>
        <v>11739</v>
      </c>
      <c r="AJ27">
        <f t="shared" si="17"/>
        <v>11728</v>
      </c>
      <c r="AK27">
        <f t="shared" si="17"/>
        <v>18304</v>
      </c>
      <c r="AL27">
        <f t="shared" si="17"/>
        <v>48905</v>
      </c>
      <c r="AM27">
        <f t="shared" si="17"/>
        <v>2441</v>
      </c>
      <c r="AN27">
        <f t="shared" si="17"/>
        <v>19105</v>
      </c>
      <c r="AO27">
        <f t="shared" si="17"/>
        <v>22928</v>
      </c>
      <c r="AP27">
        <f t="shared" si="17"/>
        <v>15358</v>
      </c>
      <c r="AQ27">
        <f t="shared" si="17"/>
        <v>3345</v>
      </c>
      <c r="AR27">
        <f t="shared" si="17"/>
        <v>14124</v>
      </c>
      <c r="AS27">
        <f t="shared" si="17"/>
        <v>42415</v>
      </c>
      <c r="AT27">
        <f t="shared" si="17"/>
        <v>12624</v>
      </c>
      <c r="AU27">
        <f t="shared" si="17"/>
        <v>11887</v>
      </c>
      <c r="AV27">
        <f t="shared" si="17"/>
        <v>26327</v>
      </c>
      <c r="AW27" s="115"/>
      <c r="AX27" s="81"/>
      <c r="AY27" s="116"/>
      <c r="AZ27" s="83" t="s">
        <v>131</v>
      </c>
      <c r="BB27" s="77">
        <v>26</v>
      </c>
      <c r="BD27" s="200" t="s">
        <v>102</v>
      </c>
    </row>
    <row r="28" spans="1:56" ht="13.5" thickBot="1" x14ac:dyDescent="0.25">
      <c r="A28" s="114" t="s">
        <v>23</v>
      </c>
      <c r="B28">
        <f t="shared" si="18"/>
        <v>754433</v>
      </c>
      <c r="C28">
        <f t="shared" si="17"/>
        <v>54401</v>
      </c>
      <c r="D28">
        <f t="shared" si="17"/>
        <v>16733</v>
      </c>
      <c r="E28">
        <f t="shared" si="17"/>
        <v>21625</v>
      </c>
      <c r="F28">
        <f t="shared" si="17"/>
        <v>52714</v>
      </c>
      <c r="G28">
        <f t="shared" si="17"/>
        <v>44892</v>
      </c>
      <c r="H28">
        <f t="shared" si="17"/>
        <v>79652</v>
      </c>
      <c r="I28">
        <f t="shared" si="17"/>
        <v>158759</v>
      </c>
      <c r="J28">
        <f t="shared" si="17"/>
        <v>47337</v>
      </c>
      <c r="K28">
        <f t="shared" si="17"/>
        <v>98584</v>
      </c>
      <c r="L28">
        <f t="shared" si="17"/>
        <v>111712</v>
      </c>
      <c r="M28">
        <f t="shared" si="17"/>
        <v>3240</v>
      </c>
      <c r="N28">
        <f t="shared" si="17"/>
        <v>3570</v>
      </c>
      <c r="O28">
        <f t="shared" si="17"/>
        <v>57350</v>
      </c>
      <c r="P28">
        <f t="shared" si="17"/>
        <v>3864</v>
      </c>
      <c r="Q28">
        <f t="shared" si="17"/>
        <v>26117</v>
      </c>
      <c r="R28">
        <f t="shared" si="17"/>
        <v>39498</v>
      </c>
      <c r="S28">
        <f t="shared" si="17"/>
        <v>16865</v>
      </c>
      <c r="T28">
        <f t="shared" si="17"/>
        <v>13518</v>
      </c>
      <c r="U28">
        <f t="shared" si="17"/>
        <v>7783</v>
      </c>
      <c r="V28">
        <f t="shared" si="17"/>
        <v>21625</v>
      </c>
      <c r="W28">
        <f t="shared" si="17"/>
        <v>18929</v>
      </c>
      <c r="X28">
        <f t="shared" si="17"/>
        <v>18095</v>
      </c>
      <c r="Y28">
        <f t="shared" si="17"/>
        <v>17506</v>
      </c>
      <c r="Z28">
        <f t="shared" si="17"/>
        <v>15486</v>
      </c>
      <c r="AA28">
        <f t="shared" si="17"/>
        <v>15944</v>
      </c>
      <c r="AB28">
        <f t="shared" si="17"/>
        <v>55920</v>
      </c>
      <c r="AC28">
        <f t="shared" si="17"/>
        <v>3864</v>
      </c>
      <c r="AD28">
        <f t="shared" si="17"/>
        <v>22774</v>
      </c>
      <c r="AE28">
        <f t="shared" si="17"/>
        <v>52714</v>
      </c>
      <c r="AF28">
        <f t="shared" si="17"/>
        <v>74744</v>
      </c>
      <c r="AG28">
        <f t="shared" si="17"/>
        <v>33819</v>
      </c>
      <c r="AH28">
        <f t="shared" si="17"/>
        <v>11872</v>
      </c>
      <c r="AI28">
        <f t="shared" si="17"/>
        <v>12577</v>
      </c>
      <c r="AJ28">
        <f t="shared" si="17"/>
        <v>14037</v>
      </c>
      <c r="AK28">
        <f t="shared" si="17"/>
        <v>20655</v>
      </c>
      <c r="AL28">
        <f t="shared" si="17"/>
        <v>51626</v>
      </c>
      <c r="AM28">
        <f t="shared" si="17"/>
        <v>3240</v>
      </c>
      <c r="AN28">
        <f t="shared" si="17"/>
        <v>21556</v>
      </c>
      <c r="AO28">
        <f t="shared" si="17"/>
        <v>25278</v>
      </c>
      <c r="AP28">
        <f t="shared" si="17"/>
        <v>16733</v>
      </c>
      <c r="AQ28">
        <f t="shared" si="17"/>
        <v>3570</v>
      </c>
      <c r="AR28">
        <f t="shared" si="17"/>
        <v>15651</v>
      </c>
      <c r="AS28">
        <f t="shared" si="17"/>
        <v>46958</v>
      </c>
      <c r="AT28">
        <f t="shared" si="17"/>
        <v>14335</v>
      </c>
      <c r="AU28">
        <f t="shared" si="17"/>
        <v>13415</v>
      </c>
      <c r="AV28">
        <f t="shared" si="17"/>
        <v>27729</v>
      </c>
      <c r="AW28" s="115"/>
      <c r="AX28" s="81"/>
      <c r="AY28" s="116"/>
      <c r="AZ28" s="83" t="s">
        <v>131</v>
      </c>
      <c r="BB28" s="77">
        <v>27</v>
      </c>
      <c r="BD28" s="200" t="s">
        <v>103</v>
      </c>
    </row>
    <row r="29" spans="1:56" ht="13.5" thickBot="1" x14ac:dyDescent="0.25">
      <c r="A29" s="114" t="s">
        <v>24</v>
      </c>
      <c r="B29">
        <f t="shared" si="18"/>
        <v>836097</v>
      </c>
      <c r="C29">
        <f t="shared" si="17"/>
        <v>60263</v>
      </c>
      <c r="D29">
        <f t="shared" si="17"/>
        <v>16823</v>
      </c>
      <c r="E29">
        <f t="shared" si="17"/>
        <v>22638</v>
      </c>
      <c r="F29">
        <f t="shared" si="17"/>
        <v>59075</v>
      </c>
      <c r="G29">
        <f t="shared" si="17"/>
        <v>50460</v>
      </c>
      <c r="H29">
        <f t="shared" si="17"/>
        <v>86055</v>
      </c>
      <c r="I29">
        <f t="shared" si="17"/>
        <v>183987</v>
      </c>
      <c r="J29">
        <f t="shared" si="17"/>
        <v>48465</v>
      </c>
      <c r="K29">
        <f t="shared" si="17"/>
        <v>105021</v>
      </c>
      <c r="L29">
        <f t="shared" si="17"/>
        <v>127785</v>
      </c>
      <c r="M29">
        <f t="shared" si="17"/>
        <v>3169</v>
      </c>
      <c r="N29">
        <f t="shared" si="17"/>
        <v>3840</v>
      </c>
      <c r="O29">
        <f t="shared" si="17"/>
        <v>64440</v>
      </c>
      <c r="P29">
        <f t="shared" si="17"/>
        <v>4076</v>
      </c>
      <c r="Q29">
        <f t="shared" si="17"/>
        <v>31608</v>
      </c>
      <c r="R29">
        <f t="shared" si="17"/>
        <v>39114</v>
      </c>
      <c r="S29">
        <f t="shared" si="17"/>
        <v>17626</v>
      </c>
      <c r="T29">
        <f t="shared" si="17"/>
        <v>14373</v>
      </c>
      <c r="U29">
        <f t="shared" si="17"/>
        <v>8267</v>
      </c>
      <c r="V29">
        <f t="shared" si="17"/>
        <v>22638</v>
      </c>
      <c r="W29">
        <f t="shared" si="17"/>
        <v>23798</v>
      </c>
      <c r="X29">
        <f t="shared" si="17"/>
        <v>20187</v>
      </c>
      <c r="Y29">
        <f t="shared" si="17"/>
        <v>18676</v>
      </c>
      <c r="Z29">
        <f t="shared" si="17"/>
        <v>15969</v>
      </c>
      <c r="AA29">
        <f t="shared" si="17"/>
        <v>16003</v>
      </c>
      <c r="AB29">
        <f t="shared" si="17"/>
        <v>69745</v>
      </c>
      <c r="AC29">
        <f t="shared" si="17"/>
        <v>4076</v>
      </c>
      <c r="AD29">
        <f t="shared" si="17"/>
        <v>25447</v>
      </c>
      <c r="AE29">
        <f t="shared" si="17"/>
        <v>59075</v>
      </c>
      <c r="AF29">
        <f t="shared" si="17"/>
        <v>93412</v>
      </c>
      <c r="AG29">
        <f t="shared" si="17"/>
        <v>34092</v>
      </c>
      <c r="AH29">
        <f t="shared" si="17"/>
        <v>13263</v>
      </c>
      <c r="AI29">
        <f t="shared" si="17"/>
        <v>13655</v>
      </c>
      <c r="AJ29">
        <f t="shared" si="17"/>
        <v>15333</v>
      </c>
      <c r="AK29">
        <f t="shared" si="17"/>
        <v>22998</v>
      </c>
      <c r="AL29">
        <f t="shared" si="17"/>
        <v>54489</v>
      </c>
      <c r="AM29">
        <f t="shared" si="17"/>
        <v>3169</v>
      </c>
      <c r="AN29">
        <f t="shared" si="17"/>
        <v>23016</v>
      </c>
      <c r="AO29">
        <f t="shared" si="17"/>
        <v>27353</v>
      </c>
      <c r="AP29">
        <f t="shared" si="17"/>
        <v>16823</v>
      </c>
      <c r="AQ29">
        <f t="shared" si="17"/>
        <v>3840</v>
      </c>
      <c r="AR29">
        <f t="shared" si="17"/>
        <v>17078</v>
      </c>
      <c r="AS29">
        <f t="shared" si="17"/>
        <v>50532</v>
      </c>
      <c r="AT29">
        <f t="shared" si="17"/>
        <v>16746</v>
      </c>
      <c r="AU29">
        <f t="shared" si="17"/>
        <v>15280</v>
      </c>
      <c r="AV29">
        <f t="shared" si="17"/>
        <v>28416</v>
      </c>
      <c r="AW29" s="115"/>
      <c r="AX29" s="81"/>
      <c r="AY29" s="116"/>
      <c r="AZ29" s="83" t="s">
        <v>131</v>
      </c>
      <c r="BB29" s="77">
        <v>28</v>
      </c>
      <c r="BD29" s="200" t="s">
        <v>104</v>
      </c>
    </row>
    <row r="30" spans="1:56" ht="13.5" thickBot="1" x14ac:dyDescent="0.25">
      <c r="A30" s="114" t="s">
        <v>25</v>
      </c>
      <c r="B30">
        <f t="shared" si="18"/>
        <v>903866</v>
      </c>
      <c r="C30">
        <f t="shared" si="17"/>
        <v>55996</v>
      </c>
      <c r="D30">
        <f t="shared" si="17"/>
        <v>13335</v>
      </c>
      <c r="E30">
        <f t="shared" si="17"/>
        <v>19296</v>
      </c>
      <c r="F30">
        <f t="shared" si="17"/>
        <v>62809</v>
      </c>
      <c r="G30">
        <f t="shared" si="17"/>
        <v>47724</v>
      </c>
      <c r="H30">
        <f t="shared" si="17"/>
        <v>94502</v>
      </c>
      <c r="I30">
        <f t="shared" si="17"/>
        <v>222196</v>
      </c>
      <c r="J30">
        <f t="shared" si="17"/>
        <v>43732</v>
      </c>
      <c r="K30">
        <f t="shared" si="17"/>
        <v>102100</v>
      </c>
      <c r="L30">
        <f t="shared" si="17"/>
        <v>161018</v>
      </c>
      <c r="M30">
        <f t="shared" si="17"/>
        <v>2588</v>
      </c>
      <c r="N30">
        <f t="shared" si="17"/>
        <v>3129</v>
      </c>
      <c r="O30">
        <f t="shared" si="17"/>
        <v>72198</v>
      </c>
      <c r="P30">
        <f t="shared" si="17"/>
        <v>3243</v>
      </c>
      <c r="Q30">
        <f t="shared" si="17"/>
        <v>46664</v>
      </c>
      <c r="R30">
        <f t="shared" si="17"/>
        <v>33858</v>
      </c>
      <c r="S30">
        <f t="shared" si="17"/>
        <v>15083</v>
      </c>
      <c r="T30">
        <f t="shared" si="17"/>
        <v>14029</v>
      </c>
      <c r="U30">
        <f t="shared" si="17"/>
        <v>8113</v>
      </c>
      <c r="V30">
        <f t="shared" si="17"/>
        <v>19296</v>
      </c>
      <c r="W30">
        <f t="shared" si="17"/>
        <v>33555</v>
      </c>
      <c r="X30">
        <f t="shared" si="17"/>
        <v>19050</v>
      </c>
      <c r="Y30">
        <f t="shared" si="17"/>
        <v>16599</v>
      </c>
      <c r="Z30">
        <f t="shared" si="17"/>
        <v>13385</v>
      </c>
      <c r="AA30">
        <f t="shared" si="17"/>
        <v>13957</v>
      </c>
      <c r="AB30">
        <f t="shared" si="17"/>
        <v>108561</v>
      </c>
      <c r="AC30">
        <f t="shared" si="17"/>
        <v>3243</v>
      </c>
      <c r="AD30">
        <f t="shared" si="17"/>
        <v>22322</v>
      </c>
      <c r="AE30">
        <f t="shared" si="17"/>
        <v>62809</v>
      </c>
      <c r="AF30">
        <f t="shared" si="17"/>
        <v>134258</v>
      </c>
      <c r="AG30">
        <f t="shared" si="17"/>
        <v>29703</v>
      </c>
      <c r="AH30">
        <f t="shared" si="17"/>
        <v>13597</v>
      </c>
      <c r="AI30">
        <f t="shared" si="17"/>
        <v>12335</v>
      </c>
      <c r="AJ30">
        <f t="shared" si="17"/>
        <v>13980</v>
      </c>
      <c r="AK30">
        <f t="shared" si="17"/>
        <v>20582</v>
      </c>
      <c r="AL30">
        <f t="shared" si="17"/>
        <v>53324</v>
      </c>
      <c r="AM30">
        <f t="shared" si="17"/>
        <v>2588</v>
      </c>
      <c r="AN30">
        <f t="shared" si="17"/>
        <v>23560</v>
      </c>
      <c r="AO30">
        <f t="shared" si="17"/>
        <v>27825</v>
      </c>
      <c r="AP30">
        <f t="shared" si="17"/>
        <v>13335</v>
      </c>
      <c r="AQ30">
        <f t="shared" ref="C30:AV36" si="19">AQ71+AQ112+AQ153+AQ194+AQ235</f>
        <v>3129</v>
      </c>
      <c r="AR30">
        <f t="shared" si="19"/>
        <v>16364</v>
      </c>
      <c r="AS30">
        <f t="shared" si="19"/>
        <v>48776</v>
      </c>
      <c r="AT30">
        <f t="shared" si="19"/>
        <v>17289</v>
      </c>
      <c r="AU30">
        <f t="shared" si="19"/>
        <v>15960</v>
      </c>
      <c r="AV30">
        <f t="shared" si="19"/>
        <v>26737</v>
      </c>
      <c r="AW30" s="115"/>
      <c r="AX30" s="81"/>
      <c r="AY30" s="116"/>
      <c r="AZ30" s="83" t="s">
        <v>131</v>
      </c>
      <c r="BB30" s="77">
        <v>29</v>
      </c>
      <c r="BD30" s="200" t="s">
        <v>105</v>
      </c>
    </row>
    <row r="31" spans="1:56" ht="13.5" thickBot="1" x14ac:dyDescent="0.25">
      <c r="A31" s="114" t="s">
        <v>26</v>
      </c>
      <c r="B31">
        <f t="shared" si="18"/>
        <v>855992</v>
      </c>
      <c r="C31">
        <f t="shared" si="19"/>
        <v>46857</v>
      </c>
      <c r="D31">
        <f t="shared" si="19"/>
        <v>11626</v>
      </c>
      <c r="E31">
        <f t="shared" si="19"/>
        <v>15987</v>
      </c>
      <c r="F31">
        <f t="shared" si="19"/>
        <v>51583</v>
      </c>
      <c r="G31">
        <f t="shared" si="19"/>
        <v>40455</v>
      </c>
      <c r="H31">
        <f t="shared" si="19"/>
        <v>93778</v>
      </c>
      <c r="I31">
        <f t="shared" si="19"/>
        <v>219213</v>
      </c>
      <c r="J31">
        <f t="shared" si="19"/>
        <v>40430</v>
      </c>
      <c r="K31">
        <f t="shared" si="19"/>
        <v>97892</v>
      </c>
      <c r="L31">
        <f t="shared" si="19"/>
        <v>166136</v>
      </c>
      <c r="M31">
        <f t="shared" si="19"/>
        <v>2405</v>
      </c>
      <c r="N31">
        <f t="shared" si="19"/>
        <v>3099</v>
      </c>
      <c r="O31">
        <f t="shared" si="19"/>
        <v>63726</v>
      </c>
      <c r="P31">
        <f t="shared" si="19"/>
        <v>2805</v>
      </c>
      <c r="Q31">
        <f t="shared" si="19"/>
        <v>51962</v>
      </c>
      <c r="R31">
        <f t="shared" si="19"/>
        <v>29730</v>
      </c>
      <c r="S31">
        <f t="shared" si="19"/>
        <v>13275</v>
      </c>
      <c r="T31">
        <f t="shared" si="19"/>
        <v>11650</v>
      </c>
      <c r="U31">
        <f t="shared" si="19"/>
        <v>7219</v>
      </c>
      <c r="V31">
        <f t="shared" si="19"/>
        <v>15987</v>
      </c>
      <c r="W31">
        <f t="shared" si="19"/>
        <v>29051</v>
      </c>
      <c r="X31">
        <f t="shared" si="19"/>
        <v>15989</v>
      </c>
      <c r="Y31">
        <f t="shared" si="19"/>
        <v>13359</v>
      </c>
      <c r="Z31">
        <f t="shared" si="19"/>
        <v>10170</v>
      </c>
      <c r="AA31">
        <f t="shared" si="19"/>
        <v>10227</v>
      </c>
      <c r="AB31">
        <f t="shared" si="19"/>
        <v>121000</v>
      </c>
      <c r="AC31">
        <f t="shared" si="19"/>
        <v>2805</v>
      </c>
      <c r="AD31">
        <f t="shared" si="19"/>
        <v>22056</v>
      </c>
      <c r="AE31">
        <f t="shared" si="19"/>
        <v>51583</v>
      </c>
      <c r="AF31">
        <f t="shared" si="19"/>
        <v>143102</v>
      </c>
      <c r="AG31">
        <f t="shared" si="19"/>
        <v>28780</v>
      </c>
      <c r="AH31">
        <f t="shared" si="19"/>
        <v>11837</v>
      </c>
      <c r="AI31">
        <f t="shared" si="19"/>
        <v>9998</v>
      </c>
      <c r="AJ31">
        <f t="shared" si="19"/>
        <v>12086</v>
      </c>
      <c r="AK31">
        <f t="shared" si="19"/>
        <v>17190</v>
      </c>
      <c r="AL31">
        <f t="shared" si="19"/>
        <v>52205</v>
      </c>
      <c r="AM31">
        <f t="shared" si="19"/>
        <v>2405</v>
      </c>
      <c r="AN31">
        <f t="shared" si="19"/>
        <v>21400</v>
      </c>
      <c r="AO31">
        <f t="shared" si="19"/>
        <v>26534</v>
      </c>
      <c r="AP31">
        <f t="shared" si="19"/>
        <v>11626</v>
      </c>
      <c r="AQ31">
        <f t="shared" si="19"/>
        <v>3099</v>
      </c>
      <c r="AR31">
        <f t="shared" si="19"/>
        <v>13678</v>
      </c>
      <c r="AS31">
        <f t="shared" si="19"/>
        <v>45687</v>
      </c>
      <c r="AT31">
        <f t="shared" si="19"/>
        <v>11180</v>
      </c>
      <c r="AU31">
        <f t="shared" si="19"/>
        <v>14154</v>
      </c>
      <c r="AV31">
        <f t="shared" si="19"/>
        <v>24968</v>
      </c>
      <c r="AW31" s="115"/>
      <c r="AX31" s="81"/>
      <c r="AY31" s="116"/>
      <c r="AZ31" s="83" t="s">
        <v>131</v>
      </c>
      <c r="BB31" s="77">
        <v>30</v>
      </c>
      <c r="BD31" s="200" t="s">
        <v>106</v>
      </c>
    </row>
    <row r="32" spans="1:56" ht="13.5" thickBot="1" x14ac:dyDescent="0.25">
      <c r="A32" s="114" t="s">
        <v>27</v>
      </c>
      <c r="B32">
        <f t="shared" si="18"/>
        <v>762431</v>
      </c>
      <c r="C32">
        <f t="shared" si="19"/>
        <v>43723</v>
      </c>
      <c r="D32">
        <f t="shared" si="19"/>
        <v>12252</v>
      </c>
      <c r="E32">
        <f t="shared" si="19"/>
        <v>15365</v>
      </c>
      <c r="F32">
        <f t="shared" si="19"/>
        <v>47357</v>
      </c>
      <c r="G32">
        <f t="shared" si="19"/>
        <v>38973</v>
      </c>
      <c r="H32">
        <f t="shared" si="19"/>
        <v>86364</v>
      </c>
      <c r="I32">
        <f t="shared" si="19"/>
        <v>183098</v>
      </c>
      <c r="J32">
        <f t="shared" si="19"/>
        <v>39122</v>
      </c>
      <c r="K32">
        <f t="shared" si="19"/>
        <v>90237</v>
      </c>
      <c r="L32">
        <f t="shared" si="19"/>
        <v>145919</v>
      </c>
      <c r="M32">
        <f t="shared" si="19"/>
        <v>2355</v>
      </c>
      <c r="N32">
        <f t="shared" si="19"/>
        <v>3347</v>
      </c>
      <c r="O32">
        <f t="shared" si="19"/>
        <v>51082</v>
      </c>
      <c r="P32">
        <f t="shared" si="19"/>
        <v>3237</v>
      </c>
      <c r="Q32">
        <f t="shared" si="19"/>
        <v>43294</v>
      </c>
      <c r="R32">
        <f t="shared" si="19"/>
        <v>31209</v>
      </c>
      <c r="S32">
        <f t="shared" si="19"/>
        <v>12991</v>
      </c>
      <c r="T32">
        <f t="shared" si="19"/>
        <v>10135</v>
      </c>
      <c r="U32">
        <f t="shared" si="19"/>
        <v>6915</v>
      </c>
      <c r="V32">
        <f t="shared" si="19"/>
        <v>15365</v>
      </c>
      <c r="W32">
        <f t="shared" si="19"/>
        <v>20219</v>
      </c>
      <c r="X32">
        <f t="shared" si="19"/>
        <v>15523</v>
      </c>
      <c r="Y32">
        <f t="shared" si="19"/>
        <v>10111</v>
      </c>
      <c r="Z32">
        <f t="shared" si="19"/>
        <v>10721</v>
      </c>
      <c r="AA32">
        <f t="shared" si="19"/>
        <v>8583</v>
      </c>
      <c r="AB32">
        <f t="shared" si="19"/>
        <v>99670</v>
      </c>
      <c r="AC32">
        <f t="shared" si="19"/>
        <v>3237</v>
      </c>
      <c r="AD32">
        <f t="shared" si="19"/>
        <v>23024</v>
      </c>
      <c r="AE32">
        <f t="shared" si="19"/>
        <v>47357</v>
      </c>
      <c r="AF32">
        <f t="shared" si="19"/>
        <v>119940</v>
      </c>
      <c r="AG32">
        <f t="shared" si="19"/>
        <v>28987</v>
      </c>
      <c r="AH32">
        <f t="shared" si="19"/>
        <v>9982</v>
      </c>
      <c r="AI32">
        <f t="shared" si="19"/>
        <v>9671</v>
      </c>
      <c r="AJ32">
        <f t="shared" si="19"/>
        <v>11861</v>
      </c>
      <c r="AK32">
        <f t="shared" si="19"/>
        <v>15892</v>
      </c>
      <c r="AL32">
        <f t="shared" si="19"/>
        <v>48266</v>
      </c>
      <c r="AM32">
        <f t="shared" si="19"/>
        <v>2355</v>
      </c>
      <c r="AN32">
        <f t="shared" si="19"/>
        <v>17872</v>
      </c>
      <c r="AO32">
        <f t="shared" si="19"/>
        <v>22589</v>
      </c>
      <c r="AP32">
        <f t="shared" si="19"/>
        <v>12252</v>
      </c>
      <c r="AQ32">
        <f t="shared" si="19"/>
        <v>3347</v>
      </c>
      <c r="AR32">
        <f t="shared" si="19"/>
        <v>12308</v>
      </c>
      <c r="AS32">
        <f t="shared" si="19"/>
        <v>41971</v>
      </c>
      <c r="AT32">
        <f t="shared" si="19"/>
        <v>9034</v>
      </c>
      <c r="AU32">
        <f t="shared" si="19"/>
        <v>11893</v>
      </c>
      <c r="AV32">
        <f t="shared" si="19"/>
        <v>25857</v>
      </c>
      <c r="AW32" s="115"/>
      <c r="AX32" s="81"/>
      <c r="AY32" s="116"/>
      <c r="AZ32" s="83" t="s">
        <v>131</v>
      </c>
      <c r="BB32" s="77">
        <v>31</v>
      </c>
      <c r="BD32" s="200" t="s">
        <v>107</v>
      </c>
    </row>
    <row r="33" spans="1:56" ht="13.5" thickBot="1" x14ac:dyDescent="0.25">
      <c r="A33" s="114" t="s">
        <v>28</v>
      </c>
      <c r="B33">
        <f t="shared" si="18"/>
        <v>847252</v>
      </c>
      <c r="C33">
        <f t="shared" si="19"/>
        <v>55445</v>
      </c>
      <c r="D33">
        <f t="shared" si="19"/>
        <v>17284</v>
      </c>
      <c r="E33">
        <f t="shared" si="19"/>
        <v>20672</v>
      </c>
      <c r="F33">
        <f t="shared" si="19"/>
        <v>58124</v>
      </c>
      <c r="G33">
        <f t="shared" si="19"/>
        <v>48361</v>
      </c>
      <c r="H33">
        <f t="shared" si="19"/>
        <v>95314</v>
      </c>
      <c r="I33">
        <f t="shared" si="19"/>
        <v>183200</v>
      </c>
      <c r="J33">
        <f t="shared" si="19"/>
        <v>46703</v>
      </c>
      <c r="K33">
        <f t="shared" si="19"/>
        <v>106939</v>
      </c>
      <c r="L33">
        <f t="shared" si="19"/>
        <v>147767</v>
      </c>
      <c r="M33">
        <f t="shared" si="19"/>
        <v>2956</v>
      </c>
      <c r="N33">
        <f t="shared" si="19"/>
        <v>3806</v>
      </c>
      <c r="O33">
        <f t="shared" si="19"/>
        <v>56504</v>
      </c>
      <c r="P33">
        <f t="shared" si="19"/>
        <v>4177</v>
      </c>
      <c r="Q33">
        <f t="shared" si="19"/>
        <v>38177</v>
      </c>
      <c r="R33">
        <f t="shared" si="19"/>
        <v>41750</v>
      </c>
      <c r="S33">
        <f t="shared" si="19"/>
        <v>16706</v>
      </c>
      <c r="T33">
        <f t="shared" si="19"/>
        <v>13483</v>
      </c>
      <c r="U33">
        <f t="shared" si="19"/>
        <v>8488</v>
      </c>
      <c r="V33">
        <f t="shared" si="19"/>
        <v>20672</v>
      </c>
      <c r="W33">
        <f t="shared" si="19"/>
        <v>19329</v>
      </c>
      <c r="X33">
        <f t="shared" si="19"/>
        <v>19733</v>
      </c>
      <c r="Y33">
        <f t="shared" si="19"/>
        <v>13620</v>
      </c>
      <c r="Z33">
        <f t="shared" si="19"/>
        <v>15952</v>
      </c>
      <c r="AA33">
        <f t="shared" si="19"/>
        <v>11969</v>
      </c>
      <c r="AB33">
        <f t="shared" si="19"/>
        <v>87503</v>
      </c>
      <c r="AC33">
        <f t="shared" si="19"/>
        <v>4177</v>
      </c>
      <c r="AD33">
        <f t="shared" si="19"/>
        <v>26972</v>
      </c>
      <c r="AE33">
        <f t="shared" si="19"/>
        <v>58124</v>
      </c>
      <c r="AF33">
        <f t="shared" si="19"/>
        <v>106137</v>
      </c>
      <c r="AG33">
        <f t="shared" si="19"/>
        <v>33220</v>
      </c>
      <c r="AH33">
        <f t="shared" si="19"/>
        <v>11581</v>
      </c>
      <c r="AI33">
        <f t="shared" si="19"/>
        <v>12712</v>
      </c>
      <c r="AJ33">
        <f t="shared" si="19"/>
        <v>15387</v>
      </c>
      <c r="AK33">
        <f t="shared" si="19"/>
        <v>19768</v>
      </c>
      <c r="AL33">
        <f t="shared" si="19"/>
        <v>56153</v>
      </c>
      <c r="AM33">
        <f t="shared" si="19"/>
        <v>2956</v>
      </c>
      <c r="AN33">
        <f t="shared" si="19"/>
        <v>20469</v>
      </c>
      <c r="AO33">
        <f t="shared" si="19"/>
        <v>26310</v>
      </c>
      <c r="AP33">
        <f t="shared" si="19"/>
        <v>17284</v>
      </c>
      <c r="AQ33">
        <f t="shared" si="19"/>
        <v>3806</v>
      </c>
      <c r="AR33">
        <f t="shared" si="19"/>
        <v>15944</v>
      </c>
      <c r="AS33">
        <f t="shared" si="19"/>
        <v>50786</v>
      </c>
      <c r="AT33">
        <f t="shared" si="19"/>
        <v>12901</v>
      </c>
      <c r="AU33">
        <f t="shared" si="19"/>
        <v>13583</v>
      </c>
      <c r="AV33">
        <f t="shared" si="19"/>
        <v>31600</v>
      </c>
      <c r="AW33" s="115"/>
      <c r="AX33" s="81"/>
      <c r="AY33" s="116"/>
      <c r="AZ33" s="83" t="s">
        <v>131</v>
      </c>
      <c r="BB33" s="77">
        <v>32</v>
      </c>
      <c r="BD33" s="200" t="s">
        <v>108</v>
      </c>
    </row>
    <row r="34" spans="1:56" ht="13.5" thickBot="1" x14ac:dyDescent="0.25">
      <c r="A34" s="114" t="s">
        <v>29</v>
      </c>
      <c r="B34">
        <f t="shared" si="18"/>
        <v>956360</v>
      </c>
      <c r="C34">
        <f t="shared" si="19"/>
        <v>66008</v>
      </c>
      <c r="D34">
        <f t="shared" si="19"/>
        <v>21921</v>
      </c>
      <c r="E34">
        <f t="shared" si="19"/>
        <v>26241</v>
      </c>
      <c r="F34">
        <f t="shared" si="19"/>
        <v>67135</v>
      </c>
      <c r="G34">
        <f t="shared" si="19"/>
        <v>56498</v>
      </c>
      <c r="H34">
        <f t="shared" si="19"/>
        <v>105267</v>
      </c>
      <c r="I34">
        <f t="shared" si="19"/>
        <v>200493</v>
      </c>
      <c r="J34">
        <f t="shared" si="19"/>
        <v>57299</v>
      </c>
      <c r="K34">
        <f t="shared" si="19"/>
        <v>121764</v>
      </c>
      <c r="L34">
        <f t="shared" si="19"/>
        <v>153053</v>
      </c>
      <c r="M34">
        <f t="shared" si="19"/>
        <v>4052</v>
      </c>
      <c r="N34">
        <f t="shared" si="19"/>
        <v>4249</v>
      </c>
      <c r="O34">
        <f t="shared" si="19"/>
        <v>67396</v>
      </c>
      <c r="P34">
        <f t="shared" si="19"/>
        <v>4984</v>
      </c>
      <c r="Q34">
        <f t="shared" si="19"/>
        <v>37977</v>
      </c>
      <c r="R34">
        <f t="shared" si="19"/>
        <v>49381</v>
      </c>
      <c r="S34">
        <f t="shared" si="19"/>
        <v>19630</v>
      </c>
      <c r="T34">
        <f t="shared" si="19"/>
        <v>16534</v>
      </c>
      <c r="U34">
        <f t="shared" si="19"/>
        <v>10154</v>
      </c>
      <c r="V34">
        <f t="shared" si="19"/>
        <v>26241</v>
      </c>
      <c r="W34">
        <f t="shared" si="19"/>
        <v>21717</v>
      </c>
      <c r="X34">
        <f t="shared" si="19"/>
        <v>23103</v>
      </c>
      <c r="Y34">
        <f t="shared" si="19"/>
        <v>18172</v>
      </c>
      <c r="Z34">
        <f t="shared" si="19"/>
        <v>18878</v>
      </c>
      <c r="AA34">
        <f t="shared" si="19"/>
        <v>16031</v>
      </c>
      <c r="AB34">
        <f t="shared" si="19"/>
        <v>83774</v>
      </c>
      <c r="AC34">
        <f t="shared" si="19"/>
        <v>4984</v>
      </c>
      <c r="AD34">
        <f t="shared" si="19"/>
        <v>30382</v>
      </c>
      <c r="AE34">
        <f t="shared" si="19"/>
        <v>67135</v>
      </c>
      <c r="AF34">
        <f t="shared" si="19"/>
        <v>103079</v>
      </c>
      <c r="AG34">
        <f t="shared" si="19"/>
        <v>40765</v>
      </c>
      <c r="AH34">
        <f t="shared" si="19"/>
        <v>14184</v>
      </c>
      <c r="AI34">
        <f t="shared" si="19"/>
        <v>14717</v>
      </c>
      <c r="AJ34">
        <f t="shared" si="19"/>
        <v>17909</v>
      </c>
      <c r="AK34">
        <f t="shared" si="19"/>
        <v>23706</v>
      </c>
      <c r="AL34">
        <f t="shared" si="19"/>
        <v>63294</v>
      </c>
      <c r="AM34">
        <f t="shared" si="19"/>
        <v>4052</v>
      </c>
      <c r="AN34">
        <f t="shared" si="19"/>
        <v>26049</v>
      </c>
      <c r="AO34">
        <f t="shared" si="19"/>
        <v>32520</v>
      </c>
      <c r="AP34">
        <f t="shared" si="19"/>
        <v>21921</v>
      </c>
      <c r="AQ34">
        <f t="shared" si="19"/>
        <v>4249</v>
      </c>
      <c r="AR34">
        <f t="shared" si="19"/>
        <v>19199</v>
      </c>
      <c r="AS34">
        <f t="shared" si="19"/>
        <v>58470</v>
      </c>
      <c r="AT34">
        <f t="shared" si="19"/>
        <v>15962</v>
      </c>
      <c r="AU34">
        <f t="shared" si="19"/>
        <v>16507</v>
      </c>
      <c r="AV34">
        <f t="shared" si="19"/>
        <v>35684</v>
      </c>
      <c r="AW34" s="115"/>
      <c r="AX34" s="81"/>
      <c r="AY34" s="116"/>
      <c r="AZ34" s="83" t="s">
        <v>131</v>
      </c>
      <c r="BB34" s="77">
        <v>33</v>
      </c>
      <c r="BD34" s="200" t="s">
        <v>109</v>
      </c>
    </row>
    <row r="35" spans="1:56" ht="13.5" thickBot="1" x14ac:dyDescent="0.25">
      <c r="A35" s="114" t="s">
        <v>30</v>
      </c>
      <c r="B35">
        <f t="shared" si="18"/>
        <v>960786</v>
      </c>
      <c r="C35">
        <f t="shared" si="19"/>
        <v>67168</v>
      </c>
      <c r="D35">
        <f t="shared" si="19"/>
        <v>22027</v>
      </c>
      <c r="E35">
        <f t="shared" si="19"/>
        <v>28025</v>
      </c>
      <c r="F35">
        <f t="shared" si="19"/>
        <v>66358</v>
      </c>
      <c r="G35">
        <f t="shared" si="19"/>
        <v>55252</v>
      </c>
      <c r="H35">
        <f t="shared" si="19"/>
        <v>104289</v>
      </c>
      <c r="I35">
        <f t="shared" si="19"/>
        <v>205891</v>
      </c>
      <c r="J35">
        <f t="shared" si="19"/>
        <v>60323</v>
      </c>
      <c r="K35">
        <f t="shared" si="19"/>
        <v>119628</v>
      </c>
      <c r="L35">
        <f t="shared" si="19"/>
        <v>146422</v>
      </c>
      <c r="M35">
        <f t="shared" si="19"/>
        <v>4097</v>
      </c>
      <c r="N35">
        <f t="shared" si="19"/>
        <v>4477</v>
      </c>
      <c r="O35">
        <f t="shared" si="19"/>
        <v>71717</v>
      </c>
      <c r="P35">
        <f t="shared" si="19"/>
        <v>5112</v>
      </c>
      <c r="Q35">
        <f t="shared" si="19"/>
        <v>37445</v>
      </c>
      <c r="R35">
        <f t="shared" si="19"/>
        <v>49404</v>
      </c>
      <c r="S35">
        <f t="shared" si="19"/>
        <v>21353</v>
      </c>
      <c r="T35">
        <f t="shared" si="19"/>
        <v>17245</v>
      </c>
      <c r="U35">
        <f t="shared" si="19"/>
        <v>9851</v>
      </c>
      <c r="V35">
        <f t="shared" si="19"/>
        <v>28025</v>
      </c>
      <c r="W35">
        <f t="shared" si="19"/>
        <v>23087</v>
      </c>
      <c r="X35">
        <f t="shared" si="19"/>
        <v>22250</v>
      </c>
      <c r="Y35">
        <f t="shared" si="19"/>
        <v>20819</v>
      </c>
      <c r="Z35">
        <f t="shared" si="19"/>
        <v>18943</v>
      </c>
      <c r="AA35">
        <f t="shared" si="19"/>
        <v>18189</v>
      </c>
      <c r="AB35">
        <f t="shared" si="19"/>
        <v>79191</v>
      </c>
      <c r="AC35">
        <f t="shared" si="19"/>
        <v>5112</v>
      </c>
      <c r="AD35">
        <f t="shared" si="19"/>
        <v>28889</v>
      </c>
      <c r="AE35">
        <f t="shared" si="19"/>
        <v>66358</v>
      </c>
      <c r="AF35">
        <f t="shared" si="19"/>
        <v>100599</v>
      </c>
      <c r="AG35">
        <f t="shared" si="19"/>
        <v>43078</v>
      </c>
      <c r="AH35">
        <f t="shared" si="19"/>
        <v>15938</v>
      </c>
      <c r="AI35">
        <f t="shared" si="19"/>
        <v>14766</v>
      </c>
      <c r="AJ35">
        <f t="shared" si="19"/>
        <v>17440</v>
      </c>
      <c r="AK35">
        <f t="shared" si="19"/>
        <v>24309</v>
      </c>
      <c r="AL35">
        <f t="shared" si="19"/>
        <v>60364</v>
      </c>
      <c r="AM35">
        <f t="shared" si="19"/>
        <v>4097</v>
      </c>
      <c r="AN35">
        <f t="shared" si="19"/>
        <v>27277</v>
      </c>
      <c r="AO35">
        <f t="shared" si="19"/>
        <v>33338</v>
      </c>
      <c r="AP35">
        <f t="shared" si="19"/>
        <v>22027</v>
      </c>
      <c r="AQ35">
        <f t="shared" si="19"/>
        <v>4477</v>
      </c>
      <c r="AR35">
        <f t="shared" si="19"/>
        <v>20609</v>
      </c>
      <c r="AS35">
        <f t="shared" si="19"/>
        <v>59264</v>
      </c>
      <c r="AT35">
        <f t="shared" si="19"/>
        <v>16512</v>
      </c>
      <c r="AU35">
        <f t="shared" si="19"/>
        <v>17008</v>
      </c>
      <c r="AV35">
        <f t="shared" si="19"/>
        <v>33522</v>
      </c>
      <c r="AW35" s="115"/>
      <c r="AX35" s="81"/>
      <c r="AY35" s="116"/>
      <c r="AZ35" s="83" t="s">
        <v>131</v>
      </c>
      <c r="BB35" s="77">
        <v>34</v>
      </c>
      <c r="BD35" s="200" t="s">
        <v>110</v>
      </c>
    </row>
    <row r="36" spans="1:56" ht="13.5" thickBot="1" x14ac:dyDescent="0.25">
      <c r="A36" s="114" t="s">
        <v>31</v>
      </c>
      <c r="B36">
        <f t="shared" si="18"/>
        <v>875149</v>
      </c>
      <c r="C36">
        <f t="shared" si="19"/>
        <v>62887</v>
      </c>
      <c r="D36">
        <f t="shared" si="19"/>
        <v>20231</v>
      </c>
      <c r="E36">
        <f t="shared" si="19"/>
        <v>26009</v>
      </c>
      <c r="F36">
        <f t="shared" si="19"/>
        <v>60969</v>
      </c>
      <c r="G36">
        <f t="shared" si="19"/>
        <v>48220</v>
      </c>
      <c r="H36">
        <f t="shared" si="19"/>
        <v>97647</v>
      </c>
      <c r="I36">
        <f t="shared" si="19"/>
        <v>184308</v>
      </c>
      <c r="J36">
        <f t="shared" si="19"/>
        <v>57578</v>
      </c>
      <c r="K36">
        <f t="shared" si="19"/>
        <v>108519</v>
      </c>
      <c r="L36">
        <f t="shared" si="19"/>
        <v>130276</v>
      </c>
      <c r="M36">
        <f t="shared" si="19"/>
        <v>3772</v>
      </c>
      <c r="N36">
        <f t="shared" si="19"/>
        <v>3931</v>
      </c>
      <c r="O36">
        <f t="shared" si="19"/>
        <v>65852</v>
      </c>
      <c r="P36">
        <f t="shared" si="19"/>
        <v>4950</v>
      </c>
      <c r="Q36">
        <f t="shared" si="19"/>
        <v>35755</v>
      </c>
      <c r="R36">
        <f t="shared" si="19"/>
        <v>46445</v>
      </c>
      <c r="S36">
        <f t="shared" si="19"/>
        <v>19140</v>
      </c>
      <c r="T36">
        <f t="shared" si="19"/>
        <v>16382</v>
      </c>
      <c r="U36">
        <f t="shared" si="19"/>
        <v>8515</v>
      </c>
      <c r="V36">
        <f t="shared" ref="C36:AV41" si="20">V77+V118+V159+V200+V241</f>
        <v>26009</v>
      </c>
      <c r="W36">
        <f t="shared" si="20"/>
        <v>22068</v>
      </c>
      <c r="X36">
        <f t="shared" si="20"/>
        <v>20332</v>
      </c>
      <c r="Y36">
        <f t="shared" si="20"/>
        <v>19646</v>
      </c>
      <c r="Z36">
        <f t="shared" si="20"/>
        <v>17247</v>
      </c>
      <c r="AA36">
        <f t="shared" si="20"/>
        <v>16865</v>
      </c>
      <c r="AB36">
        <f t="shared" si="20"/>
        <v>70889</v>
      </c>
      <c r="AC36">
        <f t="shared" si="20"/>
        <v>4950</v>
      </c>
      <c r="AD36">
        <f t="shared" si="20"/>
        <v>25140</v>
      </c>
      <c r="AE36">
        <f t="shared" si="20"/>
        <v>60969</v>
      </c>
      <c r="AF36">
        <f t="shared" si="20"/>
        <v>88689</v>
      </c>
      <c r="AG36">
        <f t="shared" si="20"/>
        <v>41196</v>
      </c>
      <c r="AH36">
        <f t="shared" si="20"/>
        <v>14248</v>
      </c>
      <c r="AI36">
        <f t="shared" si="20"/>
        <v>13752</v>
      </c>
      <c r="AJ36">
        <f t="shared" si="20"/>
        <v>15447</v>
      </c>
      <c r="AK36">
        <f t="shared" si="20"/>
        <v>22808</v>
      </c>
      <c r="AL36">
        <f t="shared" si="20"/>
        <v>53727</v>
      </c>
      <c r="AM36">
        <f t="shared" si="20"/>
        <v>3772</v>
      </c>
      <c r="AN36">
        <f t="shared" si="20"/>
        <v>24644</v>
      </c>
      <c r="AO36">
        <f t="shared" si="20"/>
        <v>29219</v>
      </c>
      <c r="AP36">
        <f t="shared" si="20"/>
        <v>20231</v>
      </c>
      <c r="AQ36">
        <f t="shared" si="20"/>
        <v>3931</v>
      </c>
      <c r="AR36">
        <f t="shared" si="20"/>
        <v>19747</v>
      </c>
      <c r="AS36">
        <f t="shared" si="20"/>
        <v>54792</v>
      </c>
      <c r="AT36">
        <f t="shared" si="20"/>
        <v>14565</v>
      </c>
      <c r="AU36">
        <f t="shared" si="20"/>
        <v>15641</v>
      </c>
      <c r="AV36">
        <f t="shared" si="20"/>
        <v>28388</v>
      </c>
      <c r="AW36" s="115"/>
      <c r="AX36" s="81"/>
      <c r="AY36" s="116"/>
      <c r="AZ36" s="83" t="s">
        <v>131</v>
      </c>
      <c r="BB36" s="77">
        <v>35</v>
      </c>
      <c r="BD36" s="200" t="s">
        <v>111</v>
      </c>
    </row>
    <row r="37" spans="1:56" ht="13.5" thickBot="1" x14ac:dyDescent="0.25">
      <c r="A37" s="114" t="s">
        <v>32</v>
      </c>
      <c r="B37">
        <f t="shared" si="18"/>
        <v>800746</v>
      </c>
      <c r="C37">
        <f t="shared" si="20"/>
        <v>60660</v>
      </c>
      <c r="D37">
        <f t="shared" si="20"/>
        <v>19620</v>
      </c>
      <c r="E37">
        <f t="shared" si="20"/>
        <v>26661</v>
      </c>
      <c r="F37">
        <f t="shared" si="20"/>
        <v>56147</v>
      </c>
      <c r="G37">
        <f t="shared" si="20"/>
        <v>44977</v>
      </c>
      <c r="H37">
        <f t="shared" si="20"/>
        <v>89976</v>
      </c>
      <c r="I37">
        <f t="shared" si="20"/>
        <v>158294</v>
      </c>
      <c r="J37">
        <f t="shared" si="20"/>
        <v>56308</v>
      </c>
      <c r="K37">
        <f t="shared" si="20"/>
        <v>96998</v>
      </c>
      <c r="L37">
        <f t="shared" si="20"/>
        <v>115456</v>
      </c>
      <c r="M37">
        <f t="shared" si="20"/>
        <v>3702</v>
      </c>
      <c r="N37">
        <f t="shared" si="20"/>
        <v>4032</v>
      </c>
      <c r="O37">
        <f t="shared" si="20"/>
        <v>62964</v>
      </c>
      <c r="P37">
        <f t="shared" si="20"/>
        <v>4951</v>
      </c>
      <c r="Q37">
        <f t="shared" si="20"/>
        <v>32149</v>
      </c>
      <c r="R37">
        <f t="shared" si="20"/>
        <v>43365</v>
      </c>
      <c r="S37">
        <f t="shared" si="20"/>
        <v>19181</v>
      </c>
      <c r="T37">
        <f t="shared" si="20"/>
        <v>15787</v>
      </c>
      <c r="U37">
        <f t="shared" si="20"/>
        <v>8090</v>
      </c>
      <c r="V37">
        <f t="shared" si="20"/>
        <v>26661</v>
      </c>
      <c r="W37">
        <f t="shared" si="20"/>
        <v>19581</v>
      </c>
      <c r="X37">
        <f t="shared" si="20"/>
        <v>19531</v>
      </c>
      <c r="Y37">
        <f t="shared" si="20"/>
        <v>17285</v>
      </c>
      <c r="Z37">
        <f t="shared" si="20"/>
        <v>14779</v>
      </c>
      <c r="AA37">
        <f t="shared" si="20"/>
        <v>13944</v>
      </c>
      <c r="AB37">
        <f t="shared" si="20"/>
        <v>62681</v>
      </c>
      <c r="AC37">
        <f t="shared" si="20"/>
        <v>4951</v>
      </c>
      <c r="AD37">
        <f t="shared" si="20"/>
        <v>23074</v>
      </c>
      <c r="AE37">
        <f t="shared" si="20"/>
        <v>56147</v>
      </c>
      <c r="AF37">
        <f t="shared" si="20"/>
        <v>74191</v>
      </c>
      <c r="AG37">
        <f t="shared" si="20"/>
        <v>40521</v>
      </c>
      <c r="AH37">
        <f t="shared" si="20"/>
        <v>12843</v>
      </c>
      <c r="AI37">
        <f t="shared" si="20"/>
        <v>12969</v>
      </c>
      <c r="AJ37">
        <f t="shared" si="20"/>
        <v>14462</v>
      </c>
      <c r="AK37">
        <f t="shared" si="20"/>
        <v>21937</v>
      </c>
      <c r="AL37">
        <f t="shared" si="20"/>
        <v>47969</v>
      </c>
      <c r="AM37">
        <f t="shared" si="20"/>
        <v>3702</v>
      </c>
      <c r="AN37">
        <f t="shared" si="20"/>
        <v>24202</v>
      </c>
      <c r="AO37">
        <f t="shared" si="20"/>
        <v>25991</v>
      </c>
      <c r="AP37">
        <f t="shared" si="20"/>
        <v>19620</v>
      </c>
      <c r="AQ37">
        <f t="shared" si="20"/>
        <v>4032</v>
      </c>
      <c r="AR37">
        <f t="shared" si="20"/>
        <v>19192</v>
      </c>
      <c r="AS37">
        <f t="shared" si="20"/>
        <v>49029</v>
      </c>
      <c r="AT37">
        <f t="shared" si="20"/>
        <v>13813</v>
      </c>
      <c r="AU37">
        <f t="shared" si="20"/>
        <v>14040</v>
      </c>
      <c r="AV37">
        <f t="shared" si="20"/>
        <v>25027</v>
      </c>
      <c r="AW37" s="115"/>
      <c r="AX37" s="81"/>
      <c r="AY37" s="116"/>
      <c r="AZ37" s="83" t="s">
        <v>131</v>
      </c>
      <c r="BB37" s="77">
        <v>36</v>
      </c>
      <c r="BD37" s="200" t="s">
        <v>112</v>
      </c>
    </row>
    <row r="38" spans="1:56" ht="13.5" thickBot="1" x14ac:dyDescent="0.25">
      <c r="A38" s="114" t="s">
        <v>33</v>
      </c>
      <c r="B38">
        <f t="shared" si="18"/>
        <v>778002</v>
      </c>
      <c r="C38">
        <f t="shared" si="20"/>
        <v>61807</v>
      </c>
      <c r="D38">
        <f t="shared" si="20"/>
        <v>20706</v>
      </c>
      <c r="E38">
        <f t="shared" si="20"/>
        <v>28413</v>
      </c>
      <c r="F38">
        <f t="shared" si="20"/>
        <v>58308</v>
      </c>
      <c r="G38">
        <f t="shared" si="20"/>
        <v>45165</v>
      </c>
      <c r="H38">
        <f t="shared" si="20"/>
        <v>84479</v>
      </c>
      <c r="I38">
        <f t="shared" si="20"/>
        <v>145722</v>
      </c>
      <c r="J38">
        <f t="shared" si="20"/>
        <v>56446</v>
      </c>
      <c r="K38">
        <f t="shared" si="20"/>
        <v>90559</v>
      </c>
      <c r="L38">
        <f t="shared" si="20"/>
        <v>108918</v>
      </c>
      <c r="M38">
        <f t="shared" si="20"/>
        <v>3720</v>
      </c>
      <c r="N38">
        <f t="shared" si="20"/>
        <v>3992</v>
      </c>
      <c r="O38">
        <f t="shared" si="20"/>
        <v>64671</v>
      </c>
      <c r="P38">
        <f t="shared" si="20"/>
        <v>5096</v>
      </c>
      <c r="Q38">
        <f t="shared" si="20"/>
        <v>28506</v>
      </c>
      <c r="R38">
        <f t="shared" si="20"/>
        <v>41550</v>
      </c>
      <c r="S38">
        <f t="shared" si="20"/>
        <v>19823</v>
      </c>
      <c r="T38">
        <f t="shared" si="20"/>
        <v>16931</v>
      </c>
      <c r="U38">
        <f t="shared" si="20"/>
        <v>8252</v>
      </c>
      <c r="V38">
        <f t="shared" si="20"/>
        <v>28413</v>
      </c>
      <c r="W38">
        <f t="shared" si="20"/>
        <v>19810</v>
      </c>
      <c r="X38">
        <f t="shared" si="20"/>
        <v>19596</v>
      </c>
      <c r="Y38">
        <f t="shared" si="20"/>
        <v>16780</v>
      </c>
      <c r="Z38">
        <f t="shared" si="20"/>
        <v>14767</v>
      </c>
      <c r="AA38">
        <f t="shared" si="20"/>
        <v>13130</v>
      </c>
      <c r="AB38">
        <f t="shared" si="20"/>
        <v>57046</v>
      </c>
      <c r="AC38">
        <f t="shared" si="20"/>
        <v>5096</v>
      </c>
      <c r="AD38">
        <f t="shared" si="20"/>
        <v>23106</v>
      </c>
      <c r="AE38">
        <f t="shared" si="20"/>
        <v>58308</v>
      </c>
      <c r="AF38">
        <f t="shared" si="20"/>
        <v>65137</v>
      </c>
      <c r="AG38">
        <f t="shared" si="20"/>
        <v>39515</v>
      </c>
      <c r="AH38">
        <f t="shared" si="20"/>
        <v>12296</v>
      </c>
      <c r="AI38">
        <f t="shared" si="20"/>
        <v>13091</v>
      </c>
      <c r="AJ38">
        <f t="shared" si="20"/>
        <v>14423</v>
      </c>
      <c r="AK38">
        <f t="shared" si="20"/>
        <v>22641</v>
      </c>
      <c r="AL38">
        <f t="shared" si="20"/>
        <v>45299</v>
      </c>
      <c r="AM38">
        <f t="shared" si="20"/>
        <v>3720</v>
      </c>
      <c r="AN38">
        <f t="shared" si="20"/>
        <v>25038</v>
      </c>
      <c r="AO38">
        <f t="shared" si="20"/>
        <v>25132</v>
      </c>
      <c r="AP38">
        <f t="shared" si="20"/>
        <v>20706</v>
      </c>
      <c r="AQ38">
        <f t="shared" si="20"/>
        <v>3992</v>
      </c>
      <c r="AR38">
        <f t="shared" si="20"/>
        <v>19570</v>
      </c>
      <c r="AS38">
        <f t="shared" si="20"/>
        <v>45260</v>
      </c>
      <c r="AT38">
        <f t="shared" si="20"/>
        <v>13807</v>
      </c>
      <c r="AU38">
        <f t="shared" si="20"/>
        <v>13247</v>
      </c>
      <c r="AV38">
        <f t="shared" si="20"/>
        <v>24014</v>
      </c>
      <c r="AW38" s="115"/>
      <c r="AX38" s="81"/>
      <c r="AY38" s="116"/>
      <c r="AZ38" s="83" t="s">
        <v>131</v>
      </c>
      <c r="BB38" s="77">
        <v>37</v>
      </c>
      <c r="BD38" s="200" t="s">
        <v>113</v>
      </c>
    </row>
    <row r="39" spans="1:56" ht="13.5" thickBot="1" x14ac:dyDescent="0.25">
      <c r="A39" s="114" t="s">
        <v>34</v>
      </c>
      <c r="B39">
        <f t="shared" si="18"/>
        <v>595909</v>
      </c>
      <c r="C39">
        <f t="shared" si="20"/>
        <v>48643</v>
      </c>
      <c r="D39">
        <f t="shared" si="20"/>
        <v>16063</v>
      </c>
      <c r="E39">
        <f t="shared" si="20"/>
        <v>23061</v>
      </c>
      <c r="F39">
        <f t="shared" si="20"/>
        <v>44573</v>
      </c>
      <c r="G39">
        <f t="shared" si="20"/>
        <v>34091</v>
      </c>
      <c r="H39">
        <f t="shared" si="20"/>
        <v>61325</v>
      </c>
      <c r="I39">
        <f t="shared" si="20"/>
        <v>111907</v>
      </c>
      <c r="J39">
        <f t="shared" si="20"/>
        <v>44642</v>
      </c>
      <c r="K39">
        <f t="shared" si="20"/>
        <v>70596</v>
      </c>
      <c r="L39">
        <f t="shared" si="20"/>
        <v>80634</v>
      </c>
      <c r="M39">
        <f t="shared" si="20"/>
        <v>3121</v>
      </c>
      <c r="N39">
        <f t="shared" si="20"/>
        <v>2932</v>
      </c>
      <c r="O39">
        <f t="shared" si="20"/>
        <v>50443</v>
      </c>
      <c r="P39">
        <f t="shared" si="20"/>
        <v>3878</v>
      </c>
      <c r="Q39">
        <f t="shared" si="20"/>
        <v>20209</v>
      </c>
      <c r="R39">
        <f t="shared" si="20"/>
        <v>29521</v>
      </c>
      <c r="S39">
        <f t="shared" si="20"/>
        <v>15337</v>
      </c>
      <c r="T39">
        <f t="shared" si="20"/>
        <v>14206</v>
      </c>
      <c r="U39">
        <f t="shared" si="20"/>
        <v>5919</v>
      </c>
      <c r="V39">
        <f t="shared" si="20"/>
        <v>23061</v>
      </c>
      <c r="W39">
        <f t="shared" si="20"/>
        <v>15806</v>
      </c>
      <c r="X39">
        <f t="shared" si="20"/>
        <v>14917</v>
      </c>
      <c r="Y39">
        <f t="shared" si="20"/>
        <v>12829</v>
      </c>
      <c r="Z39">
        <f t="shared" si="20"/>
        <v>11831</v>
      </c>
      <c r="AA39">
        <f t="shared" si="20"/>
        <v>9882</v>
      </c>
      <c r="AB39">
        <f t="shared" si="20"/>
        <v>41164</v>
      </c>
      <c r="AC39">
        <f t="shared" si="20"/>
        <v>3878</v>
      </c>
      <c r="AD39">
        <f t="shared" si="20"/>
        <v>17585</v>
      </c>
      <c r="AE39">
        <f t="shared" si="20"/>
        <v>44573</v>
      </c>
      <c r="AF39">
        <f t="shared" si="20"/>
        <v>50401</v>
      </c>
      <c r="AG39">
        <f t="shared" si="20"/>
        <v>30436</v>
      </c>
      <c r="AH39">
        <f t="shared" si="20"/>
        <v>9580</v>
      </c>
      <c r="AI39">
        <f t="shared" si="20"/>
        <v>9679</v>
      </c>
      <c r="AJ39">
        <f t="shared" si="20"/>
        <v>11595</v>
      </c>
      <c r="AK39">
        <f t="shared" si="20"/>
        <v>17914</v>
      </c>
      <c r="AL39">
        <f t="shared" si="20"/>
        <v>35254</v>
      </c>
      <c r="AM39">
        <f t="shared" si="20"/>
        <v>3121</v>
      </c>
      <c r="AN39">
        <f t="shared" si="20"/>
        <v>19300</v>
      </c>
      <c r="AO39">
        <f t="shared" si="20"/>
        <v>19518</v>
      </c>
      <c r="AP39">
        <f t="shared" si="20"/>
        <v>16063</v>
      </c>
      <c r="AQ39">
        <f t="shared" si="20"/>
        <v>2932</v>
      </c>
      <c r="AR39">
        <f t="shared" si="20"/>
        <v>15812</v>
      </c>
      <c r="AS39">
        <f t="shared" si="20"/>
        <v>35342</v>
      </c>
      <c r="AT39">
        <f t="shared" si="20"/>
        <v>10587</v>
      </c>
      <c r="AU39">
        <f t="shared" si="20"/>
        <v>9697</v>
      </c>
      <c r="AV39">
        <f t="shared" si="20"/>
        <v>17960</v>
      </c>
      <c r="AW39" s="115"/>
      <c r="AX39" s="81"/>
      <c r="AY39" s="116"/>
      <c r="AZ39" s="83" t="s">
        <v>131</v>
      </c>
      <c r="BB39" s="77">
        <v>38</v>
      </c>
      <c r="BD39" s="200" t="s">
        <v>114</v>
      </c>
    </row>
    <row r="40" spans="1:56" ht="13.5" thickBot="1" x14ac:dyDescent="0.25">
      <c r="A40" s="114" t="s">
        <v>35</v>
      </c>
      <c r="B40">
        <f t="shared" si="18"/>
        <v>492020</v>
      </c>
      <c r="C40">
        <f t="shared" si="20"/>
        <v>40236</v>
      </c>
      <c r="D40">
        <f t="shared" si="20"/>
        <v>13203</v>
      </c>
      <c r="E40">
        <f t="shared" si="20"/>
        <v>19243</v>
      </c>
      <c r="F40">
        <f t="shared" si="20"/>
        <v>35674</v>
      </c>
      <c r="G40">
        <f t="shared" si="20"/>
        <v>28147</v>
      </c>
      <c r="H40">
        <f t="shared" si="20"/>
        <v>50929</v>
      </c>
      <c r="I40">
        <f t="shared" si="20"/>
        <v>94967</v>
      </c>
      <c r="J40">
        <f t="shared" si="20"/>
        <v>34272</v>
      </c>
      <c r="K40">
        <f t="shared" si="20"/>
        <v>57305</v>
      </c>
      <c r="L40">
        <f t="shared" si="20"/>
        <v>67547</v>
      </c>
      <c r="M40">
        <f t="shared" si="20"/>
        <v>2345</v>
      </c>
      <c r="N40">
        <f t="shared" si="20"/>
        <v>2139</v>
      </c>
      <c r="O40">
        <f t="shared" si="20"/>
        <v>42750</v>
      </c>
      <c r="P40">
        <f t="shared" si="20"/>
        <v>3263</v>
      </c>
      <c r="Q40">
        <f t="shared" si="20"/>
        <v>17626</v>
      </c>
      <c r="R40">
        <f t="shared" si="20"/>
        <v>23495</v>
      </c>
      <c r="S40">
        <f t="shared" si="20"/>
        <v>12632</v>
      </c>
      <c r="T40">
        <f t="shared" si="20"/>
        <v>11161</v>
      </c>
      <c r="U40">
        <f t="shared" si="20"/>
        <v>4734</v>
      </c>
      <c r="V40">
        <f t="shared" si="20"/>
        <v>19243</v>
      </c>
      <c r="W40">
        <f t="shared" si="20"/>
        <v>13843</v>
      </c>
      <c r="X40">
        <f t="shared" si="20"/>
        <v>12242</v>
      </c>
      <c r="Y40">
        <f t="shared" si="20"/>
        <v>11335</v>
      </c>
      <c r="Z40">
        <f t="shared" si="20"/>
        <v>9568</v>
      </c>
      <c r="AA40">
        <f t="shared" si="20"/>
        <v>8757</v>
      </c>
      <c r="AB40">
        <f t="shared" si="20"/>
        <v>35929</v>
      </c>
      <c r="AC40">
        <f t="shared" si="20"/>
        <v>3263</v>
      </c>
      <c r="AD40">
        <f t="shared" si="20"/>
        <v>14595</v>
      </c>
      <c r="AE40">
        <f t="shared" si="20"/>
        <v>35674</v>
      </c>
      <c r="AF40">
        <f t="shared" si="20"/>
        <v>43110</v>
      </c>
      <c r="AG40">
        <f t="shared" si="20"/>
        <v>23111</v>
      </c>
      <c r="AH40">
        <f t="shared" si="20"/>
        <v>7833</v>
      </c>
      <c r="AI40">
        <f t="shared" si="20"/>
        <v>7818</v>
      </c>
      <c r="AJ40">
        <f t="shared" si="20"/>
        <v>9808</v>
      </c>
      <c r="AK40">
        <f t="shared" si="20"/>
        <v>14615</v>
      </c>
      <c r="AL40">
        <f t="shared" si="20"/>
        <v>28248</v>
      </c>
      <c r="AM40">
        <f t="shared" si="20"/>
        <v>2345</v>
      </c>
      <c r="AN40">
        <f t="shared" si="20"/>
        <v>16275</v>
      </c>
      <c r="AO40">
        <f t="shared" si="20"/>
        <v>15902</v>
      </c>
      <c r="AP40">
        <f t="shared" si="20"/>
        <v>13203</v>
      </c>
      <c r="AQ40">
        <f t="shared" si="20"/>
        <v>2139</v>
      </c>
      <c r="AR40">
        <f t="shared" si="20"/>
        <v>13379</v>
      </c>
      <c r="AS40">
        <f t="shared" si="20"/>
        <v>29057</v>
      </c>
      <c r="AT40">
        <f t="shared" si="20"/>
        <v>8818</v>
      </c>
      <c r="AU40">
        <f t="shared" si="20"/>
        <v>8030</v>
      </c>
      <c r="AV40">
        <f t="shared" si="20"/>
        <v>14232</v>
      </c>
      <c r="AW40" s="115"/>
      <c r="AX40" s="81"/>
      <c r="AY40" s="116"/>
      <c r="AZ40" s="83" t="s">
        <v>131</v>
      </c>
      <c r="BB40" s="77">
        <v>39</v>
      </c>
      <c r="BD40" s="200" t="s">
        <v>115</v>
      </c>
    </row>
    <row r="41" spans="1:56" ht="13.5" thickBot="1" x14ac:dyDescent="0.25">
      <c r="A41" s="114" t="s">
        <v>36</v>
      </c>
      <c r="B41">
        <f t="shared" si="18"/>
        <v>369617</v>
      </c>
      <c r="C41">
        <f t="shared" si="20"/>
        <v>29280</v>
      </c>
      <c r="D41">
        <f t="shared" si="20"/>
        <v>9948</v>
      </c>
      <c r="E41">
        <f t="shared" si="20"/>
        <v>14615</v>
      </c>
      <c r="F41">
        <f t="shared" si="20"/>
        <v>26277</v>
      </c>
      <c r="G41">
        <f t="shared" si="20"/>
        <v>20116</v>
      </c>
      <c r="H41">
        <f t="shared" si="20"/>
        <v>38519</v>
      </c>
      <c r="I41">
        <f t="shared" si="20"/>
        <v>72617</v>
      </c>
      <c r="J41">
        <f t="shared" si="20"/>
        <v>25794</v>
      </c>
      <c r="K41">
        <f t="shared" si="20"/>
        <v>41794</v>
      </c>
      <c r="L41">
        <f t="shared" si="20"/>
        <v>51850</v>
      </c>
      <c r="M41">
        <f t="shared" si="20"/>
        <v>1585</v>
      </c>
      <c r="N41">
        <f t="shared" si="20"/>
        <v>1525</v>
      </c>
      <c r="O41">
        <f t="shared" si="20"/>
        <v>33347</v>
      </c>
      <c r="P41">
        <f t="shared" si="20"/>
        <v>2350</v>
      </c>
      <c r="Q41">
        <f t="shared" si="20"/>
        <v>14263</v>
      </c>
      <c r="R41">
        <f t="shared" si="20"/>
        <v>17050</v>
      </c>
      <c r="S41">
        <f t="shared" si="20"/>
        <v>9643</v>
      </c>
      <c r="T41">
        <f t="shared" si="20"/>
        <v>8111</v>
      </c>
      <c r="U41">
        <f t="shared" si="20"/>
        <v>3391</v>
      </c>
      <c r="V41">
        <f t="shared" si="20"/>
        <v>14615</v>
      </c>
      <c r="W41">
        <f t="shared" si="20"/>
        <v>10933</v>
      </c>
      <c r="X41">
        <f t="shared" si="20"/>
        <v>8872</v>
      </c>
      <c r="Y41">
        <f t="shared" si="20"/>
        <v>8864</v>
      </c>
      <c r="Z41">
        <f t="shared" si="20"/>
        <v>7583</v>
      </c>
      <c r="AA41">
        <f t="shared" si="20"/>
        <v>6741</v>
      </c>
      <c r="AB41">
        <f t="shared" si="20"/>
        <v>29317</v>
      </c>
      <c r="AC41">
        <f t="shared" si="20"/>
        <v>2350</v>
      </c>
      <c r="AD41">
        <f t="shared" si="20"/>
        <v>10408</v>
      </c>
      <c r="AE41">
        <f t="shared" si="20"/>
        <v>26277</v>
      </c>
      <c r="AF41">
        <f t="shared" si="20"/>
        <v>33149</v>
      </c>
      <c r="AG41">
        <f t="shared" si="20"/>
        <v>17683</v>
      </c>
      <c r="AH41">
        <f t="shared" si="20"/>
        <v>5907</v>
      </c>
      <c r="AI41">
        <f t="shared" si="20"/>
        <v>5719</v>
      </c>
      <c r="AJ41">
        <f t="shared" si="20"/>
        <v>7206</v>
      </c>
      <c r="AK41">
        <f t="shared" si="20"/>
        <v>10385</v>
      </c>
      <c r="AL41">
        <f t="shared" si="20"/>
        <v>20408</v>
      </c>
      <c r="AM41">
        <f t="shared" si="20"/>
        <v>1585</v>
      </c>
      <c r="AN41">
        <f t="shared" si="20"/>
        <v>12771</v>
      </c>
      <c r="AO41">
        <f t="shared" si="20"/>
        <v>11874</v>
      </c>
      <c r="AP41">
        <f t="shared" si="20"/>
        <v>9948</v>
      </c>
      <c r="AQ41">
        <f t="shared" si="20"/>
        <v>1525</v>
      </c>
      <c r="AR41">
        <f t="shared" si="20"/>
        <v>10023</v>
      </c>
      <c r="AS41">
        <f t="shared" si="20"/>
        <v>21386</v>
      </c>
      <c r="AT41">
        <f t="shared" si="20"/>
        <v>6317</v>
      </c>
      <c r="AU41">
        <f t="shared" ref="C41:AV47" si="21">AU82+AU123+AU164+AU205+AU246</f>
        <v>6082</v>
      </c>
      <c r="AV41">
        <f t="shared" si="21"/>
        <v>9231</v>
      </c>
      <c r="AW41" s="115"/>
      <c r="AX41" s="81"/>
      <c r="AY41" s="116"/>
      <c r="AZ41" s="83" t="s">
        <v>131</v>
      </c>
      <c r="BB41" s="77">
        <v>40</v>
      </c>
      <c r="BD41" s="200" t="s">
        <v>116</v>
      </c>
    </row>
    <row r="42" spans="1:56" ht="13.5" thickBot="1" x14ac:dyDescent="0.25">
      <c r="A42" s="114" t="s">
        <v>37</v>
      </c>
      <c r="B42">
        <f t="shared" si="18"/>
        <v>232112</v>
      </c>
      <c r="C42">
        <f t="shared" si="21"/>
        <v>17877</v>
      </c>
      <c r="D42">
        <f t="shared" si="21"/>
        <v>6555</v>
      </c>
      <c r="E42">
        <f t="shared" si="21"/>
        <v>9212</v>
      </c>
      <c r="F42">
        <f t="shared" si="21"/>
        <v>17081</v>
      </c>
      <c r="G42">
        <f t="shared" si="21"/>
        <v>12190</v>
      </c>
      <c r="H42">
        <f t="shared" si="21"/>
        <v>24357</v>
      </c>
      <c r="I42">
        <f t="shared" si="21"/>
        <v>44763</v>
      </c>
      <c r="J42">
        <f t="shared" si="21"/>
        <v>16401</v>
      </c>
      <c r="K42">
        <f t="shared" si="21"/>
        <v>24924</v>
      </c>
      <c r="L42">
        <f t="shared" si="21"/>
        <v>33529</v>
      </c>
      <c r="M42">
        <f t="shared" si="21"/>
        <v>1061</v>
      </c>
      <c r="N42">
        <f t="shared" si="21"/>
        <v>962</v>
      </c>
      <c r="O42">
        <f t="shared" si="21"/>
        <v>21670</v>
      </c>
      <c r="P42">
        <f t="shared" si="21"/>
        <v>1530</v>
      </c>
      <c r="Q42">
        <f t="shared" si="21"/>
        <v>8997</v>
      </c>
      <c r="R42">
        <f t="shared" si="21"/>
        <v>10928</v>
      </c>
      <c r="S42">
        <f t="shared" si="21"/>
        <v>6155</v>
      </c>
      <c r="T42">
        <f t="shared" si="21"/>
        <v>5162</v>
      </c>
      <c r="U42">
        <f t="shared" si="21"/>
        <v>1981</v>
      </c>
      <c r="V42">
        <f t="shared" si="21"/>
        <v>9212</v>
      </c>
      <c r="W42">
        <f t="shared" si="21"/>
        <v>7295</v>
      </c>
      <c r="X42">
        <f t="shared" si="21"/>
        <v>5408</v>
      </c>
      <c r="Y42">
        <f t="shared" si="21"/>
        <v>5318</v>
      </c>
      <c r="Z42">
        <f t="shared" si="21"/>
        <v>4971</v>
      </c>
      <c r="AA42">
        <f t="shared" si="21"/>
        <v>4327</v>
      </c>
      <c r="AB42">
        <f t="shared" si="21"/>
        <v>19544</v>
      </c>
      <c r="AC42">
        <f t="shared" si="21"/>
        <v>1530</v>
      </c>
      <c r="AD42">
        <f t="shared" si="21"/>
        <v>6357</v>
      </c>
      <c r="AE42">
        <f t="shared" si="21"/>
        <v>17081</v>
      </c>
      <c r="AF42">
        <f t="shared" si="21"/>
        <v>20593</v>
      </c>
      <c r="AG42">
        <f t="shared" si="21"/>
        <v>11239</v>
      </c>
      <c r="AH42">
        <f t="shared" si="21"/>
        <v>3530</v>
      </c>
      <c r="AI42">
        <f t="shared" si="21"/>
        <v>3535</v>
      </c>
      <c r="AJ42">
        <f t="shared" si="21"/>
        <v>4432</v>
      </c>
      <c r="AK42">
        <f t="shared" si="21"/>
        <v>6033</v>
      </c>
      <c r="AL42">
        <f t="shared" si="21"/>
        <v>11855</v>
      </c>
      <c r="AM42">
        <f t="shared" si="21"/>
        <v>1061</v>
      </c>
      <c r="AN42">
        <f t="shared" si="21"/>
        <v>8220</v>
      </c>
      <c r="AO42">
        <f t="shared" si="21"/>
        <v>7497</v>
      </c>
      <c r="AP42">
        <f t="shared" si="21"/>
        <v>6555</v>
      </c>
      <c r="AQ42">
        <f t="shared" si="21"/>
        <v>962</v>
      </c>
      <c r="AR42">
        <f t="shared" si="21"/>
        <v>6436</v>
      </c>
      <c r="AS42">
        <f t="shared" si="21"/>
        <v>13069</v>
      </c>
      <c r="AT42">
        <f t="shared" si="21"/>
        <v>3852</v>
      </c>
      <c r="AU42">
        <f t="shared" si="21"/>
        <v>3498</v>
      </c>
      <c r="AV42">
        <f t="shared" si="21"/>
        <v>5479</v>
      </c>
      <c r="AW42" s="115"/>
      <c r="AX42" s="81"/>
      <c r="AY42" s="116"/>
      <c r="AZ42" s="83" t="s">
        <v>131</v>
      </c>
      <c r="BB42" s="77">
        <v>41</v>
      </c>
      <c r="BD42" s="200" t="s">
        <v>117</v>
      </c>
    </row>
    <row r="43" spans="1:56" ht="13.5" thickBot="1" x14ac:dyDescent="0.25">
      <c r="A43" s="204" t="s">
        <v>208</v>
      </c>
      <c r="B43">
        <f t="shared" si="18"/>
        <v>114610</v>
      </c>
      <c r="C43">
        <f t="shared" si="21"/>
        <v>8973</v>
      </c>
      <c r="D43">
        <f t="shared" si="21"/>
        <v>3280</v>
      </c>
      <c r="E43">
        <f t="shared" si="21"/>
        <v>4374</v>
      </c>
      <c r="F43">
        <f t="shared" si="21"/>
        <v>8318</v>
      </c>
      <c r="G43">
        <f t="shared" si="21"/>
        <v>5905</v>
      </c>
      <c r="H43">
        <f t="shared" si="21"/>
        <v>12312</v>
      </c>
      <c r="I43">
        <f t="shared" si="21"/>
        <v>21569</v>
      </c>
      <c r="J43">
        <f t="shared" si="21"/>
        <v>8060</v>
      </c>
      <c r="K43">
        <f t="shared" si="21"/>
        <v>11323</v>
      </c>
      <c r="L43">
        <f t="shared" si="21"/>
        <v>17477</v>
      </c>
      <c r="M43">
        <f t="shared" si="21"/>
        <v>528</v>
      </c>
      <c r="N43">
        <f t="shared" si="21"/>
        <v>521</v>
      </c>
      <c r="O43">
        <f t="shared" si="21"/>
        <v>11228</v>
      </c>
      <c r="P43">
        <f t="shared" si="21"/>
        <v>742</v>
      </c>
      <c r="Q43">
        <f t="shared" si="21"/>
        <v>4511</v>
      </c>
      <c r="R43">
        <f t="shared" si="21"/>
        <v>5690</v>
      </c>
      <c r="S43">
        <f t="shared" si="21"/>
        <v>3031</v>
      </c>
      <c r="T43">
        <f t="shared" si="21"/>
        <v>2477</v>
      </c>
      <c r="U43">
        <f t="shared" si="21"/>
        <v>872</v>
      </c>
      <c r="V43">
        <f t="shared" si="21"/>
        <v>4374</v>
      </c>
      <c r="W43">
        <f t="shared" si="21"/>
        <v>4025</v>
      </c>
      <c r="X43">
        <f t="shared" si="21"/>
        <v>2551</v>
      </c>
      <c r="Y43">
        <f t="shared" si="21"/>
        <v>2512</v>
      </c>
      <c r="Z43">
        <f t="shared" si="21"/>
        <v>2397</v>
      </c>
      <c r="AA43">
        <f t="shared" si="21"/>
        <v>2187</v>
      </c>
      <c r="AB43">
        <f t="shared" si="21"/>
        <v>11022</v>
      </c>
      <c r="AC43">
        <f t="shared" si="21"/>
        <v>742</v>
      </c>
      <c r="AD43">
        <f t="shared" si="21"/>
        <v>3124</v>
      </c>
      <c r="AE43">
        <f t="shared" si="21"/>
        <v>8318</v>
      </c>
      <c r="AF43">
        <f t="shared" si="21"/>
        <v>10030</v>
      </c>
      <c r="AG43">
        <f t="shared" si="21"/>
        <v>5583</v>
      </c>
      <c r="AH43">
        <f t="shared" si="21"/>
        <v>1644</v>
      </c>
      <c r="AI43">
        <f t="shared" si="21"/>
        <v>1685</v>
      </c>
      <c r="AJ43">
        <f t="shared" si="21"/>
        <v>2111</v>
      </c>
      <c r="AK43">
        <f t="shared" si="21"/>
        <v>2951</v>
      </c>
      <c r="AL43">
        <f t="shared" si="21"/>
        <v>5257</v>
      </c>
      <c r="AM43">
        <f t="shared" si="21"/>
        <v>528</v>
      </c>
      <c r="AN43">
        <f t="shared" si="21"/>
        <v>4172</v>
      </c>
      <c r="AO43">
        <f t="shared" si="21"/>
        <v>3555</v>
      </c>
      <c r="AP43">
        <f t="shared" si="21"/>
        <v>3280</v>
      </c>
      <c r="AQ43">
        <f t="shared" si="21"/>
        <v>521</v>
      </c>
      <c r="AR43">
        <f t="shared" si="21"/>
        <v>3471</v>
      </c>
      <c r="AS43">
        <f t="shared" si="21"/>
        <v>6066</v>
      </c>
      <c r="AT43">
        <f t="shared" si="21"/>
        <v>1909</v>
      </c>
      <c r="AU43">
        <f t="shared" si="21"/>
        <v>1641</v>
      </c>
      <c r="AV43">
        <f t="shared" si="21"/>
        <v>2373</v>
      </c>
      <c r="AW43" s="115"/>
      <c r="AX43" s="81"/>
      <c r="AY43" s="116"/>
      <c r="AZ43" s="83" t="s">
        <v>131</v>
      </c>
      <c r="BB43" s="77">
        <v>42</v>
      </c>
      <c r="BD43" s="200" t="s">
        <v>118</v>
      </c>
    </row>
    <row r="44" spans="1:56" ht="13.5" thickBot="1" x14ac:dyDescent="0.25">
      <c r="A44" s="204" t="s">
        <v>209</v>
      </c>
      <c r="B44">
        <f t="shared" si="18"/>
        <v>41362</v>
      </c>
      <c r="C44">
        <f t="shared" si="21"/>
        <v>3185</v>
      </c>
      <c r="D44">
        <f t="shared" si="21"/>
        <v>997</v>
      </c>
      <c r="E44">
        <f t="shared" si="21"/>
        <v>1538</v>
      </c>
      <c r="F44">
        <f t="shared" si="21"/>
        <v>3013</v>
      </c>
      <c r="G44">
        <f t="shared" si="21"/>
        <v>2075</v>
      </c>
      <c r="H44">
        <f t="shared" si="21"/>
        <v>4568</v>
      </c>
      <c r="I44">
        <f t="shared" si="21"/>
        <v>7624</v>
      </c>
      <c r="J44">
        <f t="shared" si="21"/>
        <v>2874</v>
      </c>
      <c r="K44">
        <f t="shared" si="21"/>
        <v>4116</v>
      </c>
      <c r="L44">
        <f t="shared" si="21"/>
        <v>6416</v>
      </c>
      <c r="M44">
        <f t="shared" si="21"/>
        <v>162</v>
      </c>
      <c r="N44">
        <f t="shared" si="21"/>
        <v>203</v>
      </c>
      <c r="O44">
        <f t="shared" si="21"/>
        <v>4372</v>
      </c>
      <c r="P44">
        <f t="shared" si="21"/>
        <v>219</v>
      </c>
      <c r="Q44">
        <f t="shared" si="21"/>
        <v>1668</v>
      </c>
      <c r="R44">
        <f t="shared" si="21"/>
        <v>2039</v>
      </c>
      <c r="S44">
        <f t="shared" si="21"/>
        <v>1276</v>
      </c>
      <c r="T44">
        <f t="shared" si="21"/>
        <v>989</v>
      </c>
      <c r="U44">
        <f t="shared" si="21"/>
        <v>283</v>
      </c>
      <c r="V44">
        <f t="shared" si="21"/>
        <v>1538</v>
      </c>
      <c r="W44">
        <f t="shared" si="21"/>
        <v>1404</v>
      </c>
      <c r="X44">
        <f t="shared" si="21"/>
        <v>898</v>
      </c>
      <c r="Y44">
        <f t="shared" si="21"/>
        <v>926</v>
      </c>
      <c r="Z44">
        <f t="shared" si="21"/>
        <v>845</v>
      </c>
      <c r="AA44">
        <f t="shared" si="21"/>
        <v>625</v>
      </c>
      <c r="AB44">
        <f t="shared" si="21"/>
        <v>4282</v>
      </c>
      <c r="AC44">
        <f t="shared" si="21"/>
        <v>219</v>
      </c>
      <c r="AD44">
        <f t="shared" si="21"/>
        <v>1018</v>
      </c>
      <c r="AE44">
        <f t="shared" si="21"/>
        <v>3013</v>
      </c>
      <c r="AF44">
        <f t="shared" si="21"/>
        <v>3427</v>
      </c>
      <c r="AG44">
        <f t="shared" si="21"/>
        <v>1885</v>
      </c>
      <c r="AH44">
        <f t="shared" si="21"/>
        <v>619</v>
      </c>
      <c r="AI44">
        <f t="shared" si="21"/>
        <v>531</v>
      </c>
      <c r="AJ44">
        <f t="shared" si="21"/>
        <v>861</v>
      </c>
      <c r="AK44">
        <f t="shared" si="21"/>
        <v>1062</v>
      </c>
      <c r="AL44">
        <f t="shared" si="21"/>
        <v>1776</v>
      </c>
      <c r="AM44">
        <f t="shared" si="21"/>
        <v>162</v>
      </c>
      <c r="AN44">
        <f t="shared" si="21"/>
        <v>1692</v>
      </c>
      <c r="AO44">
        <f t="shared" si="21"/>
        <v>1349</v>
      </c>
      <c r="AP44">
        <f t="shared" si="21"/>
        <v>997</v>
      </c>
      <c r="AQ44">
        <f t="shared" si="21"/>
        <v>203</v>
      </c>
      <c r="AR44">
        <f t="shared" si="21"/>
        <v>1225</v>
      </c>
      <c r="AS44">
        <f t="shared" si="21"/>
        <v>2340</v>
      </c>
      <c r="AT44">
        <f t="shared" si="21"/>
        <v>774</v>
      </c>
      <c r="AU44">
        <f t="shared" si="21"/>
        <v>678</v>
      </c>
      <c r="AV44">
        <f t="shared" si="21"/>
        <v>758</v>
      </c>
      <c r="AW44" s="115"/>
      <c r="AX44" s="81"/>
      <c r="AY44" s="116"/>
      <c r="AZ44" s="83"/>
      <c r="BB44" s="77">
        <v>43</v>
      </c>
      <c r="BD44" s="200" t="s">
        <v>119</v>
      </c>
    </row>
    <row r="45" spans="1:56" ht="13.5" thickBot="1" x14ac:dyDescent="0.25">
      <c r="A45" s="114" t="s">
        <v>39</v>
      </c>
      <c r="B45">
        <f t="shared" si="18"/>
        <v>144841</v>
      </c>
      <c r="C45">
        <f t="shared" si="21"/>
        <v>9551</v>
      </c>
      <c r="D45">
        <f t="shared" si="21"/>
        <v>2903</v>
      </c>
      <c r="E45">
        <f t="shared" si="21"/>
        <v>3705</v>
      </c>
      <c r="F45">
        <f t="shared" si="21"/>
        <v>10158</v>
      </c>
      <c r="G45">
        <f t="shared" si="21"/>
        <v>8349</v>
      </c>
      <c r="H45">
        <f t="shared" si="21"/>
        <v>15426</v>
      </c>
      <c r="I45">
        <f t="shared" si="21"/>
        <v>31881</v>
      </c>
      <c r="J45">
        <f t="shared" si="21"/>
        <v>7753</v>
      </c>
      <c r="K45">
        <f t="shared" si="21"/>
        <v>18679</v>
      </c>
      <c r="L45">
        <f t="shared" si="21"/>
        <v>24119</v>
      </c>
      <c r="M45">
        <f t="shared" si="21"/>
        <v>501</v>
      </c>
      <c r="N45">
        <f t="shared" si="21"/>
        <v>619</v>
      </c>
      <c r="O45">
        <f t="shared" si="21"/>
        <v>10618</v>
      </c>
      <c r="P45">
        <f t="shared" si="21"/>
        <v>579</v>
      </c>
      <c r="Q45">
        <f t="shared" si="21"/>
        <v>6144</v>
      </c>
      <c r="R45">
        <f t="shared" si="21"/>
        <v>6928</v>
      </c>
      <c r="S45">
        <f t="shared" si="21"/>
        <v>2929</v>
      </c>
      <c r="T45">
        <f t="shared" si="21"/>
        <v>1954</v>
      </c>
      <c r="U45">
        <f t="shared" si="21"/>
        <v>1517</v>
      </c>
      <c r="V45">
        <f t="shared" si="21"/>
        <v>3705</v>
      </c>
      <c r="W45">
        <f t="shared" si="21"/>
        <v>4157</v>
      </c>
      <c r="X45">
        <f t="shared" si="21"/>
        <v>3273</v>
      </c>
      <c r="Y45">
        <f t="shared" si="21"/>
        <v>2318</v>
      </c>
      <c r="Z45">
        <f t="shared" si="21"/>
        <v>2776</v>
      </c>
      <c r="AA45">
        <f t="shared" si="21"/>
        <v>2176</v>
      </c>
      <c r="AB45">
        <f t="shared" si="21"/>
        <v>13468</v>
      </c>
      <c r="AC45">
        <f t="shared" si="21"/>
        <v>579</v>
      </c>
      <c r="AD45">
        <f t="shared" si="21"/>
        <v>4701</v>
      </c>
      <c r="AE45">
        <f t="shared" si="21"/>
        <v>10158</v>
      </c>
      <c r="AF45">
        <f t="shared" si="21"/>
        <v>18022</v>
      </c>
      <c r="AG45">
        <f t="shared" si="21"/>
        <v>5799</v>
      </c>
      <c r="AH45">
        <f t="shared" si="21"/>
        <v>1936</v>
      </c>
      <c r="AI45">
        <f t="shared" si="21"/>
        <v>2370</v>
      </c>
      <c r="AJ45">
        <f t="shared" si="21"/>
        <v>2354</v>
      </c>
      <c r="AK45">
        <f t="shared" si="21"/>
        <v>3645</v>
      </c>
      <c r="AL45">
        <f t="shared" si="21"/>
        <v>9950</v>
      </c>
      <c r="AM45">
        <f t="shared" si="21"/>
        <v>501</v>
      </c>
      <c r="AN45">
        <f t="shared" si="21"/>
        <v>3532</v>
      </c>
      <c r="AO45">
        <f t="shared" si="21"/>
        <v>4770</v>
      </c>
      <c r="AP45">
        <f t="shared" si="21"/>
        <v>2903</v>
      </c>
      <c r="AQ45">
        <f t="shared" si="21"/>
        <v>619</v>
      </c>
      <c r="AR45">
        <f t="shared" si="21"/>
        <v>2633</v>
      </c>
      <c r="AS45">
        <f t="shared" si="21"/>
        <v>8729</v>
      </c>
      <c r="AT45">
        <f t="shared" si="21"/>
        <v>2131</v>
      </c>
      <c r="AU45">
        <f t="shared" si="21"/>
        <v>2659</v>
      </c>
      <c r="AV45">
        <f t="shared" si="21"/>
        <v>5505</v>
      </c>
      <c r="AW45" s="115"/>
      <c r="AX45" s="81"/>
      <c r="AY45" s="116"/>
      <c r="AZ45" s="83" t="s">
        <v>131</v>
      </c>
      <c r="BB45" s="77">
        <v>44</v>
      </c>
      <c r="BD45" s="200" t="s">
        <v>120</v>
      </c>
    </row>
    <row r="46" spans="1:56" ht="13.5" thickBot="1" x14ac:dyDescent="0.25">
      <c r="A46" s="114" t="s">
        <v>40</v>
      </c>
      <c r="B46">
        <f t="shared" si="18"/>
        <v>555491</v>
      </c>
      <c r="C46">
        <f t="shared" si="21"/>
        <v>37792</v>
      </c>
      <c r="D46">
        <f t="shared" si="21"/>
        <v>11617</v>
      </c>
      <c r="E46">
        <f t="shared" si="21"/>
        <v>14693</v>
      </c>
      <c r="F46">
        <f t="shared" si="21"/>
        <v>39837</v>
      </c>
      <c r="G46">
        <f t="shared" si="21"/>
        <v>32681</v>
      </c>
      <c r="H46">
        <f t="shared" si="21"/>
        <v>58490</v>
      </c>
      <c r="I46">
        <f t="shared" si="21"/>
        <v>119844</v>
      </c>
      <c r="J46">
        <f t="shared" si="21"/>
        <v>30875</v>
      </c>
      <c r="K46">
        <f t="shared" si="21"/>
        <v>73343</v>
      </c>
      <c r="L46">
        <f t="shared" si="21"/>
        <v>88464</v>
      </c>
      <c r="M46">
        <f t="shared" si="21"/>
        <v>2011</v>
      </c>
      <c r="N46">
        <f t="shared" si="21"/>
        <v>2448</v>
      </c>
      <c r="O46">
        <f t="shared" si="21"/>
        <v>40827</v>
      </c>
      <c r="P46">
        <f t="shared" si="21"/>
        <v>2569</v>
      </c>
      <c r="Q46">
        <f t="shared" si="21"/>
        <v>21824</v>
      </c>
      <c r="R46">
        <f t="shared" si="21"/>
        <v>27561</v>
      </c>
      <c r="S46">
        <f t="shared" si="21"/>
        <v>11679</v>
      </c>
      <c r="T46">
        <f t="shared" si="21"/>
        <v>7812</v>
      </c>
      <c r="U46">
        <f t="shared" si="21"/>
        <v>5736</v>
      </c>
      <c r="V46">
        <f t="shared" si="21"/>
        <v>14693</v>
      </c>
      <c r="W46">
        <f t="shared" si="21"/>
        <v>15136</v>
      </c>
      <c r="X46">
        <f t="shared" si="21"/>
        <v>12669</v>
      </c>
      <c r="Y46">
        <f t="shared" si="21"/>
        <v>9920</v>
      </c>
      <c r="Z46">
        <f t="shared" si="21"/>
        <v>11311</v>
      </c>
      <c r="AA46">
        <f t="shared" si="21"/>
        <v>9810</v>
      </c>
      <c r="AB46">
        <f t="shared" si="21"/>
        <v>46106</v>
      </c>
      <c r="AC46">
        <f t="shared" si="21"/>
        <v>2569</v>
      </c>
      <c r="AD46">
        <f t="shared" si="21"/>
        <v>17949</v>
      </c>
      <c r="AE46">
        <f t="shared" si="21"/>
        <v>39837</v>
      </c>
      <c r="AF46">
        <f t="shared" si="21"/>
        <v>63378</v>
      </c>
      <c r="AG46">
        <f t="shared" si="21"/>
        <v>23063</v>
      </c>
      <c r="AH46">
        <f t="shared" si="21"/>
        <v>8086</v>
      </c>
      <c r="AI46">
        <f t="shared" si="21"/>
        <v>9272</v>
      </c>
      <c r="AJ46">
        <f t="shared" si="21"/>
        <v>9105</v>
      </c>
      <c r="AK46">
        <f t="shared" si="21"/>
        <v>14469</v>
      </c>
      <c r="AL46">
        <f t="shared" si="21"/>
        <v>38870</v>
      </c>
      <c r="AM46">
        <f t="shared" si="21"/>
        <v>2011</v>
      </c>
      <c r="AN46">
        <f t="shared" si="21"/>
        <v>14012</v>
      </c>
      <c r="AO46">
        <f t="shared" si="21"/>
        <v>18587</v>
      </c>
      <c r="AP46">
        <f t="shared" si="21"/>
        <v>11617</v>
      </c>
      <c r="AQ46">
        <f t="shared" si="21"/>
        <v>2448</v>
      </c>
      <c r="AR46">
        <f t="shared" si="21"/>
        <v>10654</v>
      </c>
      <c r="AS46">
        <f t="shared" si="21"/>
        <v>34473</v>
      </c>
      <c r="AT46">
        <f t="shared" si="21"/>
        <v>8996</v>
      </c>
      <c r="AU46">
        <f t="shared" si="21"/>
        <v>10063</v>
      </c>
      <c r="AV46">
        <f t="shared" si="21"/>
        <v>21775</v>
      </c>
      <c r="AW46" s="115"/>
      <c r="AX46" s="81"/>
      <c r="AY46" s="116"/>
      <c r="AZ46" s="83" t="s">
        <v>131</v>
      </c>
      <c r="BB46" s="77">
        <v>45</v>
      </c>
      <c r="BD46" s="200" t="s">
        <v>121</v>
      </c>
    </row>
    <row r="47" spans="1:56" ht="13.5" thickBot="1" x14ac:dyDescent="0.25">
      <c r="A47" s="114" t="s">
        <v>41</v>
      </c>
      <c r="B47">
        <f t="shared" si="18"/>
        <v>660895</v>
      </c>
      <c r="C47">
        <f t="shared" si="21"/>
        <v>46883</v>
      </c>
      <c r="D47">
        <f t="shared" si="21"/>
        <v>14830</v>
      </c>
      <c r="E47">
        <f t="shared" si="21"/>
        <v>17449</v>
      </c>
      <c r="F47">
        <f t="shared" si="21"/>
        <v>46839</v>
      </c>
      <c r="G47">
        <f t="shared" si="21"/>
        <v>39007</v>
      </c>
      <c r="H47">
        <f t="shared" si="21"/>
        <v>68022</v>
      </c>
      <c r="I47">
        <f t="shared" si="21"/>
        <v>140168</v>
      </c>
      <c r="J47">
        <f t="shared" si="21"/>
        <v>39268</v>
      </c>
      <c r="K47">
        <f t="shared" si="21"/>
        <v>88693</v>
      </c>
      <c r="L47">
        <f t="shared" si="21"/>
        <v>101271</v>
      </c>
      <c r="M47">
        <f t="shared" si="21"/>
        <v>2459</v>
      </c>
      <c r="N47">
        <f t="shared" si="21"/>
        <v>3131</v>
      </c>
      <c r="O47">
        <f t="shared" si="21"/>
        <v>49470</v>
      </c>
      <c r="P47">
        <f t="shared" si="21"/>
        <v>3405</v>
      </c>
      <c r="Q47">
        <f t="shared" si="21"/>
        <v>23564</v>
      </c>
      <c r="R47">
        <f t="shared" si="21"/>
        <v>33746</v>
      </c>
      <c r="S47">
        <f t="shared" si="21"/>
        <v>14554</v>
      </c>
      <c r="T47">
        <f t="shared" si="21"/>
        <v>10710</v>
      </c>
      <c r="U47">
        <f t="shared" si="21"/>
        <v>6701</v>
      </c>
      <c r="V47">
        <f t="shared" si="21"/>
        <v>17449</v>
      </c>
      <c r="W47">
        <f t="shared" si="21"/>
        <v>16752</v>
      </c>
      <c r="X47">
        <f t="shared" si="21"/>
        <v>15689</v>
      </c>
      <c r="Y47">
        <f t="shared" si="21"/>
        <v>13868</v>
      </c>
      <c r="Z47">
        <f t="shared" ref="C47:AV53" si="22">Z88+Z129+Z170+Z211+Z252</f>
        <v>13635</v>
      </c>
      <c r="AA47">
        <f t="shared" si="22"/>
        <v>13368</v>
      </c>
      <c r="AB47">
        <f t="shared" si="22"/>
        <v>50077</v>
      </c>
      <c r="AC47">
        <f t="shared" si="22"/>
        <v>3405</v>
      </c>
      <c r="AD47">
        <f t="shared" si="22"/>
        <v>20433</v>
      </c>
      <c r="AE47">
        <f t="shared" si="22"/>
        <v>46839</v>
      </c>
      <c r="AF47">
        <f t="shared" si="22"/>
        <v>68594</v>
      </c>
      <c r="AG47">
        <f t="shared" si="22"/>
        <v>28558</v>
      </c>
      <c r="AH47">
        <f t="shared" si="22"/>
        <v>9989</v>
      </c>
      <c r="AI47">
        <f t="shared" si="22"/>
        <v>11444</v>
      </c>
      <c r="AJ47">
        <f t="shared" si="22"/>
        <v>10712</v>
      </c>
      <c r="AK47">
        <f t="shared" si="22"/>
        <v>17921</v>
      </c>
      <c r="AL47">
        <f t="shared" si="22"/>
        <v>46862</v>
      </c>
      <c r="AM47">
        <f t="shared" si="22"/>
        <v>2459</v>
      </c>
      <c r="AN47">
        <f t="shared" si="22"/>
        <v>18164</v>
      </c>
      <c r="AO47">
        <f t="shared" si="22"/>
        <v>22673</v>
      </c>
      <c r="AP47">
        <f t="shared" si="22"/>
        <v>14830</v>
      </c>
      <c r="AQ47">
        <f t="shared" si="22"/>
        <v>3131</v>
      </c>
      <c r="AR47">
        <f t="shared" si="22"/>
        <v>13273</v>
      </c>
      <c r="AS47">
        <f t="shared" si="22"/>
        <v>41831</v>
      </c>
      <c r="AT47">
        <f t="shared" si="22"/>
        <v>11873</v>
      </c>
      <c r="AU47">
        <f t="shared" si="22"/>
        <v>11676</v>
      </c>
      <c r="AV47">
        <f t="shared" si="22"/>
        <v>26115</v>
      </c>
      <c r="AW47" s="115"/>
      <c r="AX47" s="81"/>
      <c r="AY47" s="116"/>
      <c r="AZ47" s="83" t="s">
        <v>131</v>
      </c>
      <c r="BB47" s="77">
        <v>46</v>
      </c>
      <c r="BD47" s="200" t="s">
        <v>122</v>
      </c>
    </row>
    <row r="48" spans="1:56" ht="13.5" thickBot="1" x14ac:dyDescent="0.25">
      <c r="A48" s="114" t="s">
        <v>42</v>
      </c>
      <c r="B48">
        <f t="shared" si="18"/>
        <v>717767</v>
      </c>
      <c r="C48">
        <f t="shared" si="22"/>
        <v>51980</v>
      </c>
      <c r="D48">
        <f t="shared" si="22"/>
        <v>16183</v>
      </c>
      <c r="E48">
        <f t="shared" si="22"/>
        <v>20817</v>
      </c>
      <c r="F48">
        <f t="shared" si="22"/>
        <v>50950</v>
      </c>
      <c r="G48">
        <f t="shared" si="22"/>
        <v>42892</v>
      </c>
      <c r="H48">
        <f t="shared" si="22"/>
        <v>73548</v>
      </c>
      <c r="I48">
        <f t="shared" si="22"/>
        <v>150050</v>
      </c>
      <c r="J48">
        <f t="shared" si="22"/>
        <v>44406</v>
      </c>
      <c r="K48">
        <f t="shared" si="22"/>
        <v>94570</v>
      </c>
      <c r="L48">
        <f t="shared" si="22"/>
        <v>107084</v>
      </c>
      <c r="M48">
        <f t="shared" si="22"/>
        <v>2908</v>
      </c>
      <c r="N48">
        <f t="shared" si="22"/>
        <v>3595</v>
      </c>
      <c r="O48">
        <f t="shared" si="22"/>
        <v>54863</v>
      </c>
      <c r="P48">
        <f t="shared" si="22"/>
        <v>3921</v>
      </c>
      <c r="Q48">
        <f t="shared" si="22"/>
        <v>23712</v>
      </c>
      <c r="R48">
        <f t="shared" si="22"/>
        <v>36760</v>
      </c>
      <c r="S48">
        <f t="shared" si="22"/>
        <v>16023</v>
      </c>
      <c r="T48">
        <f t="shared" si="22"/>
        <v>12699</v>
      </c>
      <c r="U48">
        <f t="shared" si="22"/>
        <v>7628</v>
      </c>
      <c r="V48">
        <f t="shared" si="22"/>
        <v>20817</v>
      </c>
      <c r="W48">
        <f t="shared" si="22"/>
        <v>17848</v>
      </c>
      <c r="X48">
        <f t="shared" si="22"/>
        <v>16631</v>
      </c>
      <c r="Y48">
        <f t="shared" si="22"/>
        <v>16057</v>
      </c>
      <c r="Z48">
        <f t="shared" si="22"/>
        <v>15233</v>
      </c>
      <c r="AA48">
        <f t="shared" si="22"/>
        <v>14997</v>
      </c>
      <c r="AB48">
        <f t="shared" si="22"/>
        <v>52108</v>
      </c>
      <c r="AC48">
        <f t="shared" si="22"/>
        <v>3921</v>
      </c>
      <c r="AD48">
        <f t="shared" si="22"/>
        <v>21578</v>
      </c>
      <c r="AE48">
        <f t="shared" si="22"/>
        <v>50950</v>
      </c>
      <c r="AF48">
        <f t="shared" si="22"/>
        <v>71193</v>
      </c>
      <c r="AG48">
        <f t="shared" si="22"/>
        <v>31707</v>
      </c>
      <c r="AH48">
        <f t="shared" si="22"/>
        <v>11403</v>
      </c>
      <c r="AI48">
        <f t="shared" si="22"/>
        <v>12543</v>
      </c>
      <c r="AJ48">
        <f t="shared" si="22"/>
        <v>13076</v>
      </c>
      <c r="AK48">
        <f t="shared" si="22"/>
        <v>20018</v>
      </c>
      <c r="AL48">
        <f t="shared" si="22"/>
        <v>49347</v>
      </c>
      <c r="AM48">
        <f t="shared" si="22"/>
        <v>2908</v>
      </c>
      <c r="AN48">
        <f t="shared" si="22"/>
        <v>20992</v>
      </c>
      <c r="AO48">
        <f t="shared" si="22"/>
        <v>23798</v>
      </c>
      <c r="AP48">
        <f t="shared" si="22"/>
        <v>16183</v>
      </c>
      <c r="AQ48">
        <f t="shared" si="22"/>
        <v>3595</v>
      </c>
      <c r="AR48">
        <f t="shared" si="22"/>
        <v>15331</v>
      </c>
      <c r="AS48">
        <f t="shared" si="22"/>
        <v>45223</v>
      </c>
      <c r="AT48">
        <f t="shared" si="22"/>
        <v>13686</v>
      </c>
      <c r="AU48">
        <f t="shared" si="22"/>
        <v>12602</v>
      </c>
      <c r="AV48">
        <f t="shared" si="22"/>
        <v>27200</v>
      </c>
      <c r="AW48" s="115"/>
      <c r="AX48" s="81"/>
      <c r="AY48" s="116"/>
      <c r="AZ48" s="83" t="s">
        <v>131</v>
      </c>
      <c r="BB48" s="77">
        <v>47</v>
      </c>
      <c r="BD48" s="200" t="s">
        <v>123</v>
      </c>
    </row>
    <row r="49" spans="1:56" ht="13.5" thickBot="1" x14ac:dyDescent="0.25">
      <c r="A49" s="114" t="s">
        <v>43</v>
      </c>
      <c r="B49">
        <f t="shared" si="18"/>
        <v>797443</v>
      </c>
      <c r="C49">
        <f t="shared" si="22"/>
        <v>57079</v>
      </c>
      <c r="D49">
        <f t="shared" si="22"/>
        <v>16381</v>
      </c>
      <c r="E49">
        <f t="shared" si="22"/>
        <v>21201</v>
      </c>
      <c r="F49">
        <f t="shared" si="22"/>
        <v>57680</v>
      </c>
      <c r="G49">
        <f t="shared" si="22"/>
        <v>48249</v>
      </c>
      <c r="H49">
        <f t="shared" si="22"/>
        <v>83738</v>
      </c>
      <c r="I49">
        <f t="shared" si="22"/>
        <v>175113</v>
      </c>
      <c r="J49">
        <f t="shared" si="22"/>
        <v>43957</v>
      </c>
      <c r="K49">
        <f t="shared" si="22"/>
        <v>98344</v>
      </c>
      <c r="L49">
        <f t="shared" si="22"/>
        <v>123449</v>
      </c>
      <c r="M49">
        <f t="shared" si="22"/>
        <v>3141</v>
      </c>
      <c r="N49">
        <f t="shared" si="22"/>
        <v>3388</v>
      </c>
      <c r="O49">
        <f t="shared" si="22"/>
        <v>62107</v>
      </c>
      <c r="P49">
        <f t="shared" si="22"/>
        <v>3616</v>
      </c>
      <c r="Q49">
        <f t="shared" si="22"/>
        <v>33374</v>
      </c>
      <c r="R49">
        <f t="shared" si="22"/>
        <v>36909</v>
      </c>
      <c r="S49">
        <f t="shared" si="22"/>
        <v>15934</v>
      </c>
      <c r="T49">
        <f t="shared" si="22"/>
        <v>12953</v>
      </c>
      <c r="U49">
        <f t="shared" si="22"/>
        <v>8091</v>
      </c>
      <c r="V49">
        <f t="shared" si="22"/>
        <v>21201</v>
      </c>
      <c r="W49">
        <f t="shared" si="22"/>
        <v>25676</v>
      </c>
      <c r="X49">
        <f t="shared" si="22"/>
        <v>19394</v>
      </c>
      <c r="Y49">
        <f t="shared" si="22"/>
        <v>16569</v>
      </c>
      <c r="Z49">
        <f t="shared" si="22"/>
        <v>15577</v>
      </c>
      <c r="AA49">
        <f t="shared" si="22"/>
        <v>14627</v>
      </c>
      <c r="AB49">
        <f t="shared" si="22"/>
        <v>68210</v>
      </c>
      <c r="AC49">
        <f t="shared" si="22"/>
        <v>3616</v>
      </c>
      <c r="AD49">
        <f t="shared" si="22"/>
        <v>22770</v>
      </c>
      <c r="AE49">
        <f t="shared" si="22"/>
        <v>57680</v>
      </c>
      <c r="AF49">
        <f t="shared" si="22"/>
        <v>91001</v>
      </c>
      <c r="AG49">
        <f t="shared" si="22"/>
        <v>31004</v>
      </c>
      <c r="AH49">
        <f t="shared" si="22"/>
        <v>12467</v>
      </c>
      <c r="AI49">
        <f t="shared" si="22"/>
        <v>12922</v>
      </c>
      <c r="AJ49">
        <f t="shared" si="22"/>
        <v>13455</v>
      </c>
      <c r="AK49">
        <f t="shared" si="22"/>
        <v>21323</v>
      </c>
      <c r="AL49">
        <f t="shared" si="22"/>
        <v>50877</v>
      </c>
      <c r="AM49">
        <f t="shared" si="22"/>
        <v>3141</v>
      </c>
      <c r="AN49">
        <f t="shared" si="22"/>
        <v>20497</v>
      </c>
      <c r="AO49">
        <f t="shared" si="22"/>
        <v>26184</v>
      </c>
      <c r="AP49">
        <f t="shared" si="22"/>
        <v>16381</v>
      </c>
      <c r="AQ49">
        <f t="shared" si="22"/>
        <v>3388</v>
      </c>
      <c r="AR49">
        <f t="shared" si="22"/>
        <v>16362</v>
      </c>
      <c r="AS49">
        <f t="shared" si="22"/>
        <v>47467</v>
      </c>
      <c r="AT49">
        <f t="shared" si="22"/>
        <v>17388</v>
      </c>
      <c r="AU49">
        <f t="shared" si="22"/>
        <v>14265</v>
      </c>
      <c r="AV49">
        <f t="shared" si="22"/>
        <v>26740</v>
      </c>
      <c r="AW49" s="115"/>
      <c r="AX49" s="81"/>
      <c r="AY49" s="116"/>
      <c r="AZ49" s="83" t="s">
        <v>131</v>
      </c>
      <c r="BB49" s="77">
        <v>48</v>
      </c>
      <c r="BD49" s="200" t="s">
        <v>124</v>
      </c>
    </row>
    <row r="50" spans="1:56" ht="13.5" thickBot="1" x14ac:dyDescent="0.25">
      <c r="A50" s="114" t="s">
        <v>44</v>
      </c>
      <c r="B50">
        <f t="shared" si="18"/>
        <v>882758</v>
      </c>
      <c r="C50">
        <f t="shared" si="22"/>
        <v>53556</v>
      </c>
      <c r="D50">
        <f t="shared" si="22"/>
        <v>13065</v>
      </c>
      <c r="E50">
        <f t="shared" si="22"/>
        <v>17635</v>
      </c>
      <c r="F50">
        <f t="shared" si="22"/>
        <v>62826</v>
      </c>
      <c r="G50">
        <f t="shared" si="22"/>
        <v>45921</v>
      </c>
      <c r="H50">
        <f t="shared" si="22"/>
        <v>92063</v>
      </c>
      <c r="I50">
        <f t="shared" si="22"/>
        <v>218316</v>
      </c>
      <c r="J50">
        <f t="shared" si="22"/>
        <v>35029</v>
      </c>
      <c r="K50">
        <f t="shared" si="22"/>
        <v>98375</v>
      </c>
      <c r="L50">
        <f t="shared" si="22"/>
        <v>168992</v>
      </c>
      <c r="M50">
        <f t="shared" si="22"/>
        <v>2252</v>
      </c>
      <c r="N50">
        <f t="shared" si="22"/>
        <v>2519</v>
      </c>
      <c r="O50">
        <f t="shared" si="22"/>
        <v>69756</v>
      </c>
      <c r="P50">
        <f t="shared" si="22"/>
        <v>2453</v>
      </c>
      <c r="Q50">
        <f t="shared" si="22"/>
        <v>51974</v>
      </c>
      <c r="R50">
        <f t="shared" si="22"/>
        <v>29413</v>
      </c>
      <c r="S50">
        <f t="shared" si="22"/>
        <v>13451</v>
      </c>
      <c r="T50">
        <f t="shared" si="22"/>
        <v>9796</v>
      </c>
      <c r="U50">
        <f t="shared" si="22"/>
        <v>6991</v>
      </c>
      <c r="V50">
        <f t="shared" si="22"/>
        <v>17635</v>
      </c>
      <c r="W50">
        <f t="shared" si="22"/>
        <v>35823</v>
      </c>
      <c r="X50">
        <f t="shared" si="22"/>
        <v>18198</v>
      </c>
      <c r="Y50">
        <f t="shared" si="22"/>
        <v>14354</v>
      </c>
      <c r="Z50">
        <f t="shared" si="22"/>
        <v>12623</v>
      </c>
      <c r="AA50">
        <f t="shared" si="22"/>
        <v>12112</v>
      </c>
      <c r="AB50">
        <f t="shared" si="22"/>
        <v>118795</v>
      </c>
      <c r="AC50">
        <f t="shared" si="22"/>
        <v>2453</v>
      </c>
      <c r="AD50">
        <f t="shared" si="22"/>
        <v>21547</v>
      </c>
      <c r="AE50">
        <f t="shared" si="22"/>
        <v>62826</v>
      </c>
      <c r="AF50">
        <f t="shared" si="22"/>
        <v>137048</v>
      </c>
      <c r="AG50">
        <f t="shared" si="22"/>
        <v>25233</v>
      </c>
      <c r="AH50">
        <f t="shared" si="22"/>
        <v>12668</v>
      </c>
      <c r="AI50">
        <f t="shared" si="22"/>
        <v>11869</v>
      </c>
      <c r="AJ50">
        <f t="shared" si="22"/>
        <v>10676</v>
      </c>
      <c r="AK50">
        <f t="shared" si="22"/>
        <v>19959</v>
      </c>
      <c r="AL50">
        <f t="shared" si="22"/>
        <v>52508</v>
      </c>
      <c r="AM50">
        <f t="shared" si="22"/>
        <v>2252</v>
      </c>
      <c r="AN50">
        <f t="shared" si="22"/>
        <v>20482</v>
      </c>
      <c r="AO50">
        <f t="shared" si="22"/>
        <v>26856</v>
      </c>
      <c r="AP50">
        <f t="shared" si="22"/>
        <v>13065</v>
      </c>
      <c r="AQ50">
        <f t="shared" si="22"/>
        <v>2519</v>
      </c>
      <c r="AR50">
        <f t="shared" si="22"/>
        <v>15399</v>
      </c>
      <c r="AS50">
        <f t="shared" si="22"/>
        <v>45867</v>
      </c>
      <c r="AT50">
        <f t="shared" si="22"/>
        <v>17383</v>
      </c>
      <c r="AU50">
        <f t="shared" si="22"/>
        <v>15278</v>
      </c>
      <c r="AV50">
        <f t="shared" si="22"/>
        <v>25705</v>
      </c>
      <c r="AW50" s="115"/>
      <c r="AX50" s="81"/>
      <c r="AY50" s="116"/>
      <c r="AZ50" s="83" t="s">
        <v>131</v>
      </c>
      <c r="BB50" s="77">
        <v>49</v>
      </c>
      <c r="BD50" s="200" t="s">
        <v>125</v>
      </c>
    </row>
    <row r="51" spans="1:56" ht="13.5" thickBot="1" x14ac:dyDescent="0.25">
      <c r="A51" s="114" t="s">
        <v>45</v>
      </c>
      <c r="B51">
        <f t="shared" si="18"/>
        <v>841950</v>
      </c>
      <c r="C51">
        <f t="shared" si="22"/>
        <v>48543</v>
      </c>
      <c r="D51">
        <f t="shared" si="22"/>
        <v>11874</v>
      </c>
      <c r="E51">
        <f t="shared" si="22"/>
        <v>16676</v>
      </c>
      <c r="F51">
        <f t="shared" si="22"/>
        <v>51044</v>
      </c>
      <c r="G51">
        <f t="shared" si="22"/>
        <v>41686</v>
      </c>
      <c r="H51">
        <f t="shared" si="22"/>
        <v>84325</v>
      </c>
      <c r="I51">
        <f t="shared" si="22"/>
        <v>213184</v>
      </c>
      <c r="J51">
        <f t="shared" si="22"/>
        <v>36958</v>
      </c>
      <c r="K51">
        <f t="shared" si="22"/>
        <v>98731</v>
      </c>
      <c r="L51">
        <f t="shared" si="22"/>
        <v>171903</v>
      </c>
      <c r="M51">
        <f t="shared" si="22"/>
        <v>2340</v>
      </c>
      <c r="N51">
        <f t="shared" si="22"/>
        <v>2720</v>
      </c>
      <c r="O51">
        <f t="shared" si="22"/>
        <v>59153</v>
      </c>
      <c r="P51">
        <f t="shared" si="22"/>
        <v>2813</v>
      </c>
      <c r="Q51">
        <f t="shared" si="22"/>
        <v>45694</v>
      </c>
      <c r="R51">
        <f t="shared" si="22"/>
        <v>28637</v>
      </c>
      <c r="S51">
        <f t="shared" si="22"/>
        <v>12747</v>
      </c>
      <c r="T51">
        <f t="shared" si="22"/>
        <v>8462</v>
      </c>
      <c r="U51">
        <f t="shared" si="22"/>
        <v>6850</v>
      </c>
      <c r="V51">
        <f t="shared" si="22"/>
        <v>16676</v>
      </c>
      <c r="W51">
        <f t="shared" si="22"/>
        <v>27686</v>
      </c>
      <c r="X51">
        <f t="shared" si="22"/>
        <v>16675</v>
      </c>
      <c r="Y51">
        <f t="shared" si="22"/>
        <v>11446</v>
      </c>
      <c r="Z51">
        <f t="shared" si="22"/>
        <v>10774</v>
      </c>
      <c r="AA51">
        <f t="shared" si="22"/>
        <v>9330</v>
      </c>
      <c r="AB51">
        <f t="shared" si="22"/>
        <v>124620</v>
      </c>
      <c r="AC51">
        <f t="shared" si="22"/>
        <v>2813</v>
      </c>
      <c r="AD51">
        <f t="shared" si="22"/>
        <v>23257</v>
      </c>
      <c r="AE51">
        <f t="shared" si="22"/>
        <v>51044</v>
      </c>
      <c r="AF51">
        <f t="shared" si="22"/>
        <v>140111</v>
      </c>
      <c r="AG51">
        <f t="shared" si="22"/>
        <v>28496</v>
      </c>
      <c r="AH51">
        <f t="shared" si="22"/>
        <v>11465</v>
      </c>
      <c r="AI51">
        <f t="shared" si="22"/>
        <v>10785</v>
      </c>
      <c r="AJ51">
        <f t="shared" si="22"/>
        <v>9994</v>
      </c>
      <c r="AK51">
        <f t="shared" si="22"/>
        <v>18335</v>
      </c>
      <c r="AL51">
        <f t="shared" si="22"/>
        <v>52621</v>
      </c>
      <c r="AM51">
        <f t="shared" si="22"/>
        <v>2340</v>
      </c>
      <c r="AN51">
        <f t="shared" si="22"/>
        <v>18720</v>
      </c>
      <c r="AO51">
        <f t="shared" si="22"/>
        <v>26133</v>
      </c>
      <c r="AP51">
        <f t="shared" si="22"/>
        <v>11874</v>
      </c>
      <c r="AQ51">
        <f t="shared" si="22"/>
        <v>2720</v>
      </c>
      <c r="AR51">
        <f t="shared" si="22"/>
        <v>13533</v>
      </c>
      <c r="AS51">
        <f t="shared" si="22"/>
        <v>46110</v>
      </c>
      <c r="AT51">
        <f t="shared" si="22"/>
        <v>11579</v>
      </c>
      <c r="AU51">
        <f t="shared" si="22"/>
        <v>14699</v>
      </c>
      <c r="AV51">
        <f t="shared" si="22"/>
        <v>25724</v>
      </c>
      <c r="AW51" s="115"/>
      <c r="AX51" s="81"/>
      <c r="AY51" s="116"/>
      <c r="AZ51" s="83" t="s">
        <v>131</v>
      </c>
      <c r="BB51" s="77">
        <v>50</v>
      </c>
      <c r="BD51" s="201"/>
    </row>
    <row r="52" spans="1:56" ht="13.5" thickBot="1" x14ac:dyDescent="0.25">
      <c r="A52" s="114" t="s">
        <v>46</v>
      </c>
      <c r="B52">
        <f t="shared" si="18"/>
        <v>779499</v>
      </c>
      <c r="C52">
        <f t="shared" si="22"/>
        <v>48166</v>
      </c>
      <c r="D52">
        <f t="shared" si="22"/>
        <v>13139</v>
      </c>
      <c r="E52">
        <f t="shared" si="22"/>
        <v>17027</v>
      </c>
      <c r="F52">
        <f t="shared" si="22"/>
        <v>50942</v>
      </c>
      <c r="G52">
        <f t="shared" si="22"/>
        <v>43055</v>
      </c>
      <c r="H52">
        <f t="shared" si="22"/>
        <v>80222</v>
      </c>
      <c r="I52">
        <f t="shared" si="22"/>
        <v>181746</v>
      </c>
      <c r="J52">
        <f t="shared" si="22"/>
        <v>38937</v>
      </c>
      <c r="K52">
        <f t="shared" si="22"/>
        <v>97175</v>
      </c>
      <c r="L52">
        <f t="shared" si="22"/>
        <v>147502</v>
      </c>
      <c r="M52">
        <f t="shared" si="22"/>
        <v>2593</v>
      </c>
      <c r="N52">
        <f t="shared" si="22"/>
        <v>3439</v>
      </c>
      <c r="O52">
        <f t="shared" si="22"/>
        <v>52120</v>
      </c>
      <c r="P52">
        <f t="shared" si="22"/>
        <v>3436</v>
      </c>
      <c r="Q52">
        <f t="shared" si="22"/>
        <v>35552</v>
      </c>
      <c r="R52">
        <f t="shared" si="22"/>
        <v>33713</v>
      </c>
      <c r="S52">
        <f t="shared" si="22"/>
        <v>14044</v>
      </c>
      <c r="T52">
        <f t="shared" si="22"/>
        <v>9556</v>
      </c>
      <c r="U52">
        <f t="shared" si="22"/>
        <v>7400</v>
      </c>
      <c r="V52">
        <f t="shared" si="22"/>
        <v>17027</v>
      </c>
      <c r="W52">
        <f t="shared" si="22"/>
        <v>20734</v>
      </c>
      <c r="X52">
        <f t="shared" si="22"/>
        <v>16620</v>
      </c>
      <c r="Y52">
        <f t="shared" si="22"/>
        <v>11329</v>
      </c>
      <c r="Z52">
        <f t="shared" si="22"/>
        <v>12681</v>
      </c>
      <c r="AA52">
        <f t="shared" si="22"/>
        <v>10131</v>
      </c>
      <c r="AB52">
        <f t="shared" si="22"/>
        <v>96654</v>
      </c>
      <c r="AC52">
        <f t="shared" si="22"/>
        <v>3436</v>
      </c>
      <c r="AD52">
        <f t="shared" si="22"/>
        <v>24268</v>
      </c>
      <c r="AE52">
        <f t="shared" si="22"/>
        <v>50942</v>
      </c>
      <c r="AF52">
        <f t="shared" si="22"/>
        <v>112305</v>
      </c>
      <c r="AG52">
        <f t="shared" si="22"/>
        <v>29381</v>
      </c>
      <c r="AH52">
        <f t="shared" si="22"/>
        <v>10543</v>
      </c>
      <c r="AI52">
        <f t="shared" si="22"/>
        <v>11353</v>
      </c>
      <c r="AJ52">
        <f t="shared" si="22"/>
        <v>10957</v>
      </c>
      <c r="AK52">
        <f t="shared" si="22"/>
        <v>18209</v>
      </c>
      <c r="AL52">
        <f t="shared" si="22"/>
        <v>51635</v>
      </c>
      <c r="AM52">
        <f t="shared" si="22"/>
        <v>2593</v>
      </c>
      <c r="AN52">
        <f t="shared" si="22"/>
        <v>17342</v>
      </c>
      <c r="AO52">
        <f t="shared" si="22"/>
        <v>24258</v>
      </c>
      <c r="AP52">
        <f t="shared" si="22"/>
        <v>13139</v>
      </c>
      <c r="AQ52">
        <f t="shared" si="22"/>
        <v>3439</v>
      </c>
      <c r="AR52">
        <f t="shared" si="22"/>
        <v>13337</v>
      </c>
      <c r="AS52">
        <f t="shared" si="22"/>
        <v>45540</v>
      </c>
      <c r="AT52">
        <f t="shared" si="22"/>
        <v>11387</v>
      </c>
      <c r="AU52">
        <f t="shared" si="22"/>
        <v>13180</v>
      </c>
      <c r="AV52">
        <f t="shared" si="22"/>
        <v>26814</v>
      </c>
      <c r="AW52" s="115"/>
      <c r="AX52" s="81"/>
      <c r="AY52" s="116"/>
      <c r="AZ52" s="83" t="s">
        <v>131</v>
      </c>
      <c r="BB52" s="77">
        <v>51</v>
      </c>
    </row>
    <row r="53" spans="1:56" ht="13.5" thickBot="1" x14ac:dyDescent="0.25">
      <c r="A53" s="114" t="s">
        <v>47</v>
      </c>
      <c r="B53">
        <f t="shared" si="18"/>
        <v>910501</v>
      </c>
      <c r="C53">
        <f t="shared" si="22"/>
        <v>62054</v>
      </c>
      <c r="D53">
        <f t="shared" si="22"/>
        <v>18914</v>
      </c>
      <c r="E53">
        <f t="shared" ref="C53:AV58" si="23">E94+E135+E176+E217+E258</f>
        <v>22780</v>
      </c>
      <c r="F53">
        <f t="shared" si="23"/>
        <v>62195</v>
      </c>
      <c r="G53">
        <f t="shared" si="23"/>
        <v>54059</v>
      </c>
      <c r="H53">
        <f t="shared" si="23"/>
        <v>96258</v>
      </c>
      <c r="I53">
        <f t="shared" si="23"/>
        <v>196649</v>
      </c>
      <c r="J53">
        <f t="shared" si="23"/>
        <v>50627</v>
      </c>
      <c r="K53">
        <f t="shared" si="23"/>
        <v>118100</v>
      </c>
      <c r="L53">
        <f t="shared" si="23"/>
        <v>153593</v>
      </c>
      <c r="M53">
        <f t="shared" si="23"/>
        <v>3290</v>
      </c>
      <c r="N53">
        <f t="shared" si="23"/>
        <v>3851</v>
      </c>
      <c r="O53">
        <f t="shared" si="23"/>
        <v>63943</v>
      </c>
      <c r="P53">
        <f t="shared" si="23"/>
        <v>4188</v>
      </c>
      <c r="Q53">
        <f t="shared" si="23"/>
        <v>35993</v>
      </c>
      <c r="R53">
        <f t="shared" si="23"/>
        <v>45340</v>
      </c>
      <c r="S53">
        <f t="shared" si="23"/>
        <v>18572</v>
      </c>
      <c r="T53">
        <f t="shared" si="23"/>
        <v>13718</v>
      </c>
      <c r="U53">
        <f t="shared" si="23"/>
        <v>9032</v>
      </c>
      <c r="V53">
        <f t="shared" si="23"/>
        <v>22780</v>
      </c>
      <c r="W53">
        <f t="shared" si="23"/>
        <v>21928</v>
      </c>
      <c r="X53">
        <f t="shared" si="23"/>
        <v>21220</v>
      </c>
      <c r="Y53">
        <f t="shared" si="23"/>
        <v>16307</v>
      </c>
      <c r="Z53">
        <f t="shared" si="23"/>
        <v>17855</v>
      </c>
      <c r="AA53">
        <f t="shared" si="23"/>
        <v>14500</v>
      </c>
      <c r="AB53">
        <f t="shared" si="23"/>
        <v>86593</v>
      </c>
      <c r="AC53">
        <f t="shared" si="23"/>
        <v>4188</v>
      </c>
      <c r="AD53">
        <f t="shared" si="23"/>
        <v>29319</v>
      </c>
      <c r="AE53">
        <f t="shared" si="23"/>
        <v>62195</v>
      </c>
      <c r="AF53">
        <f t="shared" si="23"/>
        <v>106703</v>
      </c>
      <c r="AG53">
        <f t="shared" si="23"/>
        <v>36909</v>
      </c>
      <c r="AH53">
        <f t="shared" si="23"/>
        <v>13248</v>
      </c>
      <c r="AI53">
        <f t="shared" si="23"/>
        <v>14498</v>
      </c>
      <c r="AJ53">
        <f t="shared" si="23"/>
        <v>14925</v>
      </c>
      <c r="AK53">
        <f t="shared" si="23"/>
        <v>23203</v>
      </c>
      <c r="AL53">
        <f t="shared" si="23"/>
        <v>61981</v>
      </c>
      <c r="AM53">
        <f t="shared" si="23"/>
        <v>3290</v>
      </c>
      <c r="AN53">
        <f t="shared" si="23"/>
        <v>23443</v>
      </c>
      <c r="AO53">
        <f t="shared" si="23"/>
        <v>30431</v>
      </c>
      <c r="AP53">
        <f t="shared" si="23"/>
        <v>18914</v>
      </c>
      <c r="AQ53">
        <f t="shared" si="23"/>
        <v>3851</v>
      </c>
      <c r="AR53">
        <f t="shared" si="23"/>
        <v>17631</v>
      </c>
      <c r="AS53">
        <f t="shared" si="23"/>
        <v>56119</v>
      </c>
      <c r="AT53">
        <f t="shared" si="23"/>
        <v>15708</v>
      </c>
      <c r="AU53">
        <f t="shared" si="23"/>
        <v>15460</v>
      </c>
      <c r="AV53">
        <f t="shared" si="23"/>
        <v>34647</v>
      </c>
      <c r="AW53" s="115"/>
      <c r="AX53" s="81"/>
      <c r="AY53" s="116"/>
      <c r="AZ53" s="83" t="s">
        <v>131</v>
      </c>
      <c r="BB53" s="77">
        <v>52</v>
      </c>
    </row>
    <row r="54" spans="1:56" ht="13.5" thickBot="1" x14ac:dyDescent="0.25">
      <c r="A54" s="114" t="s">
        <v>48</v>
      </c>
      <c r="B54">
        <f t="shared" si="18"/>
        <v>1033085</v>
      </c>
      <c r="C54">
        <f t="shared" si="23"/>
        <v>74151</v>
      </c>
      <c r="D54">
        <f t="shared" si="23"/>
        <v>22915</v>
      </c>
      <c r="E54">
        <f t="shared" si="23"/>
        <v>28510</v>
      </c>
      <c r="F54">
        <f t="shared" si="23"/>
        <v>71617</v>
      </c>
      <c r="G54">
        <f t="shared" si="23"/>
        <v>60811</v>
      </c>
      <c r="H54">
        <f t="shared" si="23"/>
        <v>105983</v>
      </c>
      <c r="I54">
        <f t="shared" si="23"/>
        <v>224723</v>
      </c>
      <c r="J54">
        <f t="shared" si="23"/>
        <v>61005</v>
      </c>
      <c r="K54">
        <f t="shared" si="23"/>
        <v>133016</v>
      </c>
      <c r="L54">
        <f t="shared" si="23"/>
        <v>162123</v>
      </c>
      <c r="M54">
        <f t="shared" si="23"/>
        <v>3978</v>
      </c>
      <c r="N54">
        <f t="shared" si="23"/>
        <v>4098</v>
      </c>
      <c r="O54">
        <f t="shared" si="23"/>
        <v>75153</v>
      </c>
      <c r="P54">
        <f t="shared" si="23"/>
        <v>5002</v>
      </c>
      <c r="Q54">
        <f t="shared" si="23"/>
        <v>37406</v>
      </c>
      <c r="R54">
        <f t="shared" si="23"/>
        <v>51361</v>
      </c>
      <c r="S54">
        <f t="shared" si="23"/>
        <v>21637</v>
      </c>
      <c r="T54">
        <f t="shared" si="23"/>
        <v>16958</v>
      </c>
      <c r="U54">
        <f t="shared" si="23"/>
        <v>10669</v>
      </c>
      <c r="V54">
        <f t="shared" si="23"/>
        <v>28510</v>
      </c>
      <c r="W54">
        <f t="shared" si="23"/>
        <v>25105</v>
      </c>
      <c r="X54">
        <f t="shared" si="23"/>
        <v>25297</v>
      </c>
      <c r="Y54">
        <f t="shared" si="23"/>
        <v>21454</v>
      </c>
      <c r="Z54">
        <f t="shared" si="23"/>
        <v>21008</v>
      </c>
      <c r="AA54">
        <f t="shared" si="23"/>
        <v>19290</v>
      </c>
      <c r="AB54">
        <f t="shared" si="23"/>
        <v>85926</v>
      </c>
      <c r="AC54">
        <f t="shared" si="23"/>
        <v>5002</v>
      </c>
      <c r="AD54">
        <f t="shared" si="23"/>
        <v>31929</v>
      </c>
      <c r="AE54">
        <f t="shared" si="23"/>
        <v>71617</v>
      </c>
      <c r="AF54">
        <f t="shared" si="23"/>
        <v>111900</v>
      </c>
      <c r="AG54">
        <f t="shared" si="23"/>
        <v>44047</v>
      </c>
      <c r="AH54">
        <f t="shared" si="23"/>
        <v>16658</v>
      </c>
      <c r="AI54">
        <f t="shared" si="23"/>
        <v>17115</v>
      </c>
      <c r="AJ54">
        <f t="shared" si="23"/>
        <v>17216</v>
      </c>
      <c r="AK54">
        <f t="shared" si="23"/>
        <v>27716</v>
      </c>
      <c r="AL54">
        <f t="shared" si="23"/>
        <v>68680</v>
      </c>
      <c r="AM54">
        <f t="shared" si="23"/>
        <v>3978</v>
      </c>
      <c r="AN54">
        <f t="shared" si="23"/>
        <v>28411</v>
      </c>
      <c r="AO54">
        <f t="shared" si="23"/>
        <v>36583</v>
      </c>
      <c r="AP54">
        <f t="shared" si="23"/>
        <v>22915</v>
      </c>
      <c r="AQ54">
        <f t="shared" si="23"/>
        <v>4098</v>
      </c>
      <c r="AR54">
        <f t="shared" si="23"/>
        <v>21138</v>
      </c>
      <c r="AS54">
        <f t="shared" si="23"/>
        <v>64336</v>
      </c>
      <c r="AT54">
        <f t="shared" si="23"/>
        <v>18213</v>
      </c>
      <c r="AU54">
        <f t="shared" si="23"/>
        <v>18838</v>
      </c>
      <c r="AV54">
        <f t="shared" si="23"/>
        <v>38074</v>
      </c>
      <c r="AW54" s="115"/>
      <c r="AX54" s="81"/>
      <c r="AY54" s="116"/>
      <c r="AZ54" s="83" t="s">
        <v>131</v>
      </c>
      <c r="BB54" s="77">
        <v>53</v>
      </c>
    </row>
    <row r="55" spans="1:56" ht="13.5" thickBot="1" x14ac:dyDescent="0.25">
      <c r="A55" s="114" t="s">
        <v>49</v>
      </c>
      <c r="B55">
        <f t="shared" si="18"/>
        <v>1027033</v>
      </c>
      <c r="C55">
        <f t="shared" si="23"/>
        <v>74265</v>
      </c>
      <c r="D55">
        <f t="shared" si="23"/>
        <v>23109</v>
      </c>
      <c r="E55">
        <f t="shared" si="23"/>
        <v>30223</v>
      </c>
      <c r="F55">
        <f t="shared" si="23"/>
        <v>70237</v>
      </c>
      <c r="G55">
        <f t="shared" si="23"/>
        <v>57710</v>
      </c>
      <c r="H55">
        <f t="shared" si="23"/>
        <v>105216</v>
      </c>
      <c r="I55">
        <f t="shared" si="23"/>
        <v>227120</v>
      </c>
      <c r="J55">
        <f t="shared" si="23"/>
        <v>62646</v>
      </c>
      <c r="K55">
        <f t="shared" si="23"/>
        <v>130225</v>
      </c>
      <c r="L55">
        <f t="shared" si="23"/>
        <v>155619</v>
      </c>
      <c r="M55">
        <f t="shared" si="23"/>
        <v>3954</v>
      </c>
      <c r="N55">
        <f t="shared" si="23"/>
        <v>4297</v>
      </c>
      <c r="O55">
        <f t="shared" si="23"/>
        <v>77431</v>
      </c>
      <c r="P55">
        <f t="shared" si="23"/>
        <v>4981</v>
      </c>
      <c r="Q55">
        <f t="shared" si="23"/>
        <v>38488</v>
      </c>
      <c r="R55">
        <f t="shared" si="23"/>
        <v>49805</v>
      </c>
      <c r="S55">
        <f t="shared" si="23"/>
        <v>22356</v>
      </c>
      <c r="T55">
        <f t="shared" si="23"/>
        <v>17596</v>
      </c>
      <c r="U55">
        <f t="shared" si="23"/>
        <v>10046</v>
      </c>
      <c r="V55">
        <f t="shared" si="23"/>
        <v>30223</v>
      </c>
      <c r="W55">
        <f t="shared" si="23"/>
        <v>26874</v>
      </c>
      <c r="X55">
        <f t="shared" si="23"/>
        <v>24181</v>
      </c>
      <c r="Y55">
        <f t="shared" si="23"/>
        <v>23481</v>
      </c>
      <c r="Z55">
        <f t="shared" si="23"/>
        <v>20067</v>
      </c>
      <c r="AA55">
        <f t="shared" si="23"/>
        <v>19988</v>
      </c>
      <c r="AB55">
        <f t="shared" si="23"/>
        <v>83541</v>
      </c>
      <c r="AC55">
        <f t="shared" si="23"/>
        <v>4981</v>
      </c>
      <c r="AD55">
        <f t="shared" si="23"/>
        <v>30163</v>
      </c>
      <c r="AE55">
        <f t="shared" si="23"/>
        <v>70237</v>
      </c>
      <c r="AF55">
        <f t="shared" si="23"/>
        <v>111192</v>
      </c>
      <c r="AG55">
        <f t="shared" si="23"/>
        <v>45050</v>
      </c>
      <c r="AH55">
        <f t="shared" si="23"/>
        <v>17190</v>
      </c>
      <c r="AI55">
        <f t="shared" si="23"/>
        <v>17023</v>
      </c>
      <c r="AJ55">
        <f t="shared" si="23"/>
        <v>16923</v>
      </c>
      <c r="AK55">
        <f t="shared" si="23"/>
        <v>27460</v>
      </c>
      <c r="AL55">
        <f t="shared" si="23"/>
        <v>65674</v>
      </c>
      <c r="AM55">
        <f t="shared" si="23"/>
        <v>3954</v>
      </c>
      <c r="AN55">
        <f t="shared" si="23"/>
        <v>28201</v>
      </c>
      <c r="AO55">
        <f t="shared" si="23"/>
        <v>36462</v>
      </c>
      <c r="AP55">
        <f t="shared" si="23"/>
        <v>23109</v>
      </c>
      <c r="AQ55">
        <f t="shared" si="23"/>
        <v>4297</v>
      </c>
      <c r="AR55">
        <f t="shared" si="23"/>
        <v>22624</v>
      </c>
      <c r="AS55">
        <f t="shared" si="23"/>
        <v>64551</v>
      </c>
      <c r="AT55">
        <f t="shared" si="23"/>
        <v>17501</v>
      </c>
      <c r="AU55">
        <f t="shared" si="23"/>
        <v>18807</v>
      </c>
      <c r="AV55">
        <f t="shared" si="23"/>
        <v>34988</v>
      </c>
      <c r="AW55" s="115"/>
      <c r="AX55" s="81"/>
      <c r="AY55" s="116"/>
      <c r="AZ55" s="83" t="s">
        <v>131</v>
      </c>
      <c r="BB55" s="77">
        <v>54</v>
      </c>
    </row>
    <row r="56" spans="1:56" ht="13.5" thickBot="1" x14ac:dyDescent="0.25">
      <c r="A56" s="114" t="s">
        <v>50</v>
      </c>
      <c r="B56">
        <f t="shared" si="18"/>
        <v>920769</v>
      </c>
      <c r="C56">
        <f t="shared" si="23"/>
        <v>68111</v>
      </c>
      <c r="D56">
        <f t="shared" si="23"/>
        <v>21209</v>
      </c>
      <c r="E56">
        <f t="shared" si="23"/>
        <v>27865</v>
      </c>
      <c r="F56">
        <f t="shared" si="23"/>
        <v>63529</v>
      </c>
      <c r="G56">
        <f t="shared" si="23"/>
        <v>50333</v>
      </c>
      <c r="H56">
        <f t="shared" si="23"/>
        <v>96666</v>
      </c>
      <c r="I56">
        <f t="shared" si="23"/>
        <v>197960</v>
      </c>
      <c r="J56">
        <f t="shared" si="23"/>
        <v>58943</v>
      </c>
      <c r="K56">
        <f t="shared" si="23"/>
        <v>117851</v>
      </c>
      <c r="L56">
        <f t="shared" si="23"/>
        <v>135792</v>
      </c>
      <c r="M56">
        <f t="shared" si="23"/>
        <v>3828</v>
      </c>
      <c r="N56">
        <f t="shared" si="23"/>
        <v>3890</v>
      </c>
      <c r="O56">
        <f t="shared" si="23"/>
        <v>70082</v>
      </c>
      <c r="P56">
        <f t="shared" si="23"/>
        <v>4710</v>
      </c>
      <c r="Q56">
        <f t="shared" si="23"/>
        <v>35051</v>
      </c>
      <c r="R56">
        <f t="shared" si="23"/>
        <v>45986</v>
      </c>
      <c r="S56">
        <f t="shared" si="23"/>
        <v>20446</v>
      </c>
      <c r="T56">
        <f t="shared" si="23"/>
        <v>16529</v>
      </c>
      <c r="U56">
        <f t="shared" si="23"/>
        <v>9144</v>
      </c>
      <c r="V56">
        <f t="shared" si="23"/>
        <v>27865</v>
      </c>
      <c r="W56">
        <f t="shared" si="23"/>
        <v>23515</v>
      </c>
      <c r="X56">
        <f t="shared" si="23"/>
        <v>21513</v>
      </c>
      <c r="Y56">
        <f t="shared" si="23"/>
        <v>21536</v>
      </c>
      <c r="Z56">
        <f t="shared" si="23"/>
        <v>17857</v>
      </c>
      <c r="AA56">
        <f t="shared" si="23"/>
        <v>17507</v>
      </c>
      <c r="AB56">
        <f t="shared" si="23"/>
        <v>73104</v>
      </c>
      <c r="AC56">
        <f t="shared" si="23"/>
        <v>4710</v>
      </c>
      <c r="AD56">
        <f t="shared" si="23"/>
        <v>26227</v>
      </c>
      <c r="AE56">
        <f t="shared" si="23"/>
        <v>63529</v>
      </c>
      <c r="AF56">
        <f t="shared" si="23"/>
        <v>95267</v>
      </c>
      <c r="AG56">
        <f t="shared" si="23"/>
        <v>42414</v>
      </c>
      <c r="AH56">
        <f t="shared" si="23"/>
        <v>15149</v>
      </c>
      <c r="AI56">
        <f t="shared" si="23"/>
        <v>15237</v>
      </c>
      <c r="AJ56">
        <f t="shared" si="23"/>
        <v>15629</v>
      </c>
      <c r="AK56">
        <f t="shared" si="23"/>
        <v>25201</v>
      </c>
      <c r="AL56">
        <f t="shared" si="23"/>
        <v>58542</v>
      </c>
      <c r="AM56">
        <f t="shared" si="23"/>
        <v>3828</v>
      </c>
      <c r="AN56">
        <f t="shared" si="23"/>
        <v>26121</v>
      </c>
      <c r="AO56">
        <f t="shared" si="23"/>
        <v>31248</v>
      </c>
      <c r="AP56">
        <f t="shared" si="23"/>
        <v>21209</v>
      </c>
      <c r="AQ56">
        <f t="shared" si="23"/>
        <v>3890</v>
      </c>
      <c r="AR56">
        <f t="shared" si="23"/>
        <v>21397</v>
      </c>
      <c r="AS56">
        <f t="shared" si="23"/>
        <v>59309</v>
      </c>
      <c r="AT56">
        <f t="shared" si="23"/>
        <v>14962</v>
      </c>
      <c r="AU56">
        <f t="shared" si="23"/>
        <v>17253</v>
      </c>
      <c r="AV56">
        <f t="shared" si="23"/>
        <v>29594</v>
      </c>
      <c r="AW56" s="115"/>
      <c r="AX56" s="81"/>
      <c r="AY56" s="116"/>
      <c r="AZ56" s="83" t="s">
        <v>131</v>
      </c>
      <c r="BB56" s="77">
        <v>55</v>
      </c>
    </row>
    <row r="57" spans="1:56" ht="13.5" thickBot="1" x14ac:dyDescent="0.25">
      <c r="A57" s="114" t="s">
        <v>51</v>
      </c>
      <c r="B57">
        <f t="shared" si="18"/>
        <v>834550</v>
      </c>
      <c r="C57">
        <f t="shared" si="23"/>
        <v>64241</v>
      </c>
      <c r="D57">
        <f t="shared" si="23"/>
        <v>20034</v>
      </c>
      <c r="E57">
        <f t="shared" si="23"/>
        <v>27511</v>
      </c>
      <c r="F57">
        <f t="shared" si="23"/>
        <v>59721</v>
      </c>
      <c r="G57">
        <f t="shared" si="23"/>
        <v>47629</v>
      </c>
      <c r="H57">
        <f t="shared" si="23"/>
        <v>88676</v>
      </c>
      <c r="I57">
        <f t="shared" si="23"/>
        <v>166368</v>
      </c>
      <c r="J57">
        <f t="shared" si="23"/>
        <v>57741</v>
      </c>
      <c r="K57">
        <f t="shared" si="23"/>
        <v>103428</v>
      </c>
      <c r="L57">
        <f t="shared" si="23"/>
        <v>121018</v>
      </c>
      <c r="M57">
        <f t="shared" si="23"/>
        <v>3624</v>
      </c>
      <c r="N57">
        <f t="shared" si="23"/>
        <v>3736</v>
      </c>
      <c r="O57">
        <f t="shared" si="23"/>
        <v>66112</v>
      </c>
      <c r="P57">
        <f t="shared" si="23"/>
        <v>4711</v>
      </c>
      <c r="Q57">
        <f t="shared" si="23"/>
        <v>30910</v>
      </c>
      <c r="R57">
        <f t="shared" si="23"/>
        <v>42847</v>
      </c>
      <c r="S57">
        <f t="shared" si="23"/>
        <v>19878</v>
      </c>
      <c r="T57">
        <f t="shared" si="23"/>
        <v>16667</v>
      </c>
      <c r="U57">
        <f t="shared" si="23"/>
        <v>8602</v>
      </c>
      <c r="V57">
        <f t="shared" si="23"/>
        <v>27511</v>
      </c>
      <c r="W57">
        <f t="shared" si="23"/>
        <v>20761</v>
      </c>
      <c r="X57">
        <f t="shared" si="23"/>
        <v>20095</v>
      </c>
      <c r="Y57">
        <f t="shared" si="23"/>
        <v>18662</v>
      </c>
      <c r="Z57">
        <f t="shared" si="23"/>
        <v>16101</v>
      </c>
      <c r="AA57">
        <f t="shared" si="23"/>
        <v>14971</v>
      </c>
      <c r="AB57">
        <f t="shared" si="23"/>
        <v>64556</v>
      </c>
      <c r="AC57">
        <f t="shared" si="23"/>
        <v>4711</v>
      </c>
      <c r="AD57">
        <f t="shared" si="23"/>
        <v>24877</v>
      </c>
      <c r="AE57">
        <f t="shared" si="23"/>
        <v>59721</v>
      </c>
      <c r="AF57">
        <f t="shared" si="23"/>
        <v>76001</v>
      </c>
      <c r="AG57">
        <f t="shared" si="23"/>
        <v>41074</v>
      </c>
      <c r="AH57">
        <f t="shared" si="23"/>
        <v>13537</v>
      </c>
      <c r="AI57">
        <f t="shared" si="23"/>
        <v>13964</v>
      </c>
      <c r="AJ57">
        <f t="shared" si="23"/>
        <v>14919</v>
      </c>
      <c r="AK57">
        <f t="shared" si="23"/>
        <v>23893</v>
      </c>
      <c r="AL57">
        <f t="shared" si="23"/>
        <v>51644</v>
      </c>
      <c r="AM57">
        <f t="shared" si="23"/>
        <v>3624</v>
      </c>
      <c r="AN57">
        <f t="shared" si="23"/>
        <v>25473</v>
      </c>
      <c r="AO57">
        <f t="shared" si="23"/>
        <v>28164</v>
      </c>
      <c r="AP57">
        <f t="shared" si="23"/>
        <v>20034</v>
      </c>
      <c r="AQ57">
        <f t="shared" si="23"/>
        <v>3736</v>
      </c>
      <c r="AR57">
        <f t="shared" si="23"/>
        <v>20253</v>
      </c>
      <c r="AS57">
        <f t="shared" si="23"/>
        <v>51784</v>
      </c>
      <c r="AT57">
        <f t="shared" si="23"/>
        <v>14150</v>
      </c>
      <c r="AU57">
        <f t="shared" si="23"/>
        <v>15033</v>
      </c>
      <c r="AV57">
        <f t="shared" si="23"/>
        <v>26397</v>
      </c>
      <c r="AW57" s="115"/>
      <c r="AX57" s="81"/>
      <c r="AY57" s="116"/>
      <c r="AZ57" s="83" t="s">
        <v>131</v>
      </c>
      <c r="BB57" s="77">
        <v>56</v>
      </c>
    </row>
    <row r="58" spans="1:56" ht="13.5" thickBot="1" x14ac:dyDescent="0.25">
      <c r="A58" s="114" t="s">
        <v>52</v>
      </c>
      <c r="B58">
        <f t="shared" si="18"/>
        <v>819517</v>
      </c>
      <c r="C58">
        <f t="shared" si="23"/>
        <v>66240</v>
      </c>
      <c r="D58">
        <f t="shared" si="23"/>
        <v>21455</v>
      </c>
      <c r="E58">
        <f t="shared" si="23"/>
        <v>28884</v>
      </c>
      <c r="F58">
        <f t="shared" si="23"/>
        <v>62142</v>
      </c>
      <c r="G58">
        <f t="shared" si="23"/>
        <v>47153</v>
      </c>
      <c r="H58">
        <f t="shared" si="23"/>
        <v>84850</v>
      </c>
      <c r="I58">
        <f t="shared" si="23"/>
        <v>156286</v>
      </c>
      <c r="J58">
        <f t="shared" si="23"/>
        <v>57555</v>
      </c>
      <c r="K58">
        <f t="shared" si="23"/>
        <v>98217</v>
      </c>
      <c r="L58">
        <f t="shared" si="23"/>
        <v>116928</v>
      </c>
      <c r="M58">
        <f t="shared" si="23"/>
        <v>3622</v>
      </c>
      <c r="N58">
        <f t="shared" si="23"/>
        <v>3415</v>
      </c>
      <c r="O58">
        <f t="shared" si="23"/>
        <v>68077</v>
      </c>
      <c r="P58">
        <f t="shared" si="23"/>
        <v>4693</v>
      </c>
      <c r="Q58">
        <f t="shared" si="23"/>
        <v>29083</v>
      </c>
      <c r="R58">
        <f t="shared" si="23"/>
        <v>40424</v>
      </c>
      <c r="S58">
        <f t="shared" si="23"/>
        <v>21005</v>
      </c>
      <c r="T58">
        <f t="shared" si="23"/>
        <v>18097</v>
      </c>
      <c r="U58">
        <f t="shared" si="23"/>
        <v>8685</v>
      </c>
      <c r="V58">
        <f t="shared" si="23"/>
        <v>28884</v>
      </c>
      <c r="W58">
        <f t="shared" si="23"/>
        <v>21126</v>
      </c>
      <c r="X58">
        <f t="shared" si="23"/>
        <v>20643</v>
      </c>
      <c r="Y58">
        <f t="shared" si="23"/>
        <v>18249</v>
      </c>
      <c r="Z58">
        <f t="shared" si="23"/>
        <v>15794</v>
      </c>
      <c r="AA58">
        <f t="shared" si="23"/>
        <v>14448</v>
      </c>
      <c r="AB58">
        <f t="shared" si="23"/>
        <v>61420</v>
      </c>
      <c r="AC58">
        <f t="shared" si="23"/>
        <v>4693</v>
      </c>
      <c r="AD58">
        <f t="shared" ref="C58:AV64" si="24">AD99+AD140+AD181+AD222+AD263</f>
        <v>24099</v>
      </c>
      <c r="AE58">
        <f t="shared" si="24"/>
        <v>62142</v>
      </c>
      <c r="AF58">
        <f t="shared" si="24"/>
        <v>68692</v>
      </c>
      <c r="AG58">
        <f t="shared" si="24"/>
        <v>39458</v>
      </c>
      <c r="AH58">
        <f t="shared" si="24"/>
        <v>13261</v>
      </c>
      <c r="AI58">
        <f t="shared" si="24"/>
        <v>14190</v>
      </c>
      <c r="AJ58">
        <f t="shared" si="24"/>
        <v>15343</v>
      </c>
      <c r="AK58">
        <f t="shared" si="24"/>
        <v>24626</v>
      </c>
      <c r="AL58">
        <f t="shared" si="24"/>
        <v>49035</v>
      </c>
      <c r="AM58">
        <f t="shared" si="24"/>
        <v>3622</v>
      </c>
      <c r="AN58">
        <f t="shared" si="24"/>
        <v>25946</v>
      </c>
      <c r="AO58">
        <f t="shared" si="24"/>
        <v>27281</v>
      </c>
      <c r="AP58">
        <f t="shared" si="24"/>
        <v>21455</v>
      </c>
      <c r="AQ58">
        <f t="shared" si="24"/>
        <v>3415</v>
      </c>
      <c r="AR58">
        <f t="shared" si="24"/>
        <v>20971</v>
      </c>
      <c r="AS58">
        <f t="shared" si="24"/>
        <v>49182</v>
      </c>
      <c r="AT58">
        <f t="shared" si="24"/>
        <v>14369</v>
      </c>
      <c r="AU58">
        <f t="shared" si="24"/>
        <v>14355</v>
      </c>
      <c r="AV58">
        <f t="shared" si="24"/>
        <v>25524</v>
      </c>
      <c r="AW58" s="115"/>
      <c r="AX58" s="81"/>
      <c r="AY58" s="116"/>
      <c r="AZ58" s="83" t="s">
        <v>131</v>
      </c>
      <c r="BB58" s="77">
        <v>57</v>
      </c>
    </row>
    <row r="59" spans="1:56" ht="13.5" thickBot="1" x14ac:dyDescent="0.25">
      <c r="A59" s="114" t="s">
        <v>53</v>
      </c>
      <c r="B59">
        <f t="shared" si="18"/>
        <v>667449</v>
      </c>
      <c r="C59">
        <f t="shared" si="24"/>
        <v>54738</v>
      </c>
      <c r="D59">
        <f t="shared" si="24"/>
        <v>17461</v>
      </c>
      <c r="E59">
        <f t="shared" si="24"/>
        <v>24916</v>
      </c>
      <c r="F59">
        <f t="shared" si="24"/>
        <v>48839</v>
      </c>
      <c r="G59">
        <f t="shared" si="24"/>
        <v>38336</v>
      </c>
      <c r="H59">
        <f t="shared" si="24"/>
        <v>65782</v>
      </c>
      <c r="I59">
        <f t="shared" si="24"/>
        <v>131245</v>
      </c>
      <c r="J59">
        <f t="shared" si="24"/>
        <v>46679</v>
      </c>
      <c r="K59">
        <f t="shared" si="24"/>
        <v>82090</v>
      </c>
      <c r="L59">
        <f t="shared" si="24"/>
        <v>91597</v>
      </c>
      <c r="M59">
        <f t="shared" si="24"/>
        <v>3277</v>
      </c>
      <c r="N59">
        <f t="shared" si="24"/>
        <v>2951</v>
      </c>
      <c r="O59">
        <f t="shared" si="24"/>
        <v>55359</v>
      </c>
      <c r="P59">
        <f t="shared" si="24"/>
        <v>4179</v>
      </c>
      <c r="Q59">
        <f t="shared" si="24"/>
        <v>22838</v>
      </c>
      <c r="R59">
        <f t="shared" si="24"/>
        <v>30352</v>
      </c>
      <c r="S59">
        <f t="shared" si="24"/>
        <v>16409</v>
      </c>
      <c r="T59">
        <f t="shared" si="24"/>
        <v>14478</v>
      </c>
      <c r="U59">
        <f t="shared" si="24"/>
        <v>6755</v>
      </c>
      <c r="V59">
        <f t="shared" si="24"/>
        <v>24916</v>
      </c>
      <c r="W59">
        <f t="shared" si="24"/>
        <v>17396</v>
      </c>
      <c r="X59">
        <f t="shared" si="24"/>
        <v>16628</v>
      </c>
      <c r="Y59">
        <f t="shared" si="24"/>
        <v>15102</v>
      </c>
      <c r="Z59">
        <f t="shared" si="24"/>
        <v>13133</v>
      </c>
      <c r="AA59">
        <f t="shared" si="24"/>
        <v>11829</v>
      </c>
      <c r="AB59">
        <f t="shared" si="24"/>
        <v>47518</v>
      </c>
      <c r="AC59">
        <f t="shared" si="24"/>
        <v>4179</v>
      </c>
      <c r="AD59">
        <f t="shared" si="24"/>
        <v>19734</v>
      </c>
      <c r="AE59">
        <f t="shared" si="24"/>
        <v>48839</v>
      </c>
      <c r="AF59">
        <f t="shared" si="24"/>
        <v>59316</v>
      </c>
      <c r="AG59">
        <f t="shared" si="24"/>
        <v>32201</v>
      </c>
      <c r="AH59">
        <f t="shared" si="24"/>
        <v>11056</v>
      </c>
      <c r="AI59">
        <f t="shared" si="24"/>
        <v>10699</v>
      </c>
      <c r="AJ59">
        <f t="shared" si="24"/>
        <v>12592</v>
      </c>
      <c r="AK59">
        <f t="shared" si="24"/>
        <v>20447</v>
      </c>
      <c r="AL59">
        <f t="shared" si="24"/>
        <v>40986</v>
      </c>
      <c r="AM59">
        <f t="shared" si="24"/>
        <v>3277</v>
      </c>
      <c r="AN59">
        <f t="shared" si="24"/>
        <v>21554</v>
      </c>
      <c r="AO59">
        <f t="shared" si="24"/>
        <v>22304</v>
      </c>
      <c r="AP59">
        <f t="shared" si="24"/>
        <v>17461</v>
      </c>
      <c r="AQ59">
        <f t="shared" si="24"/>
        <v>2951</v>
      </c>
      <c r="AR59">
        <f t="shared" si="24"/>
        <v>17663</v>
      </c>
      <c r="AS59">
        <f t="shared" si="24"/>
        <v>41104</v>
      </c>
      <c r="AT59">
        <f t="shared" si="24"/>
        <v>11847</v>
      </c>
      <c r="AU59">
        <f t="shared" si="24"/>
        <v>11638</v>
      </c>
      <c r="AV59">
        <f t="shared" si="24"/>
        <v>20247</v>
      </c>
      <c r="AW59" s="115"/>
      <c r="AX59" s="81"/>
      <c r="AY59" s="116"/>
      <c r="AZ59" s="83" t="s">
        <v>131</v>
      </c>
      <c r="BB59" s="77">
        <v>58</v>
      </c>
    </row>
    <row r="60" spans="1:56" ht="13.5" thickBot="1" x14ac:dyDescent="0.25">
      <c r="A60" s="114" t="s">
        <v>54</v>
      </c>
      <c r="B60">
        <f t="shared" si="18"/>
        <v>593990</v>
      </c>
      <c r="C60">
        <f t="shared" si="24"/>
        <v>47248</v>
      </c>
      <c r="D60">
        <f t="shared" si="24"/>
        <v>15018</v>
      </c>
      <c r="E60">
        <f t="shared" si="24"/>
        <v>21050</v>
      </c>
      <c r="F60">
        <f t="shared" si="24"/>
        <v>41856</v>
      </c>
      <c r="G60">
        <f t="shared" si="24"/>
        <v>33173</v>
      </c>
      <c r="H60">
        <f t="shared" si="24"/>
        <v>57399</v>
      </c>
      <c r="I60">
        <f t="shared" si="24"/>
        <v>125294</v>
      </c>
      <c r="J60">
        <f t="shared" si="24"/>
        <v>39534</v>
      </c>
      <c r="K60">
        <f t="shared" si="24"/>
        <v>72794</v>
      </c>
      <c r="L60">
        <f t="shared" si="24"/>
        <v>82052</v>
      </c>
      <c r="M60">
        <f t="shared" si="24"/>
        <v>2526</v>
      </c>
      <c r="N60">
        <f t="shared" si="24"/>
        <v>2244</v>
      </c>
      <c r="O60">
        <f t="shared" si="24"/>
        <v>50088</v>
      </c>
      <c r="P60">
        <f t="shared" si="24"/>
        <v>3714</v>
      </c>
      <c r="Q60">
        <f t="shared" si="24"/>
        <v>21605</v>
      </c>
      <c r="R60">
        <f t="shared" si="24"/>
        <v>24881</v>
      </c>
      <c r="S60">
        <f t="shared" si="24"/>
        <v>14427</v>
      </c>
      <c r="T60">
        <f t="shared" si="24"/>
        <v>12632</v>
      </c>
      <c r="U60">
        <f t="shared" si="24"/>
        <v>5607</v>
      </c>
      <c r="V60">
        <f t="shared" si="24"/>
        <v>21050</v>
      </c>
      <c r="W60">
        <f t="shared" si="24"/>
        <v>17245</v>
      </c>
      <c r="X60">
        <f t="shared" si="24"/>
        <v>14431</v>
      </c>
      <c r="Y60">
        <f t="shared" si="24"/>
        <v>13673</v>
      </c>
      <c r="Z60">
        <f t="shared" si="24"/>
        <v>11482</v>
      </c>
      <c r="AA60">
        <f t="shared" si="24"/>
        <v>10832</v>
      </c>
      <c r="AB60">
        <f t="shared" si="24"/>
        <v>45298</v>
      </c>
      <c r="AC60">
        <f t="shared" si="24"/>
        <v>3714</v>
      </c>
      <c r="AD60">
        <f t="shared" si="24"/>
        <v>17247</v>
      </c>
      <c r="AE60">
        <f t="shared" si="24"/>
        <v>41856</v>
      </c>
      <c r="AF60">
        <f t="shared" si="24"/>
        <v>59789</v>
      </c>
      <c r="AG60">
        <f t="shared" si="24"/>
        <v>26902</v>
      </c>
      <c r="AH60">
        <f t="shared" si="24"/>
        <v>10085</v>
      </c>
      <c r="AI60">
        <f t="shared" si="24"/>
        <v>9232</v>
      </c>
      <c r="AJ60">
        <f t="shared" si="24"/>
        <v>10913</v>
      </c>
      <c r="AK60">
        <f t="shared" si="24"/>
        <v>17184</v>
      </c>
      <c r="AL60">
        <f t="shared" si="24"/>
        <v>36446</v>
      </c>
      <c r="AM60">
        <f t="shared" si="24"/>
        <v>2526</v>
      </c>
      <c r="AN60">
        <f t="shared" si="24"/>
        <v>18416</v>
      </c>
      <c r="AO60">
        <f t="shared" si="24"/>
        <v>20475</v>
      </c>
      <c r="AP60">
        <f t="shared" si="24"/>
        <v>15018</v>
      </c>
      <c r="AQ60">
        <f t="shared" si="24"/>
        <v>2244</v>
      </c>
      <c r="AR60">
        <f t="shared" si="24"/>
        <v>15633</v>
      </c>
      <c r="AS60">
        <f t="shared" si="24"/>
        <v>36348</v>
      </c>
      <c r="AT60">
        <f t="shared" si="24"/>
        <v>10319</v>
      </c>
      <c r="AU60">
        <f t="shared" si="24"/>
        <v>10440</v>
      </c>
      <c r="AV60">
        <f t="shared" si="24"/>
        <v>16040</v>
      </c>
      <c r="AW60" s="115"/>
      <c r="AX60" s="81"/>
      <c r="AY60" s="116"/>
      <c r="AZ60" s="83" t="s">
        <v>131</v>
      </c>
      <c r="BB60" s="77">
        <v>59</v>
      </c>
    </row>
    <row r="61" spans="1:56" ht="13.5" thickBot="1" x14ac:dyDescent="0.25">
      <c r="A61" s="114" t="s">
        <v>55</v>
      </c>
      <c r="B61">
        <f t="shared" si="18"/>
        <v>504598</v>
      </c>
      <c r="C61">
        <f t="shared" si="24"/>
        <v>39644</v>
      </c>
      <c r="D61">
        <f t="shared" si="24"/>
        <v>12329</v>
      </c>
      <c r="E61">
        <f t="shared" si="24"/>
        <v>17721</v>
      </c>
      <c r="F61">
        <f t="shared" si="24"/>
        <v>34447</v>
      </c>
      <c r="G61">
        <f t="shared" si="24"/>
        <v>26680</v>
      </c>
      <c r="H61">
        <f t="shared" si="24"/>
        <v>49824</v>
      </c>
      <c r="I61">
        <f t="shared" si="24"/>
        <v>110374</v>
      </c>
      <c r="J61">
        <f t="shared" si="24"/>
        <v>32702</v>
      </c>
      <c r="K61">
        <f t="shared" si="24"/>
        <v>59278</v>
      </c>
      <c r="L61">
        <f t="shared" si="24"/>
        <v>71100</v>
      </c>
      <c r="M61">
        <f t="shared" si="24"/>
        <v>1974</v>
      </c>
      <c r="N61">
        <f t="shared" si="24"/>
        <v>1818</v>
      </c>
      <c r="O61">
        <f t="shared" si="24"/>
        <v>43567</v>
      </c>
      <c r="P61">
        <f t="shared" si="24"/>
        <v>3140</v>
      </c>
      <c r="Q61">
        <f t="shared" si="24"/>
        <v>20034</v>
      </c>
      <c r="R61">
        <f t="shared" si="24"/>
        <v>20435</v>
      </c>
      <c r="S61">
        <f t="shared" si="24"/>
        <v>12423</v>
      </c>
      <c r="T61">
        <f t="shared" si="24"/>
        <v>10381</v>
      </c>
      <c r="U61">
        <f t="shared" si="24"/>
        <v>4129</v>
      </c>
      <c r="V61">
        <f t="shared" si="24"/>
        <v>17721</v>
      </c>
      <c r="W61">
        <f t="shared" si="24"/>
        <v>15696</v>
      </c>
      <c r="X61">
        <f t="shared" si="24"/>
        <v>11968</v>
      </c>
      <c r="Y61">
        <f t="shared" si="24"/>
        <v>11162</v>
      </c>
      <c r="Z61">
        <f t="shared" si="24"/>
        <v>9722</v>
      </c>
      <c r="AA61">
        <f t="shared" si="24"/>
        <v>9675</v>
      </c>
      <c r="AB61">
        <f t="shared" si="24"/>
        <v>41630</v>
      </c>
      <c r="AC61">
        <f t="shared" si="24"/>
        <v>3140</v>
      </c>
      <c r="AD61">
        <f t="shared" si="24"/>
        <v>13972</v>
      </c>
      <c r="AE61">
        <f t="shared" si="24"/>
        <v>34447</v>
      </c>
      <c r="AF61">
        <f t="shared" si="24"/>
        <v>54510</v>
      </c>
      <c r="AG61">
        <f t="shared" si="24"/>
        <v>22321</v>
      </c>
      <c r="AH61">
        <f t="shared" si="24"/>
        <v>8974</v>
      </c>
      <c r="AI61">
        <f t="shared" si="24"/>
        <v>7584</v>
      </c>
      <c r="AJ61">
        <f t="shared" si="24"/>
        <v>9355</v>
      </c>
      <c r="AK61">
        <f t="shared" si="24"/>
        <v>14318</v>
      </c>
      <c r="AL61">
        <f t="shared" si="24"/>
        <v>28422</v>
      </c>
      <c r="AM61">
        <f t="shared" si="24"/>
        <v>1974</v>
      </c>
      <c r="AN61">
        <f t="shared" si="24"/>
        <v>15448</v>
      </c>
      <c r="AO61">
        <f t="shared" si="24"/>
        <v>16758</v>
      </c>
      <c r="AP61">
        <f t="shared" si="24"/>
        <v>12329</v>
      </c>
      <c r="AQ61">
        <f t="shared" si="24"/>
        <v>1818</v>
      </c>
      <c r="AR61">
        <f t="shared" si="24"/>
        <v>13358</v>
      </c>
      <c r="AS61">
        <f t="shared" si="24"/>
        <v>30856</v>
      </c>
      <c r="AT61">
        <f t="shared" si="24"/>
        <v>8579</v>
      </c>
      <c r="AU61">
        <f t="shared" si="24"/>
        <v>9295</v>
      </c>
      <c r="AV61">
        <f t="shared" si="24"/>
        <v>12164</v>
      </c>
      <c r="AW61" s="115"/>
      <c r="AX61" s="81"/>
      <c r="AY61" s="116"/>
      <c r="AZ61" s="83" t="s">
        <v>131</v>
      </c>
      <c r="BB61" s="77">
        <v>60</v>
      </c>
    </row>
    <row r="62" spans="1:56" ht="13.5" thickBot="1" x14ac:dyDescent="0.25">
      <c r="A62" s="114" t="s">
        <v>56</v>
      </c>
      <c r="B62">
        <f t="shared" si="18"/>
        <v>374911</v>
      </c>
      <c r="C62">
        <f t="shared" si="24"/>
        <v>28274</v>
      </c>
      <c r="D62">
        <f t="shared" si="24"/>
        <v>9160</v>
      </c>
      <c r="E62">
        <f t="shared" si="24"/>
        <v>13303</v>
      </c>
      <c r="F62">
        <f t="shared" si="24"/>
        <v>26770</v>
      </c>
      <c r="G62">
        <f t="shared" si="24"/>
        <v>19382</v>
      </c>
      <c r="H62">
        <f t="shared" si="24"/>
        <v>37559</v>
      </c>
      <c r="I62">
        <f t="shared" si="24"/>
        <v>79645</v>
      </c>
      <c r="J62">
        <f t="shared" si="24"/>
        <v>24636</v>
      </c>
      <c r="K62">
        <f t="shared" si="24"/>
        <v>41882</v>
      </c>
      <c r="L62">
        <f t="shared" si="24"/>
        <v>54542</v>
      </c>
      <c r="M62">
        <f t="shared" si="24"/>
        <v>1461</v>
      </c>
      <c r="N62">
        <f t="shared" si="24"/>
        <v>1512</v>
      </c>
      <c r="O62">
        <f t="shared" si="24"/>
        <v>34292</v>
      </c>
      <c r="P62">
        <f t="shared" si="24"/>
        <v>2493</v>
      </c>
      <c r="Q62">
        <f t="shared" si="24"/>
        <v>15276</v>
      </c>
      <c r="R62">
        <f t="shared" si="24"/>
        <v>15578</v>
      </c>
      <c r="S62">
        <f t="shared" si="24"/>
        <v>9595</v>
      </c>
      <c r="T62">
        <f t="shared" si="24"/>
        <v>7715</v>
      </c>
      <c r="U62">
        <f t="shared" si="24"/>
        <v>3039</v>
      </c>
      <c r="V62">
        <f t="shared" si="24"/>
        <v>13303</v>
      </c>
      <c r="W62">
        <f t="shared" si="24"/>
        <v>12089</v>
      </c>
      <c r="X62">
        <f t="shared" si="24"/>
        <v>8158</v>
      </c>
      <c r="Y62">
        <f t="shared" si="24"/>
        <v>8458</v>
      </c>
      <c r="Z62">
        <f t="shared" si="24"/>
        <v>7472</v>
      </c>
      <c r="AA62">
        <f t="shared" si="24"/>
        <v>7406</v>
      </c>
      <c r="AB62">
        <f t="shared" si="24"/>
        <v>33719</v>
      </c>
      <c r="AC62">
        <f t="shared" si="24"/>
        <v>2493</v>
      </c>
      <c r="AD62">
        <f t="shared" si="24"/>
        <v>10107</v>
      </c>
      <c r="AE62">
        <f t="shared" si="24"/>
        <v>26770</v>
      </c>
      <c r="AF62">
        <f t="shared" si="24"/>
        <v>38982</v>
      </c>
      <c r="AG62">
        <f t="shared" si="24"/>
        <v>16921</v>
      </c>
      <c r="AH62">
        <f t="shared" si="24"/>
        <v>6399</v>
      </c>
      <c r="AI62">
        <f t="shared" si="24"/>
        <v>5212</v>
      </c>
      <c r="AJ62">
        <f t="shared" si="24"/>
        <v>6705</v>
      </c>
      <c r="AK62">
        <f t="shared" si="24"/>
        <v>9944</v>
      </c>
      <c r="AL62">
        <f t="shared" si="24"/>
        <v>19651</v>
      </c>
      <c r="AM62">
        <f t="shared" si="24"/>
        <v>1461</v>
      </c>
      <c r="AN62">
        <f t="shared" si="24"/>
        <v>12608</v>
      </c>
      <c r="AO62">
        <f t="shared" si="24"/>
        <v>11684</v>
      </c>
      <c r="AP62">
        <f t="shared" si="24"/>
        <v>9160</v>
      </c>
      <c r="AQ62">
        <f t="shared" si="24"/>
        <v>1512</v>
      </c>
      <c r="AR62">
        <f t="shared" si="24"/>
        <v>10172</v>
      </c>
      <c r="AS62">
        <f t="shared" si="24"/>
        <v>22231</v>
      </c>
      <c r="AT62">
        <f t="shared" si="24"/>
        <v>6236</v>
      </c>
      <c r="AU62">
        <f t="shared" si="24"/>
        <v>6716</v>
      </c>
      <c r="AV62">
        <f t="shared" si="24"/>
        <v>8139</v>
      </c>
      <c r="AW62" s="115"/>
      <c r="AX62" s="81"/>
      <c r="AY62" s="116"/>
      <c r="AZ62" s="83" t="s">
        <v>131</v>
      </c>
      <c r="BB62" s="77">
        <v>61</v>
      </c>
    </row>
    <row r="63" spans="1:56" ht="13.5" thickBot="1" x14ac:dyDescent="0.25">
      <c r="A63" s="204" t="s">
        <v>210</v>
      </c>
      <c r="B63">
        <f t="shared" si="18"/>
        <v>236401</v>
      </c>
      <c r="C63">
        <f t="shared" si="24"/>
        <v>18194</v>
      </c>
      <c r="D63">
        <f t="shared" si="24"/>
        <v>5980</v>
      </c>
      <c r="E63">
        <f t="shared" si="24"/>
        <v>8041</v>
      </c>
      <c r="F63">
        <f t="shared" si="24"/>
        <v>17369</v>
      </c>
      <c r="G63">
        <f t="shared" si="24"/>
        <v>12481</v>
      </c>
      <c r="H63">
        <f t="shared" si="24"/>
        <v>23909</v>
      </c>
      <c r="I63">
        <f t="shared" si="24"/>
        <v>49153</v>
      </c>
      <c r="J63">
        <f t="shared" si="24"/>
        <v>15603</v>
      </c>
      <c r="K63">
        <f t="shared" si="24"/>
        <v>24421</v>
      </c>
      <c r="L63">
        <f t="shared" si="24"/>
        <v>35461</v>
      </c>
      <c r="M63">
        <f t="shared" si="24"/>
        <v>971</v>
      </c>
      <c r="N63">
        <f t="shared" si="24"/>
        <v>1052</v>
      </c>
      <c r="O63">
        <f t="shared" si="24"/>
        <v>21933</v>
      </c>
      <c r="P63">
        <f t="shared" si="24"/>
        <v>1833</v>
      </c>
      <c r="Q63">
        <f t="shared" si="24"/>
        <v>9491</v>
      </c>
      <c r="R63">
        <f t="shared" si="24"/>
        <v>10339</v>
      </c>
      <c r="S63">
        <f t="shared" si="24"/>
        <v>6049</v>
      </c>
      <c r="T63">
        <f t="shared" si="24"/>
        <v>4983</v>
      </c>
      <c r="U63">
        <f t="shared" si="24"/>
        <v>2066</v>
      </c>
      <c r="V63">
        <f t="shared" si="24"/>
        <v>8041</v>
      </c>
      <c r="W63">
        <f t="shared" si="24"/>
        <v>7810</v>
      </c>
      <c r="X63">
        <f t="shared" si="24"/>
        <v>5210</v>
      </c>
      <c r="Y63">
        <f t="shared" si="24"/>
        <v>5001</v>
      </c>
      <c r="Z63">
        <f t="shared" si="24"/>
        <v>4747</v>
      </c>
      <c r="AA63">
        <f t="shared" si="24"/>
        <v>4644</v>
      </c>
      <c r="AB63">
        <f t="shared" si="24"/>
        <v>22617</v>
      </c>
      <c r="AC63">
        <f t="shared" si="24"/>
        <v>1833</v>
      </c>
      <c r="AD63">
        <f t="shared" si="24"/>
        <v>6244</v>
      </c>
      <c r="AE63">
        <f t="shared" si="24"/>
        <v>17369</v>
      </c>
      <c r="AF63">
        <f t="shared" si="24"/>
        <v>24305</v>
      </c>
      <c r="AG63">
        <f t="shared" si="24"/>
        <v>10620</v>
      </c>
      <c r="AH63">
        <f t="shared" si="24"/>
        <v>4138</v>
      </c>
      <c r="AI63">
        <f t="shared" si="24"/>
        <v>3329</v>
      </c>
      <c r="AJ63">
        <f t="shared" si="24"/>
        <v>4079</v>
      </c>
      <c r="AK63">
        <f t="shared" si="24"/>
        <v>6408</v>
      </c>
      <c r="AL63">
        <f t="shared" si="24"/>
        <v>11163</v>
      </c>
      <c r="AM63">
        <f t="shared" si="24"/>
        <v>971</v>
      </c>
      <c r="AN63">
        <f t="shared" si="24"/>
        <v>8074</v>
      </c>
      <c r="AO63">
        <f t="shared" si="24"/>
        <v>6987</v>
      </c>
      <c r="AP63">
        <f t="shared" si="24"/>
        <v>5980</v>
      </c>
      <c r="AQ63">
        <f t="shared" si="24"/>
        <v>1052</v>
      </c>
      <c r="AR63">
        <f t="shared" si="24"/>
        <v>6576</v>
      </c>
      <c r="AS63">
        <f t="shared" si="24"/>
        <v>13258</v>
      </c>
      <c r="AT63">
        <f t="shared" si="24"/>
        <v>4171</v>
      </c>
      <c r="AU63">
        <f t="shared" si="24"/>
        <v>4078</v>
      </c>
      <c r="AV63">
        <f t="shared" si="24"/>
        <v>4768</v>
      </c>
      <c r="AW63" s="115"/>
      <c r="AX63" s="81"/>
      <c r="AY63" s="116"/>
      <c r="AZ63" s="83" t="s">
        <v>131</v>
      </c>
      <c r="BB63" s="77">
        <v>62</v>
      </c>
    </row>
    <row r="64" spans="1:56" ht="13.5" thickBot="1" x14ac:dyDescent="0.25">
      <c r="A64" s="205" t="s">
        <v>211</v>
      </c>
      <c r="B64">
        <f t="shared" si="18"/>
        <v>123545</v>
      </c>
      <c r="C64">
        <f t="shared" si="24"/>
        <v>9881</v>
      </c>
      <c r="D64">
        <f t="shared" si="24"/>
        <v>2898</v>
      </c>
      <c r="E64">
        <f t="shared" si="24"/>
        <v>4319</v>
      </c>
      <c r="F64">
        <f t="shared" si="24"/>
        <v>9957</v>
      </c>
      <c r="G64">
        <f t="shared" si="24"/>
        <v>5919</v>
      </c>
      <c r="H64">
        <f t="shared" si="24"/>
        <v>12219</v>
      </c>
      <c r="I64">
        <f t="shared" ref="I64:AV64" si="25">I105+I146+I187+I228+I269</f>
        <v>25512</v>
      </c>
      <c r="J64">
        <f t="shared" si="25"/>
        <v>8623</v>
      </c>
      <c r="K64">
        <f t="shared" si="25"/>
        <v>12078</v>
      </c>
      <c r="L64">
        <f t="shared" si="25"/>
        <v>18817</v>
      </c>
      <c r="M64">
        <f t="shared" si="25"/>
        <v>615</v>
      </c>
      <c r="N64">
        <f t="shared" si="25"/>
        <v>571</v>
      </c>
      <c r="O64">
        <f t="shared" si="25"/>
        <v>11203</v>
      </c>
      <c r="P64">
        <f t="shared" si="25"/>
        <v>933</v>
      </c>
      <c r="Q64">
        <f t="shared" si="25"/>
        <v>4494</v>
      </c>
      <c r="R64">
        <f t="shared" si="25"/>
        <v>5669</v>
      </c>
      <c r="S64">
        <f t="shared" si="25"/>
        <v>3112</v>
      </c>
      <c r="T64">
        <f t="shared" si="25"/>
        <v>2859</v>
      </c>
      <c r="U64">
        <f t="shared" si="25"/>
        <v>791</v>
      </c>
      <c r="V64">
        <f t="shared" si="25"/>
        <v>4319</v>
      </c>
      <c r="W64">
        <f t="shared" si="25"/>
        <v>3707</v>
      </c>
      <c r="X64">
        <f t="shared" si="25"/>
        <v>2694</v>
      </c>
      <c r="Y64">
        <f t="shared" si="25"/>
        <v>2396</v>
      </c>
      <c r="Z64">
        <f t="shared" si="25"/>
        <v>2527</v>
      </c>
      <c r="AA64">
        <f t="shared" si="25"/>
        <v>2381</v>
      </c>
      <c r="AB64">
        <f t="shared" si="25"/>
        <v>12129</v>
      </c>
      <c r="AC64">
        <f t="shared" si="25"/>
        <v>933</v>
      </c>
      <c r="AD64">
        <f t="shared" si="25"/>
        <v>2990</v>
      </c>
      <c r="AE64">
        <f t="shared" si="25"/>
        <v>9957</v>
      </c>
      <c r="AF64">
        <f t="shared" si="25"/>
        <v>12731</v>
      </c>
      <c r="AG64">
        <f t="shared" si="25"/>
        <v>5764</v>
      </c>
      <c r="AH64">
        <f t="shared" si="25"/>
        <v>2231</v>
      </c>
      <c r="AI64">
        <f t="shared" si="25"/>
        <v>1700</v>
      </c>
      <c r="AJ64">
        <f t="shared" si="25"/>
        <v>2056</v>
      </c>
      <c r="AK64">
        <f t="shared" si="25"/>
        <v>3346</v>
      </c>
      <c r="AL64">
        <f t="shared" si="25"/>
        <v>5631</v>
      </c>
      <c r="AM64">
        <f t="shared" si="25"/>
        <v>615</v>
      </c>
      <c r="AN64">
        <f t="shared" si="25"/>
        <v>4384</v>
      </c>
      <c r="AO64">
        <f t="shared" si="25"/>
        <v>3649</v>
      </c>
      <c r="AP64">
        <f t="shared" si="25"/>
        <v>2898</v>
      </c>
      <c r="AQ64">
        <f t="shared" si="25"/>
        <v>571</v>
      </c>
      <c r="AR64">
        <f t="shared" si="25"/>
        <v>3841</v>
      </c>
      <c r="AS64">
        <f t="shared" si="25"/>
        <v>6447</v>
      </c>
      <c r="AT64">
        <f t="shared" si="25"/>
        <v>2138</v>
      </c>
      <c r="AU64">
        <f t="shared" si="25"/>
        <v>2124</v>
      </c>
      <c r="AV64">
        <f t="shared" si="25"/>
        <v>2461</v>
      </c>
      <c r="AW64" s="115"/>
      <c r="AX64" s="81"/>
      <c r="AY64" s="116"/>
      <c r="AZ64" s="83"/>
      <c r="BB64" s="77">
        <v>63</v>
      </c>
    </row>
    <row r="65" spans="1:54" ht="13.5" thickBot="1" x14ac:dyDescent="0.25">
      <c r="A65" s="104" t="s">
        <v>58</v>
      </c>
      <c r="B65" s="105"/>
      <c r="C65" s="105"/>
      <c r="D65" s="105"/>
      <c r="E65" s="105"/>
      <c r="F65" s="105"/>
      <c r="G65" s="105"/>
      <c r="H65" s="105"/>
      <c r="I65" s="105"/>
      <c r="J65" s="105"/>
      <c r="K65" s="105"/>
      <c r="L65" s="105"/>
      <c r="M65" s="106"/>
      <c r="N65" s="106"/>
      <c r="O65" s="106"/>
      <c r="P65" s="106"/>
      <c r="Q65" s="107"/>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8"/>
      <c r="AW65" s="109"/>
      <c r="AX65" s="110"/>
      <c r="AY65" s="111"/>
      <c r="AZ65" s="112"/>
      <c r="BB65" s="77">
        <v>64</v>
      </c>
    </row>
    <row r="66" spans="1:54" ht="13.5" thickBot="1" x14ac:dyDescent="0.25">
      <c r="A66" s="114" t="s">
        <v>20</v>
      </c>
      <c r="B66">
        <v>38398</v>
      </c>
      <c r="C66">
        <v>3577</v>
      </c>
      <c r="D66">
        <v>241</v>
      </c>
      <c r="E66">
        <v>482</v>
      </c>
      <c r="F66">
        <v>2678</v>
      </c>
      <c r="G66">
        <v>1686</v>
      </c>
      <c r="H66">
        <v>1515</v>
      </c>
      <c r="I66">
        <v>14419</v>
      </c>
      <c r="J66">
        <v>1036</v>
      </c>
      <c r="K66">
        <v>5753</v>
      </c>
      <c r="L66">
        <v>4162</v>
      </c>
      <c r="M66">
        <v>0</v>
      </c>
      <c r="N66">
        <v>0</v>
      </c>
      <c r="O66">
        <v>2849</v>
      </c>
      <c r="P66">
        <v>0</v>
      </c>
      <c r="Q66">
        <v>1300</v>
      </c>
      <c r="R66">
        <v>179</v>
      </c>
      <c r="S66">
        <v>388</v>
      </c>
      <c r="T66">
        <v>274</v>
      </c>
      <c r="U66">
        <v>515</v>
      </c>
      <c r="V66">
        <v>482</v>
      </c>
      <c r="W66">
        <v>2115</v>
      </c>
      <c r="X66">
        <v>1276</v>
      </c>
      <c r="Y66">
        <v>174</v>
      </c>
      <c r="Z66">
        <v>200</v>
      </c>
      <c r="AA66">
        <v>226</v>
      </c>
      <c r="AB66">
        <v>2584</v>
      </c>
      <c r="AC66">
        <v>0</v>
      </c>
      <c r="AD66">
        <v>878</v>
      </c>
      <c r="AE66">
        <v>2678</v>
      </c>
      <c r="AF66">
        <v>9899</v>
      </c>
      <c r="AG66">
        <v>762</v>
      </c>
      <c r="AH66">
        <v>1125</v>
      </c>
      <c r="AI66">
        <v>330</v>
      </c>
      <c r="AJ66">
        <v>36</v>
      </c>
      <c r="AK66">
        <v>1703</v>
      </c>
      <c r="AL66">
        <v>3662</v>
      </c>
      <c r="AM66">
        <v>0</v>
      </c>
      <c r="AN66">
        <v>346</v>
      </c>
      <c r="AO66">
        <v>1705</v>
      </c>
      <c r="AP66">
        <v>241</v>
      </c>
      <c r="AQ66">
        <v>0</v>
      </c>
      <c r="AR66">
        <v>598</v>
      </c>
      <c r="AS66">
        <v>2091</v>
      </c>
      <c r="AT66">
        <v>293</v>
      </c>
      <c r="AU66">
        <v>1290</v>
      </c>
      <c r="AV66">
        <v>1048</v>
      </c>
      <c r="AW66" s="115">
        <v>5.8204368047433839E-3</v>
      </c>
      <c r="AX66" s="81" t="s">
        <v>132</v>
      </c>
      <c r="AY66" s="116"/>
      <c r="AZ66" s="83" t="s">
        <v>131</v>
      </c>
      <c r="BB66" s="77">
        <v>65</v>
      </c>
    </row>
    <row r="67" spans="1:54" ht="13.5" thickBot="1" x14ac:dyDescent="0.25">
      <c r="A67" s="114" t="s">
        <v>21</v>
      </c>
      <c r="B67">
        <v>140243</v>
      </c>
      <c r="C67">
        <v>13236</v>
      </c>
      <c r="D67">
        <v>953</v>
      </c>
      <c r="E67">
        <v>1739</v>
      </c>
      <c r="F67">
        <v>9221</v>
      </c>
      <c r="G67">
        <v>6347</v>
      </c>
      <c r="H67">
        <v>4983</v>
      </c>
      <c r="I67">
        <v>53195</v>
      </c>
      <c r="J67">
        <v>3787</v>
      </c>
      <c r="K67">
        <v>21781</v>
      </c>
      <c r="L67">
        <v>14769</v>
      </c>
      <c r="M67">
        <v>0</v>
      </c>
      <c r="N67">
        <v>0</v>
      </c>
      <c r="O67">
        <v>10232</v>
      </c>
      <c r="P67">
        <v>0</v>
      </c>
      <c r="Q67">
        <v>4244</v>
      </c>
      <c r="R67">
        <v>619</v>
      </c>
      <c r="S67">
        <v>1519</v>
      </c>
      <c r="T67">
        <v>867</v>
      </c>
      <c r="U67">
        <v>1896</v>
      </c>
      <c r="V67">
        <v>1739</v>
      </c>
      <c r="W67">
        <v>7572</v>
      </c>
      <c r="X67">
        <v>4684</v>
      </c>
      <c r="Y67">
        <v>645</v>
      </c>
      <c r="Z67">
        <v>774</v>
      </c>
      <c r="AA67">
        <v>884</v>
      </c>
      <c r="AB67">
        <v>8933</v>
      </c>
      <c r="AC67">
        <v>0</v>
      </c>
      <c r="AD67">
        <v>3266</v>
      </c>
      <c r="AE67">
        <v>9221</v>
      </c>
      <c r="AF67">
        <v>36387</v>
      </c>
      <c r="AG67">
        <v>2920</v>
      </c>
      <c r="AH67">
        <v>4403</v>
      </c>
      <c r="AI67">
        <v>1164</v>
      </c>
      <c r="AJ67">
        <v>120</v>
      </c>
      <c r="AK67">
        <v>6463</v>
      </c>
      <c r="AL67">
        <v>13996</v>
      </c>
      <c r="AM67">
        <v>0</v>
      </c>
      <c r="AN67">
        <v>1141</v>
      </c>
      <c r="AO67">
        <v>6201</v>
      </c>
      <c r="AP67">
        <v>953</v>
      </c>
      <c r="AQ67">
        <v>0</v>
      </c>
      <c r="AR67">
        <v>2089</v>
      </c>
      <c r="AS67">
        <v>7785</v>
      </c>
      <c r="AT67">
        <v>1185</v>
      </c>
      <c r="AU67">
        <v>4675</v>
      </c>
      <c r="AV67">
        <v>3898</v>
      </c>
      <c r="AW67" s="115">
        <v>2.1695706494497517E-4</v>
      </c>
      <c r="AX67" s="81" t="s">
        <v>132</v>
      </c>
      <c r="AY67" s="116"/>
      <c r="AZ67" s="83" t="s">
        <v>131</v>
      </c>
      <c r="BB67" s="77">
        <v>66</v>
      </c>
    </row>
    <row r="68" spans="1:54" ht="13.5" thickBot="1" x14ac:dyDescent="0.25">
      <c r="A68" s="114" t="s">
        <v>22</v>
      </c>
      <c r="B68">
        <v>151263</v>
      </c>
      <c r="C68">
        <v>14526</v>
      </c>
      <c r="D68">
        <v>1058</v>
      </c>
      <c r="E68">
        <v>1789</v>
      </c>
      <c r="F68">
        <v>9971</v>
      </c>
      <c r="G68">
        <v>7173</v>
      </c>
      <c r="H68">
        <v>4940</v>
      </c>
      <c r="I68">
        <v>56487</v>
      </c>
      <c r="J68">
        <v>4131</v>
      </c>
      <c r="K68">
        <v>24860</v>
      </c>
      <c r="L68">
        <v>15839</v>
      </c>
      <c r="M68">
        <v>0</v>
      </c>
      <c r="N68">
        <v>0</v>
      </c>
      <c r="O68">
        <v>10489</v>
      </c>
      <c r="P68">
        <v>0</v>
      </c>
      <c r="Q68">
        <v>4212</v>
      </c>
      <c r="R68">
        <v>597</v>
      </c>
      <c r="S68">
        <v>1487</v>
      </c>
      <c r="T68">
        <v>993</v>
      </c>
      <c r="U68">
        <v>2198</v>
      </c>
      <c r="V68">
        <v>1789</v>
      </c>
      <c r="W68">
        <v>7804</v>
      </c>
      <c r="X68">
        <v>4884</v>
      </c>
      <c r="Y68">
        <v>733</v>
      </c>
      <c r="Z68">
        <v>828</v>
      </c>
      <c r="AA68">
        <v>956</v>
      </c>
      <c r="AB68">
        <v>9331</v>
      </c>
      <c r="AC68">
        <v>0</v>
      </c>
      <c r="AD68">
        <v>3514</v>
      </c>
      <c r="AE68">
        <v>9971</v>
      </c>
      <c r="AF68">
        <v>38943</v>
      </c>
      <c r="AG68">
        <v>3138</v>
      </c>
      <c r="AH68">
        <v>4595</v>
      </c>
      <c r="AI68">
        <v>1365</v>
      </c>
      <c r="AJ68">
        <v>131</v>
      </c>
      <c r="AK68">
        <v>7335</v>
      </c>
      <c r="AL68">
        <v>16265</v>
      </c>
      <c r="AM68">
        <v>0</v>
      </c>
      <c r="AN68">
        <v>1198</v>
      </c>
      <c r="AO68">
        <v>6386</v>
      </c>
      <c r="AP68">
        <v>1058</v>
      </c>
      <c r="AQ68">
        <v>0</v>
      </c>
      <c r="AR68">
        <v>2307</v>
      </c>
      <c r="AS68">
        <v>8595</v>
      </c>
      <c r="AT68">
        <v>1461</v>
      </c>
      <c r="AU68">
        <v>4874</v>
      </c>
      <c r="AV68">
        <v>4315</v>
      </c>
      <c r="AW68" s="115">
        <v>1.5186530207989435E-4</v>
      </c>
      <c r="AX68" s="81" t="s">
        <v>132</v>
      </c>
      <c r="AY68" s="116"/>
      <c r="AZ68" s="83" t="s">
        <v>131</v>
      </c>
      <c r="BB68" s="77">
        <v>67</v>
      </c>
    </row>
    <row r="69" spans="1:54" ht="13.5" thickBot="1" x14ac:dyDescent="0.25">
      <c r="A69" s="114" t="s">
        <v>23</v>
      </c>
      <c r="B69">
        <v>156100</v>
      </c>
      <c r="C69">
        <v>15630</v>
      </c>
      <c r="D69">
        <v>1105</v>
      </c>
      <c r="E69">
        <v>1663</v>
      </c>
      <c r="F69">
        <v>10285</v>
      </c>
      <c r="G69">
        <v>7327</v>
      </c>
      <c r="H69">
        <v>4887</v>
      </c>
      <c r="I69">
        <v>59111</v>
      </c>
      <c r="J69">
        <v>4202</v>
      </c>
      <c r="K69">
        <v>25789</v>
      </c>
      <c r="L69">
        <v>15710</v>
      </c>
      <c r="M69">
        <v>0</v>
      </c>
      <c r="N69">
        <v>0</v>
      </c>
      <c r="O69">
        <v>10391</v>
      </c>
      <c r="P69">
        <v>0</v>
      </c>
      <c r="Q69">
        <v>4181</v>
      </c>
      <c r="R69">
        <v>580</v>
      </c>
      <c r="S69">
        <v>1546</v>
      </c>
      <c r="T69">
        <v>1366</v>
      </c>
      <c r="U69">
        <v>2141</v>
      </c>
      <c r="V69">
        <v>1663</v>
      </c>
      <c r="W69">
        <v>7742</v>
      </c>
      <c r="X69">
        <v>5528</v>
      </c>
      <c r="Y69">
        <v>773</v>
      </c>
      <c r="Z69">
        <v>914</v>
      </c>
      <c r="AA69">
        <v>1200</v>
      </c>
      <c r="AB69">
        <v>9146</v>
      </c>
      <c r="AC69">
        <v>0</v>
      </c>
      <c r="AD69">
        <v>3553</v>
      </c>
      <c r="AE69">
        <v>10285</v>
      </c>
      <c r="AF69">
        <v>40504</v>
      </c>
      <c r="AG69">
        <v>2836</v>
      </c>
      <c r="AH69">
        <v>5023</v>
      </c>
      <c r="AI69">
        <v>1450</v>
      </c>
      <c r="AJ69">
        <v>126</v>
      </c>
      <c r="AK69">
        <v>7747</v>
      </c>
      <c r="AL69">
        <v>17039</v>
      </c>
      <c r="AM69">
        <v>0</v>
      </c>
      <c r="AN69">
        <v>1103</v>
      </c>
      <c r="AO69">
        <v>6389</v>
      </c>
      <c r="AP69">
        <v>1105</v>
      </c>
      <c r="AQ69">
        <v>0</v>
      </c>
      <c r="AR69">
        <v>2355</v>
      </c>
      <c r="AS69">
        <v>8750</v>
      </c>
      <c r="AT69">
        <v>1633</v>
      </c>
      <c r="AU69">
        <v>5222</v>
      </c>
      <c r="AV69">
        <v>4200</v>
      </c>
      <c r="AW69" s="115">
        <v>2.0066092692806934E-4</v>
      </c>
      <c r="AX69" s="81" t="s">
        <v>132</v>
      </c>
      <c r="AY69" s="116"/>
      <c r="AZ69" s="83" t="s">
        <v>131</v>
      </c>
      <c r="BB69" s="77">
        <v>68</v>
      </c>
    </row>
    <row r="70" spans="1:54" ht="13.5" thickBot="1" x14ac:dyDescent="0.25">
      <c r="A70" s="114" t="s">
        <v>24</v>
      </c>
      <c r="B70">
        <v>176384</v>
      </c>
      <c r="C70">
        <v>18227</v>
      </c>
      <c r="D70">
        <v>1129</v>
      </c>
      <c r="E70">
        <v>2047</v>
      </c>
      <c r="F70">
        <v>11680</v>
      </c>
      <c r="G70">
        <v>7890</v>
      </c>
      <c r="H70">
        <v>4947</v>
      </c>
      <c r="I70">
        <v>68740</v>
      </c>
      <c r="J70">
        <v>4527</v>
      </c>
      <c r="K70">
        <v>28358</v>
      </c>
      <c r="L70">
        <v>17205</v>
      </c>
      <c r="M70">
        <v>0</v>
      </c>
      <c r="N70">
        <v>0</v>
      </c>
      <c r="O70">
        <v>11634</v>
      </c>
      <c r="P70">
        <v>0</v>
      </c>
      <c r="Q70">
        <v>4157</v>
      </c>
      <c r="R70">
        <v>601</v>
      </c>
      <c r="S70">
        <v>1592</v>
      </c>
      <c r="T70">
        <v>1477</v>
      </c>
      <c r="U70">
        <v>2376</v>
      </c>
      <c r="V70">
        <v>2047</v>
      </c>
      <c r="W70">
        <v>8764</v>
      </c>
      <c r="X70">
        <v>6496</v>
      </c>
      <c r="Y70">
        <v>809</v>
      </c>
      <c r="Z70">
        <v>999</v>
      </c>
      <c r="AA70">
        <v>1190</v>
      </c>
      <c r="AB70">
        <v>10048</v>
      </c>
      <c r="AC70">
        <v>0</v>
      </c>
      <c r="AD70">
        <v>3691</v>
      </c>
      <c r="AE70">
        <v>11680</v>
      </c>
      <c r="AF70">
        <v>47745</v>
      </c>
      <c r="AG70">
        <v>3050</v>
      </c>
      <c r="AH70">
        <v>5831</v>
      </c>
      <c r="AI70">
        <v>1621</v>
      </c>
      <c r="AJ70">
        <v>189</v>
      </c>
      <c r="AK70">
        <v>8897</v>
      </c>
      <c r="AL70">
        <v>18332</v>
      </c>
      <c r="AM70">
        <v>0</v>
      </c>
      <c r="AN70">
        <v>1278</v>
      </c>
      <c r="AO70">
        <v>7340</v>
      </c>
      <c r="AP70">
        <v>1129</v>
      </c>
      <c r="AQ70">
        <v>0</v>
      </c>
      <c r="AR70">
        <v>2834</v>
      </c>
      <c r="AS70">
        <v>10026</v>
      </c>
      <c r="AT70">
        <v>1823</v>
      </c>
      <c r="AU70">
        <v>5825</v>
      </c>
      <c r="AV70">
        <v>4537</v>
      </c>
      <c r="AW70" s="115">
        <v>9.4683861108188787E-4</v>
      </c>
      <c r="AX70" s="81" t="s">
        <v>132</v>
      </c>
      <c r="AY70" s="116"/>
      <c r="AZ70" s="83" t="s">
        <v>131</v>
      </c>
      <c r="BB70" s="77">
        <v>69</v>
      </c>
    </row>
    <row r="71" spans="1:54" ht="13.5" thickBot="1" x14ac:dyDescent="0.25">
      <c r="A71" s="114" t="s">
        <v>25</v>
      </c>
      <c r="B71">
        <v>197596</v>
      </c>
      <c r="C71">
        <v>17853</v>
      </c>
      <c r="D71">
        <v>973</v>
      </c>
      <c r="E71">
        <v>2138</v>
      </c>
      <c r="F71">
        <v>12015</v>
      </c>
      <c r="G71">
        <v>8169</v>
      </c>
      <c r="H71">
        <v>6558</v>
      </c>
      <c r="I71">
        <v>83094</v>
      </c>
      <c r="J71">
        <v>4633</v>
      </c>
      <c r="K71">
        <v>29412</v>
      </c>
      <c r="L71">
        <v>19450</v>
      </c>
      <c r="M71">
        <v>0</v>
      </c>
      <c r="N71">
        <v>0</v>
      </c>
      <c r="O71">
        <v>13301</v>
      </c>
      <c r="P71">
        <v>0</v>
      </c>
      <c r="Q71">
        <v>5525</v>
      </c>
      <c r="R71">
        <v>837</v>
      </c>
      <c r="S71">
        <v>1589</v>
      </c>
      <c r="T71">
        <v>1401</v>
      </c>
      <c r="U71">
        <v>2409</v>
      </c>
      <c r="V71">
        <v>2138</v>
      </c>
      <c r="W71">
        <v>10062</v>
      </c>
      <c r="X71">
        <v>5898</v>
      </c>
      <c r="Y71">
        <v>781</v>
      </c>
      <c r="Z71">
        <v>839</v>
      </c>
      <c r="AA71">
        <v>1161</v>
      </c>
      <c r="AB71">
        <v>12114</v>
      </c>
      <c r="AC71">
        <v>0</v>
      </c>
      <c r="AD71">
        <v>3937</v>
      </c>
      <c r="AE71">
        <v>12015</v>
      </c>
      <c r="AF71">
        <v>60060</v>
      </c>
      <c r="AG71">
        <v>3232</v>
      </c>
      <c r="AH71">
        <v>6314</v>
      </c>
      <c r="AI71">
        <v>1595</v>
      </c>
      <c r="AJ71">
        <v>196</v>
      </c>
      <c r="AK71">
        <v>8620</v>
      </c>
      <c r="AL71">
        <v>18774</v>
      </c>
      <c r="AM71">
        <v>0</v>
      </c>
      <c r="AN71">
        <v>1650</v>
      </c>
      <c r="AO71">
        <v>8337</v>
      </c>
      <c r="AP71">
        <v>973</v>
      </c>
      <c r="AQ71">
        <v>0</v>
      </c>
      <c r="AR71">
        <v>3335</v>
      </c>
      <c r="AS71">
        <v>10638</v>
      </c>
      <c r="AT71">
        <v>1823</v>
      </c>
      <c r="AU71">
        <v>6441</v>
      </c>
      <c r="AV71">
        <v>4902</v>
      </c>
      <c r="AW71" s="115">
        <v>1.5218274268263216E-3</v>
      </c>
      <c r="AX71" s="81" t="s">
        <v>132</v>
      </c>
      <c r="AY71" s="116"/>
      <c r="AZ71" s="83" t="s">
        <v>131</v>
      </c>
      <c r="BB71" s="77">
        <v>70</v>
      </c>
    </row>
    <row r="72" spans="1:54" ht="13.5" thickBot="1" x14ac:dyDescent="0.25">
      <c r="A72" s="114" t="s">
        <v>26</v>
      </c>
      <c r="B72">
        <v>192409</v>
      </c>
      <c r="C72">
        <v>15617</v>
      </c>
      <c r="D72">
        <v>768</v>
      </c>
      <c r="E72">
        <v>1758</v>
      </c>
      <c r="F72">
        <v>11141</v>
      </c>
      <c r="G72">
        <v>6831</v>
      </c>
      <c r="H72">
        <v>7248</v>
      </c>
      <c r="I72">
        <v>82361</v>
      </c>
      <c r="J72">
        <v>4673</v>
      </c>
      <c r="K72">
        <v>28212</v>
      </c>
      <c r="L72">
        <v>19774</v>
      </c>
      <c r="M72">
        <v>0</v>
      </c>
      <c r="N72">
        <v>0</v>
      </c>
      <c r="O72">
        <v>14026</v>
      </c>
      <c r="P72">
        <v>0</v>
      </c>
      <c r="Q72">
        <v>6086</v>
      </c>
      <c r="R72">
        <v>981</v>
      </c>
      <c r="S72">
        <v>1592</v>
      </c>
      <c r="T72">
        <v>1167</v>
      </c>
      <c r="U72">
        <v>2038</v>
      </c>
      <c r="V72">
        <v>1758</v>
      </c>
      <c r="W72">
        <v>10354</v>
      </c>
      <c r="X72">
        <v>5051</v>
      </c>
      <c r="Y72">
        <v>616</v>
      </c>
      <c r="Z72">
        <v>681</v>
      </c>
      <c r="AA72">
        <v>1072</v>
      </c>
      <c r="AB72">
        <v>13259</v>
      </c>
      <c r="AC72">
        <v>0</v>
      </c>
      <c r="AD72">
        <v>3557</v>
      </c>
      <c r="AE72">
        <v>11141</v>
      </c>
      <c r="AF72">
        <v>60713</v>
      </c>
      <c r="AG72">
        <v>3506</v>
      </c>
      <c r="AH72">
        <v>5747</v>
      </c>
      <c r="AI72">
        <v>1328</v>
      </c>
      <c r="AJ72">
        <v>181</v>
      </c>
      <c r="AK72">
        <v>7370</v>
      </c>
      <c r="AL72">
        <v>17905</v>
      </c>
      <c r="AM72">
        <v>0</v>
      </c>
      <c r="AN72">
        <v>2080</v>
      </c>
      <c r="AO72">
        <v>8672</v>
      </c>
      <c r="AP72">
        <v>768</v>
      </c>
      <c r="AQ72">
        <v>0</v>
      </c>
      <c r="AR72">
        <v>3196</v>
      </c>
      <c r="AS72">
        <v>10307</v>
      </c>
      <c r="AT72">
        <v>1236</v>
      </c>
      <c r="AU72">
        <v>5541</v>
      </c>
      <c r="AV72">
        <v>4506</v>
      </c>
      <c r="AW72" s="115">
        <v>1.9681656142062748E-3</v>
      </c>
      <c r="AX72" s="81" t="s">
        <v>132</v>
      </c>
      <c r="AY72" s="116"/>
      <c r="AZ72" s="83" t="s">
        <v>131</v>
      </c>
      <c r="BB72" s="77">
        <v>71</v>
      </c>
    </row>
    <row r="73" spans="1:54" ht="13.5" thickBot="1" x14ac:dyDescent="0.25">
      <c r="A73" s="114" t="s">
        <v>27</v>
      </c>
      <c r="B73">
        <v>161537</v>
      </c>
      <c r="C73">
        <v>13373</v>
      </c>
      <c r="D73">
        <v>803</v>
      </c>
      <c r="E73">
        <v>1476</v>
      </c>
      <c r="F73">
        <v>9541</v>
      </c>
      <c r="G73">
        <v>5971</v>
      </c>
      <c r="H73">
        <v>6282</v>
      </c>
      <c r="I73">
        <v>68674</v>
      </c>
      <c r="J73">
        <v>3922</v>
      </c>
      <c r="K73">
        <v>23799</v>
      </c>
      <c r="L73">
        <v>17105</v>
      </c>
      <c r="M73">
        <v>0</v>
      </c>
      <c r="N73">
        <v>0</v>
      </c>
      <c r="O73">
        <v>10591</v>
      </c>
      <c r="P73">
        <v>0</v>
      </c>
      <c r="Q73">
        <v>5359</v>
      </c>
      <c r="R73">
        <v>805</v>
      </c>
      <c r="S73">
        <v>1437</v>
      </c>
      <c r="T73">
        <v>886</v>
      </c>
      <c r="U73">
        <v>1834</v>
      </c>
      <c r="V73">
        <v>1476</v>
      </c>
      <c r="W73">
        <v>7620</v>
      </c>
      <c r="X73">
        <v>4501</v>
      </c>
      <c r="Y73">
        <v>544</v>
      </c>
      <c r="Z73">
        <v>570</v>
      </c>
      <c r="AA73">
        <v>827</v>
      </c>
      <c r="AB73">
        <v>11385</v>
      </c>
      <c r="AC73">
        <v>0</v>
      </c>
      <c r="AD73">
        <v>3200</v>
      </c>
      <c r="AE73">
        <v>9541</v>
      </c>
      <c r="AF73">
        <v>50836</v>
      </c>
      <c r="AG73">
        <v>3036</v>
      </c>
      <c r="AH73">
        <v>4542</v>
      </c>
      <c r="AI73">
        <v>1037</v>
      </c>
      <c r="AJ73">
        <v>118</v>
      </c>
      <c r="AK73">
        <v>6385</v>
      </c>
      <c r="AL73">
        <v>14889</v>
      </c>
      <c r="AM73">
        <v>0</v>
      </c>
      <c r="AN73">
        <v>1534</v>
      </c>
      <c r="AO73">
        <v>7367</v>
      </c>
      <c r="AP73">
        <v>803</v>
      </c>
      <c r="AQ73">
        <v>0</v>
      </c>
      <c r="AR73">
        <v>2487</v>
      </c>
      <c r="AS73">
        <v>8910</v>
      </c>
      <c r="AT73">
        <v>937</v>
      </c>
      <c r="AU73">
        <v>4558</v>
      </c>
      <c r="AV73">
        <v>4113</v>
      </c>
      <c r="AW73" s="115">
        <v>3.3705444823173129E-3</v>
      </c>
      <c r="AX73" s="81" t="s">
        <v>132</v>
      </c>
      <c r="AY73" s="116"/>
      <c r="AZ73" s="83" t="s">
        <v>131</v>
      </c>
      <c r="BB73" s="77">
        <v>72</v>
      </c>
    </row>
    <row r="74" spans="1:54" ht="13.5" thickBot="1" x14ac:dyDescent="0.25">
      <c r="A74" s="114" t="s">
        <v>28</v>
      </c>
      <c r="B74">
        <v>161448</v>
      </c>
      <c r="C74">
        <v>15106</v>
      </c>
      <c r="D74">
        <v>1060</v>
      </c>
      <c r="E74">
        <v>1759</v>
      </c>
      <c r="F74">
        <v>10280</v>
      </c>
      <c r="G74">
        <v>6657</v>
      </c>
      <c r="H74">
        <v>5695</v>
      </c>
      <c r="I74">
        <v>64841</v>
      </c>
      <c r="J74">
        <v>4059</v>
      </c>
      <c r="K74">
        <v>25098</v>
      </c>
      <c r="L74">
        <v>17060</v>
      </c>
      <c r="M74">
        <v>0</v>
      </c>
      <c r="N74">
        <v>0</v>
      </c>
      <c r="O74">
        <v>9833</v>
      </c>
      <c r="P74">
        <v>0</v>
      </c>
      <c r="Q74">
        <v>4691</v>
      </c>
      <c r="R74">
        <v>787</v>
      </c>
      <c r="S74">
        <v>1493</v>
      </c>
      <c r="T74">
        <v>1112</v>
      </c>
      <c r="U74">
        <v>1983</v>
      </c>
      <c r="V74">
        <v>1759</v>
      </c>
      <c r="W74">
        <v>7044</v>
      </c>
      <c r="X74">
        <v>5533</v>
      </c>
      <c r="Y74">
        <v>533</v>
      </c>
      <c r="Z74">
        <v>831</v>
      </c>
      <c r="AA74">
        <v>867</v>
      </c>
      <c r="AB74">
        <v>10511</v>
      </c>
      <c r="AC74">
        <v>0</v>
      </c>
      <c r="AD74">
        <v>3517</v>
      </c>
      <c r="AE74">
        <v>10280</v>
      </c>
      <c r="AF74">
        <v>46683</v>
      </c>
      <c r="AG74">
        <v>2947</v>
      </c>
      <c r="AH74">
        <v>4649</v>
      </c>
      <c r="AI74">
        <v>1343</v>
      </c>
      <c r="AJ74">
        <v>217</v>
      </c>
      <c r="AK74">
        <v>6829</v>
      </c>
      <c r="AL74">
        <v>15777</v>
      </c>
      <c r="AM74">
        <v>0</v>
      </c>
      <c r="AN74">
        <v>1296</v>
      </c>
      <c r="AO74">
        <v>7225</v>
      </c>
      <c r="AP74">
        <v>1060</v>
      </c>
      <c r="AQ74">
        <v>0</v>
      </c>
      <c r="AR74">
        <v>2744</v>
      </c>
      <c r="AS74">
        <v>9321</v>
      </c>
      <c r="AT74">
        <v>1157</v>
      </c>
      <c r="AU74">
        <v>4884</v>
      </c>
      <c r="AV74">
        <v>4375</v>
      </c>
      <c r="AW74" s="115">
        <v>4.2163384619085999E-3</v>
      </c>
      <c r="AX74" s="81" t="s">
        <v>132</v>
      </c>
      <c r="AY74" s="116"/>
      <c r="AZ74" s="83" t="s">
        <v>131</v>
      </c>
      <c r="BB74" s="77">
        <v>73</v>
      </c>
    </row>
    <row r="75" spans="1:54" ht="13.5" thickBot="1" x14ac:dyDescent="0.25">
      <c r="A75" s="114" t="s">
        <v>29</v>
      </c>
      <c r="B75">
        <v>173363</v>
      </c>
      <c r="C75">
        <v>16580</v>
      </c>
      <c r="D75">
        <v>1144</v>
      </c>
      <c r="E75">
        <v>1858</v>
      </c>
      <c r="F75">
        <v>11425</v>
      </c>
      <c r="G75">
        <v>8065</v>
      </c>
      <c r="H75">
        <v>5579</v>
      </c>
      <c r="I75">
        <v>68111</v>
      </c>
      <c r="J75">
        <v>4501</v>
      </c>
      <c r="K75">
        <v>28108</v>
      </c>
      <c r="L75">
        <v>17372</v>
      </c>
      <c r="M75">
        <v>0</v>
      </c>
      <c r="N75">
        <v>0</v>
      </c>
      <c r="O75">
        <v>10620</v>
      </c>
      <c r="P75">
        <v>0</v>
      </c>
      <c r="Q75">
        <v>4722</v>
      </c>
      <c r="R75">
        <v>692</v>
      </c>
      <c r="S75">
        <v>1583</v>
      </c>
      <c r="T75">
        <v>1324</v>
      </c>
      <c r="U75">
        <v>2436</v>
      </c>
      <c r="V75">
        <v>1858</v>
      </c>
      <c r="W75">
        <v>7749</v>
      </c>
      <c r="X75">
        <v>6111</v>
      </c>
      <c r="Y75">
        <v>571</v>
      </c>
      <c r="Z75">
        <v>788</v>
      </c>
      <c r="AA75">
        <v>1043</v>
      </c>
      <c r="AB75">
        <v>10640</v>
      </c>
      <c r="AC75">
        <v>0</v>
      </c>
      <c r="AD75">
        <v>4040</v>
      </c>
      <c r="AE75">
        <v>11425</v>
      </c>
      <c r="AF75">
        <v>46741</v>
      </c>
      <c r="AG75">
        <v>3177</v>
      </c>
      <c r="AH75">
        <v>5670</v>
      </c>
      <c r="AI75">
        <v>1312</v>
      </c>
      <c r="AJ75">
        <v>165</v>
      </c>
      <c r="AK75">
        <v>7634</v>
      </c>
      <c r="AL75">
        <v>18467</v>
      </c>
      <c r="AM75">
        <v>0</v>
      </c>
      <c r="AN75">
        <v>1288</v>
      </c>
      <c r="AO75">
        <v>8397</v>
      </c>
      <c r="AP75">
        <v>1144</v>
      </c>
      <c r="AQ75">
        <v>0</v>
      </c>
      <c r="AR75">
        <v>2835</v>
      </c>
      <c r="AS75">
        <v>9641</v>
      </c>
      <c r="AT75">
        <v>1589</v>
      </c>
      <c r="AU75">
        <v>5689</v>
      </c>
      <c r="AV75">
        <v>4632</v>
      </c>
      <c r="AW75" s="115">
        <v>5.9535993543444309E-3</v>
      </c>
      <c r="AX75" s="81" t="s">
        <v>132</v>
      </c>
      <c r="AY75" s="116"/>
      <c r="AZ75" s="83" t="s">
        <v>131</v>
      </c>
      <c r="BB75" s="77">
        <v>74</v>
      </c>
    </row>
    <row r="76" spans="1:54" ht="13.5" thickBot="1" x14ac:dyDescent="0.25">
      <c r="A76" s="114" t="s">
        <v>30</v>
      </c>
      <c r="B76">
        <v>172304</v>
      </c>
      <c r="C76">
        <v>17178</v>
      </c>
      <c r="D76">
        <v>1017</v>
      </c>
      <c r="E76">
        <v>1768</v>
      </c>
      <c r="F76">
        <v>11547</v>
      </c>
      <c r="G76">
        <v>7620</v>
      </c>
      <c r="H76">
        <v>5437</v>
      </c>
      <c r="I76">
        <v>68544</v>
      </c>
      <c r="J76">
        <v>4515</v>
      </c>
      <c r="K76">
        <v>26958</v>
      </c>
      <c r="L76">
        <v>16783</v>
      </c>
      <c r="M76">
        <v>0</v>
      </c>
      <c r="N76">
        <v>0</v>
      </c>
      <c r="O76">
        <v>10937</v>
      </c>
      <c r="P76">
        <v>0</v>
      </c>
      <c r="Q76">
        <v>4460</v>
      </c>
      <c r="R76">
        <v>765</v>
      </c>
      <c r="S76">
        <v>1626</v>
      </c>
      <c r="T76">
        <v>1373</v>
      </c>
      <c r="U76">
        <v>2298</v>
      </c>
      <c r="V76">
        <v>1768</v>
      </c>
      <c r="W76">
        <v>8055</v>
      </c>
      <c r="X76">
        <v>5993</v>
      </c>
      <c r="Y76">
        <v>603</v>
      </c>
      <c r="Z76">
        <v>799</v>
      </c>
      <c r="AA76">
        <v>1156</v>
      </c>
      <c r="AB76">
        <v>10426</v>
      </c>
      <c r="AC76">
        <v>0</v>
      </c>
      <c r="AD76">
        <v>3724</v>
      </c>
      <c r="AE76">
        <v>11547</v>
      </c>
      <c r="AF76">
        <v>46756</v>
      </c>
      <c r="AG76">
        <v>3142</v>
      </c>
      <c r="AH76">
        <v>6030</v>
      </c>
      <c r="AI76">
        <v>1323</v>
      </c>
      <c r="AJ76">
        <v>212</v>
      </c>
      <c r="AK76">
        <v>8286</v>
      </c>
      <c r="AL76">
        <v>17411</v>
      </c>
      <c r="AM76">
        <v>0</v>
      </c>
      <c r="AN76">
        <v>1256</v>
      </c>
      <c r="AO76">
        <v>8184</v>
      </c>
      <c r="AP76">
        <v>1017</v>
      </c>
      <c r="AQ76">
        <v>0</v>
      </c>
      <c r="AR76">
        <v>2899</v>
      </c>
      <c r="AS76">
        <v>9547</v>
      </c>
      <c r="AT76">
        <v>1598</v>
      </c>
      <c r="AU76">
        <v>5815</v>
      </c>
      <c r="AV76">
        <v>4235</v>
      </c>
      <c r="AW76" s="115">
        <v>7.875079027001148E-3</v>
      </c>
      <c r="AX76" s="81" t="s">
        <v>132</v>
      </c>
      <c r="AY76" s="116"/>
      <c r="AZ76" s="83" t="s">
        <v>131</v>
      </c>
      <c r="BB76" s="77">
        <v>75</v>
      </c>
    </row>
    <row r="77" spans="1:54" ht="13.5" thickBot="1" x14ac:dyDescent="0.25">
      <c r="A77" s="114" t="s">
        <v>31</v>
      </c>
      <c r="B77">
        <v>156483</v>
      </c>
      <c r="C77">
        <v>16110</v>
      </c>
      <c r="D77">
        <v>956</v>
      </c>
      <c r="E77">
        <v>1578</v>
      </c>
      <c r="F77">
        <v>10254</v>
      </c>
      <c r="G77">
        <v>6545</v>
      </c>
      <c r="H77">
        <v>4937</v>
      </c>
      <c r="I77">
        <v>61652</v>
      </c>
      <c r="J77">
        <v>4186</v>
      </c>
      <c r="K77">
        <v>25761</v>
      </c>
      <c r="L77">
        <v>14418</v>
      </c>
      <c r="M77">
        <v>0</v>
      </c>
      <c r="N77">
        <v>0</v>
      </c>
      <c r="O77">
        <v>10086</v>
      </c>
      <c r="P77">
        <v>0</v>
      </c>
      <c r="Q77">
        <v>4071</v>
      </c>
      <c r="R77">
        <v>660</v>
      </c>
      <c r="S77">
        <v>1369</v>
      </c>
      <c r="T77">
        <v>1255</v>
      </c>
      <c r="U77">
        <v>2141</v>
      </c>
      <c r="V77">
        <v>1578</v>
      </c>
      <c r="W77">
        <v>7596</v>
      </c>
      <c r="X77">
        <v>5533</v>
      </c>
      <c r="Y77">
        <v>650</v>
      </c>
      <c r="Z77">
        <v>709</v>
      </c>
      <c r="AA77">
        <v>952</v>
      </c>
      <c r="AB77">
        <v>8789</v>
      </c>
      <c r="AC77">
        <v>0</v>
      </c>
      <c r="AD77">
        <v>2960</v>
      </c>
      <c r="AE77">
        <v>10254</v>
      </c>
      <c r="AF77">
        <v>42029</v>
      </c>
      <c r="AG77">
        <v>2931</v>
      </c>
      <c r="AH77">
        <v>5712</v>
      </c>
      <c r="AI77">
        <v>1266</v>
      </c>
      <c r="AJ77">
        <v>206</v>
      </c>
      <c r="AK77">
        <v>7758</v>
      </c>
      <c r="AL77">
        <v>16097</v>
      </c>
      <c r="AM77">
        <v>0</v>
      </c>
      <c r="AN77">
        <v>1121</v>
      </c>
      <c r="AO77">
        <v>7074</v>
      </c>
      <c r="AP77">
        <v>956</v>
      </c>
      <c r="AQ77">
        <v>0</v>
      </c>
      <c r="AR77">
        <v>2819</v>
      </c>
      <c r="AS77">
        <v>9664</v>
      </c>
      <c r="AT77">
        <v>1444</v>
      </c>
      <c r="AU77">
        <v>5235</v>
      </c>
      <c r="AV77">
        <v>3654</v>
      </c>
      <c r="AW77" s="115">
        <v>1.1476247233100629E-2</v>
      </c>
      <c r="AX77" s="81" t="s">
        <v>132</v>
      </c>
      <c r="AY77" s="116"/>
      <c r="AZ77" s="83" t="s">
        <v>131</v>
      </c>
      <c r="BB77" s="77">
        <v>76</v>
      </c>
    </row>
    <row r="78" spans="1:54" ht="13.5" thickBot="1" x14ac:dyDescent="0.25">
      <c r="A78" s="114" t="s">
        <v>32</v>
      </c>
      <c r="B78">
        <v>140292</v>
      </c>
      <c r="C78">
        <v>14873</v>
      </c>
      <c r="D78">
        <v>860</v>
      </c>
      <c r="E78">
        <v>1772</v>
      </c>
      <c r="F78">
        <v>9137</v>
      </c>
      <c r="G78">
        <v>6317</v>
      </c>
      <c r="H78">
        <v>4460</v>
      </c>
      <c r="I78">
        <v>53132</v>
      </c>
      <c r="J78">
        <v>3905</v>
      </c>
      <c r="K78">
        <v>23346</v>
      </c>
      <c r="L78">
        <v>12910</v>
      </c>
      <c r="M78">
        <v>0</v>
      </c>
      <c r="N78">
        <v>0</v>
      </c>
      <c r="O78">
        <v>9580</v>
      </c>
      <c r="P78">
        <v>0</v>
      </c>
      <c r="Q78">
        <v>3639</v>
      </c>
      <c r="R78">
        <v>634</v>
      </c>
      <c r="S78">
        <v>1331</v>
      </c>
      <c r="T78">
        <v>1182</v>
      </c>
      <c r="U78">
        <v>1894</v>
      </c>
      <c r="V78">
        <v>1772</v>
      </c>
      <c r="W78">
        <v>7065</v>
      </c>
      <c r="X78">
        <v>4933</v>
      </c>
      <c r="Y78">
        <v>529</v>
      </c>
      <c r="Z78">
        <v>632</v>
      </c>
      <c r="AA78">
        <v>734</v>
      </c>
      <c r="AB78">
        <v>7687</v>
      </c>
      <c r="AC78">
        <v>0</v>
      </c>
      <c r="AD78">
        <v>3063</v>
      </c>
      <c r="AE78">
        <v>9137</v>
      </c>
      <c r="AF78">
        <v>35611</v>
      </c>
      <c r="AG78">
        <v>2723</v>
      </c>
      <c r="AH78">
        <v>5292</v>
      </c>
      <c r="AI78">
        <v>1103</v>
      </c>
      <c r="AJ78">
        <v>187</v>
      </c>
      <c r="AK78">
        <v>7171</v>
      </c>
      <c r="AL78">
        <v>14584</v>
      </c>
      <c r="AM78">
        <v>0</v>
      </c>
      <c r="AN78">
        <v>1184</v>
      </c>
      <c r="AO78">
        <v>6261</v>
      </c>
      <c r="AP78">
        <v>860</v>
      </c>
      <c r="AQ78">
        <v>0</v>
      </c>
      <c r="AR78">
        <v>2769</v>
      </c>
      <c r="AS78">
        <v>8762</v>
      </c>
      <c r="AT78">
        <v>1360</v>
      </c>
      <c r="AU78">
        <v>4705</v>
      </c>
      <c r="AV78">
        <v>3488</v>
      </c>
      <c r="AW78" s="115">
        <v>1.6383516757488337E-2</v>
      </c>
      <c r="AX78" s="81" t="s">
        <v>132</v>
      </c>
      <c r="AY78" s="116"/>
      <c r="AZ78" s="83" t="s">
        <v>131</v>
      </c>
      <c r="BB78" s="77">
        <v>77</v>
      </c>
    </row>
    <row r="79" spans="1:54" ht="13.5" thickBot="1" x14ac:dyDescent="0.25">
      <c r="A79" s="114" t="s">
        <v>33</v>
      </c>
      <c r="B79">
        <v>133950</v>
      </c>
      <c r="C79">
        <v>14523</v>
      </c>
      <c r="D79">
        <v>962</v>
      </c>
      <c r="E79">
        <v>1714</v>
      </c>
      <c r="F79">
        <v>9400</v>
      </c>
      <c r="G79">
        <v>6255</v>
      </c>
      <c r="H79">
        <v>4059</v>
      </c>
      <c r="I79">
        <v>49136</v>
      </c>
      <c r="J79">
        <v>3614</v>
      </c>
      <c r="K79">
        <v>22877</v>
      </c>
      <c r="L79">
        <v>12171</v>
      </c>
      <c r="M79">
        <v>0</v>
      </c>
      <c r="N79">
        <v>0</v>
      </c>
      <c r="O79">
        <v>9239</v>
      </c>
      <c r="P79">
        <v>0</v>
      </c>
      <c r="Q79">
        <v>3302</v>
      </c>
      <c r="R79">
        <v>603</v>
      </c>
      <c r="S79">
        <v>1293</v>
      </c>
      <c r="T79">
        <v>1151</v>
      </c>
      <c r="U79">
        <v>1841</v>
      </c>
      <c r="V79">
        <v>1714</v>
      </c>
      <c r="W79">
        <v>7078</v>
      </c>
      <c r="X79">
        <v>4962</v>
      </c>
      <c r="Y79">
        <v>493</v>
      </c>
      <c r="Z79">
        <v>609</v>
      </c>
      <c r="AA79">
        <v>827</v>
      </c>
      <c r="AB79">
        <v>7046</v>
      </c>
      <c r="AC79">
        <v>0</v>
      </c>
      <c r="AD79">
        <v>3064</v>
      </c>
      <c r="AE79">
        <v>9400</v>
      </c>
      <c r="AF79">
        <v>32664</v>
      </c>
      <c r="AG79">
        <v>2463</v>
      </c>
      <c r="AH79">
        <v>5046</v>
      </c>
      <c r="AI79">
        <v>1071</v>
      </c>
      <c r="AJ79">
        <v>154</v>
      </c>
      <c r="AK79">
        <v>6948</v>
      </c>
      <c r="AL79">
        <v>14365</v>
      </c>
      <c r="AM79">
        <v>0</v>
      </c>
      <c r="AN79">
        <v>868</v>
      </c>
      <c r="AO79">
        <v>5971</v>
      </c>
      <c r="AP79">
        <v>962</v>
      </c>
      <c r="AQ79">
        <v>0</v>
      </c>
      <c r="AR79">
        <v>2613</v>
      </c>
      <c r="AS79">
        <v>8512</v>
      </c>
      <c r="AT79">
        <v>1350</v>
      </c>
      <c r="AU79">
        <v>4135</v>
      </c>
      <c r="AV79">
        <v>3445</v>
      </c>
      <c r="AW79" s="115">
        <v>2.4822296744380083E-2</v>
      </c>
      <c r="AX79" s="81" t="s">
        <v>132</v>
      </c>
      <c r="AY79" s="116"/>
      <c r="AZ79" s="83" t="s">
        <v>131</v>
      </c>
      <c r="BB79" s="77">
        <v>78</v>
      </c>
    </row>
    <row r="80" spans="1:54" ht="13.5" thickBot="1" x14ac:dyDescent="0.25">
      <c r="A80" s="114" t="s">
        <v>34</v>
      </c>
      <c r="B80">
        <v>107896</v>
      </c>
      <c r="C80">
        <v>11925</v>
      </c>
      <c r="D80">
        <v>692</v>
      </c>
      <c r="E80">
        <v>1273</v>
      </c>
      <c r="F80">
        <v>7327</v>
      </c>
      <c r="G80">
        <v>4845</v>
      </c>
      <c r="H80">
        <v>2891</v>
      </c>
      <c r="I80">
        <v>40611</v>
      </c>
      <c r="J80">
        <v>2949</v>
      </c>
      <c r="K80">
        <v>18355</v>
      </c>
      <c r="L80">
        <v>9443</v>
      </c>
      <c r="M80">
        <v>0</v>
      </c>
      <c r="N80">
        <v>0</v>
      </c>
      <c r="O80">
        <v>7585</v>
      </c>
      <c r="P80">
        <v>0</v>
      </c>
      <c r="Q80">
        <v>2363</v>
      </c>
      <c r="R80">
        <v>415</v>
      </c>
      <c r="S80">
        <v>1010</v>
      </c>
      <c r="T80">
        <v>981</v>
      </c>
      <c r="U80">
        <v>1370</v>
      </c>
      <c r="V80">
        <v>1273</v>
      </c>
      <c r="W80">
        <v>5792</v>
      </c>
      <c r="X80">
        <v>4133</v>
      </c>
      <c r="Y80">
        <v>383</v>
      </c>
      <c r="Z80">
        <v>430</v>
      </c>
      <c r="AA80">
        <v>646</v>
      </c>
      <c r="AB80">
        <v>5249</v>
      </c>
      <c r="AC80">
        <v>0</v>
      </c>
      <c r="AD80">
        <v>2465</v>
      </c>
      <c r="AE80">
        <v>7327</v>
      </c>
      <c r="AF80">
        <v>27503</v>
      </c>
      <c r="AG80">
        <v>1968</v>
      </c>
      <c r="AH80">
        <v>4150</v>
      </c>
      <c r="AI80">
        <v>892</v>
      </c>
      <c r="AJ80">
        <v>113</v>
      </c>
      <c r="AK80">
        <v>5771</v>
      </c>
      <c r="AL80">
        <v>11401</v>
      </c>
      <c r="AM80">
        <v>0</v>
      </c>
      <c r="AN80">
        <v>783</v>
      </c>
      <c r="AO80">
        <v>4843</v>
      </c>
      <c r="AP80">
        <v>692</v>
      </c>
      <c r="AQ80">
        <v>0</v>
      </c>
      <c r="AR80">
        <v>2021</v>
      </c>
      <c r="AS80">
        <v>6954</v>
      </c>
      <c r="AT80">
        <v>1010</v>
      </c>
      <c r="AU80">
        <v>3086</v>
      </c>
      <c r="AV80">
        <v>2872</v>
      </c>
      <c r="AW80" s="115">
        <v>3.6323533517603375E-2</v>
      </c>
      <c r="AX80" s="81" t="s">
        <v>132</v>
      </c>
      <c r="AY80" s="116"/>
      <c r="AZ80" s="83" t="s">
        <v>131</v>
      </c>
      <c r="BB80" s="77">
        <v>79</v>
      </c>
    </row>
    <row r="81" spans="1:54" ht="13.5" thickBot="1" x14ac:dyDescent="0.25">
      <c r="A81" s="114" t="s">
        <v>35</v>
      </c>
      <c r="B81">
        <v>92303</v>
      </c>
      <c r="C81">
        <v>10408</v>
      </c>
      <c r="D81">
        <v>533</v>
      </c>
      <c r="E81">
        <v>1046</v>
      </c>
      <c r="F81">
        <v>5792</v>
      </c>
      <c r="G81">
        <v>4238</v>
      </c>
      <c r="H81">
        <v>2443</v>
      </c>
      <c r="I81">
        <v>35411</v>
      </c>
      <c r="J81">
        <v>2219</v>
      </c>
      <c r="K81">
        <v>15581</v>
      </c>
      <c r="L81">
        <v>8115</v>
      </c>
      <c r="M81">
        <v>0</v>
      </c>
      <c r="N81">
        <v>0</v>
      </c>
      <c r="O81">
        <v>6517</v>
      </c>
      <c r="P81">
        <v>0</v>
      </c>
      <c r="Q81">
        <v>1910</v>
      </c>
      <c r="R81">
        <v>401</v>
      </c>
      <c r="S81">
        <v>913</v>
      </c>
      <c r="T81">
        <v>759</v>
      </c>
      <c r="U81">
        <v>1027</v>
      </c>
      <c r="V81">
        <v>1046</v>
      </c>
      <c r="W81">
        <v>4923</v>
      </c>
      <c r="X81">
        <v>3642</v>
      </c>
      <c r="Y81">
        <v>274</v>
      </c>
      <c r="Z81">
        <v>396</v>
      </c>
      <c r="AA81">
        <v>602</v>
      </c>
      <c r="AB81">
        <v>4555</v>
      </c>
      <c r="AC81">
        <v>0</v>
      </c>
      <c r="AD81">
        <v>2412</v>
      </c>
      <c r="AE81">
        <v>5792</v>
      </c>
      <c r="AF81">
        <v>23914</v>
      </c>
      <c r="AG81">
        <v>1460</v>
      </c>
      <c r="AH81">
        <v>3374</v>
      </c>
      <c r="AI81">
        <v>652</v>
      </c>
      <c r="AJ81">
        <v>132</v>
      </c>
      <c r="AK81">
        <v>4849</v>
      </c>
      <c r="AL81">
        <v>9799</v>
      </c>
      <c r="AM81">
        <v>0</v>
      </c>
      <c r="AN81">
        <v>681</v>
      </c>
      <c r="AO81">
        <v>4599</v>
      </c>
      <c r="AP81">
        <v>533</v>
      </c>
      <c r="AQ81">
        <v>0</v>
      </c>
      <c r="AR81">
        <v>1917</v>
      </c>
      <c r="AS81">
        <v>5782</v>
      </c>
      <c r="AT81">
        <v>799</v>
      </c>
      <c r="AU81">
        <v>2648</v>
      </c>
      <c r="AV81">
        <v>2512</v>
      </c>
      <c r="AW81" s="115">
        <v>5.1368843511913287E-2</v>
      </c>
      <c r="AX81" s="81" t="s">
        <v>132</v>
      </c>
      <c r="AY81" s="116"/>
      <c r="AZ81" s="83" t="s">
        <v>131</v>
      </c>
      <c r="BB81" s="77">
        <v>80</v>
      </c>
    </row>
    <row r="82" spans="1:54" ht="13.5" thickBot="1" x14ac:dyDescent="0.25">
      <c r="A82" s="114" t="s">
        <v>36</v>
      </c>
      <c r="B82">
        <v>68682</v>
      </c>
      <c r="C82">
        <v>7534</v>
      </c>
      <c r="D82">
        <v>324</v>
      </c>
      <c r="E82">
        <v>760</v>
      </c>
      <c r="F82">
        <v>4534</v>
      </c>
      <c r="G82">
        <v>2938</v>
      </c>
      <c r="H82">
        <v>2101</v>
      </c>
      <c r="I82">
        <v>26976</v>
      </c>
      <c r="J82">
        <v>1661</v>
      </c>
      <c r="K82">
        <v>11087</v>
      </c>
      <c r="L82">
        <v>5953</v>
      </c>
      <c r="M82">
        <v>0</v>
      </c>
      <c r="N82">
        <v>0</v>
      </c>
      <c r="O82">
        <v>4814</v>
      </c>
      <c r="P82">
        <v>0</v>
      </c>
      <c r="Q82">
        <v>1690</v>
      </c>
      <c r="R82">
        <v>310</v>
      </c>
      <c r="S82">
        <v>704</v>
      </c>
      <c r="T82">
        <v>607</v>
      </c>
      <c r="U82">
        <v>701</v>
      </c>
      <c r="V82">
        <v>760</v>
      </c>
      <c r="W82">
        <v>3613</v>
      </c>
      <c r="X82">
        <v>2736</v>
      </c>
      <c r="Y82">
        <v>199</v>
      </c>
      <c r="Z82">
        <v>223</v>
      </c>
      <c r="AA82">
        <v>364</v>
      </c>
      <c r="AB82">
        <v>3575</v>
      </c>
      <c r="AC82">
        <v>0</v>
      </c>
      <c r="AD82">
        <v>1745</v>
      </c>
      <c r="AE82">
        <v>4534</v>
      </c>
      <c r="AF82">
        <v>18192</v>
      </c>
      <c r="AG82">
        <v>1054</v>
      </c>
      <c r="AH82">
        <v>2761</v>
      </c>
      <c r="AI82">
        <v>553</v>
      </c>
      <c r="AJ82">
        <v>101</v>
      </c>
      <c r="AK82">
        <v>3280</v>
      </c>
      <c r="AL82">
        <v>7161</v>
      </c>
      <c r="AM82">
        <v>0</v>
      </c>
      <c r="AN82">
        <v>497</v>
      </c>
      <c r="AO82">
        <v>3423</v>
      </c>
      <c r="AP82">
        <v>324</v>
      </c>
      <c r="AQ82">
        <v>0</v>
      </c>
      <c r="AR82">
        <v>1518</v>
      </c>
      <c r="AS82">
        <v>3926</v>
      </c>
      <c r="AT82">
        <v>492</v>
      </c>
      <c r="AU82">
        <v>2037</v>
      </c>
      <c r="AV82">
        <v>1602</v>
      </c>
      <c r="AW82" s="115">
        <v>7.6359212227207054E-2</v>
      </c>
      <c r="AX82" s="81" t="s">
        <v>132</v>
      </c>
      <c r="AY82" s="116"/>
      <c r="AZ82" s="83" t="s">
        <v>131</v>
      </c>
      <c r="BB82" s="77">
        <v>81</v>
      </c>
    </row>
    <row r="83" spans="1:54" ht="13.5" thickBot="1" x14ac:dyDescent="0.25">
      <c r="A83" s="114" t="s">
        <v>37</v>
      </c>
      <c r="B83">
        <v>41736</v>
      </c>
      <c r="C83">
        <v>4419</v>
      </c>
      <c r="D83">
        <v>235</v>
      </c>
      <c r="E83">
        <v>483</v>
      </c>
      <c r="F83">
        <v>3042</v>
      </c>
      <c r="G83">
        <v>1853</v>
      </c>
      <c r="H83">
        <v>1270</v>
      </c>
      <c r="I83">
        <v>16037</v>
      </c>
      <c r="J83">
        <v>1137</v>
      </c>
      <c r="K83">
        <v>6304</v>
      </c>
      <c r="L83">
        <v>3843</v>
      </c>
      <c r="M83">
        <v>0</v>
      </c>
      <c r="N83">
        <v>0</v>
      </c>
      <c r="O83">
        <v>3113</v>
      </c>
      <c r="P83">
        <v>0</v>
      </c>
      <c r="Q83">
        <v>1049</v>
      </c>
      <c r="R83">
        <v>165</v>
      </c>
      <c r="S83">
        <v>435</v>
      </c>
      <c r="T83">
        <v>411</v>
      </c>
      <c r="U83">
        <v>458</v>
      </c>
      <c r="V83">
        <v>483</v>
      </c>
      <c r="W83">
        <v>2380</v>
      </c>
      <c r="X83">
        <v>1656</v>
      </c>
      <c r="Y83">
        <v>121</v>
      </c>
      <c r="Z83">
        <v>150</v>
      </c>
      <c r="AA83">
        <v>213</v>
      </c>
      <c r="AB83">
        <v>2268</v>
      </c>
      <c r="AC83">
        <v>0</v>
      </c>
      <c r="AD83">
        <v>1084</v>
      </c>
      <c r="AE83">
        <v>3042</v>
      </c>
      <c r="AF83">
        <v>10814</v>
      </c>
      <c r="AG83">
        <v>726</v>
      </c>
      <c r="AH83">
        <v>1472</v>
      </c>
      <c r="AI83">
        <v>361</v>
      </c>
      <c r="AJ83">
        <v>56</v>
      </c>
      <c r="AK83">
        <v>1929</v>
      </c>
      <c r="AL83">
        <v>4064</v>
      </c>
      <c r="AM83">
        <v>0</v>
      </c>
      <c r="AN83">
        <v>298</v>
      </c>
      <c r="AO83">
        <v>2162</v>
      </c>
      <c r="AP83">
        <v>235</v>
      </c>
      <c r="AQ83">
        <v>0</v>
      </c>
      <c r="AR83">
        <v>834</v>
      </c>
      <c r="AS83">
        <v>2240</v>
      </c>
      <c r="AT83">
        <v>311</v>
      </c>
      <c r="AU83">
        <v>1255</v>
      </c>
      <c r="AV83">
        <v>1064</v>
      </c>
      <c r="AW83" s="115">
        <v>0.11266540642722117</v>
      </c>
      <c r="AX83" s="81" t="s">
        <v>132</v>
      </c>
      <c r="AY83" s="116"/>
      <c r="AZ83" s="83" t="s">
        <v>131</v>
      </c>
      <c r="BB83" s="77">
        <v>82</v>
      </c>
    </row>
    <row r="84" spans="1:54" ht="13.5" thickBot="1" x14ac:dyDescent="0.25">
      <c r="A84" s="204" t="s">
        <v>208</v>
      </c>
      <c r="B84">
        <v>20215</v>
      </c>
      <c r="C84">
        <v>2308</v>
      </c>
      <c r="D84">
        <v>133</v>
      </c>
      <c r="E84">
        <v>190</v>
      </c>
      <c r="F84">
        <v>1449</v>
      </c>
      <c r="G84">
        <v>891</v>
      </c>
      <c r="H84">
        <v>652</v>
      </c>
      <c r="I84">
        <v>7518</v>
      </c>
      <c r="J84">
        <v>534</v>
      </c>
      <c r="K84">
        <v>2906</v>
      </c>
      <c r="L84">
        <v>2003</v>
      </c>
      <c r="M84">
        <v>0</v>
      </c>
      <c r="N84">
        <v>0</v>
      </c>
      <c r="O84">
        <v>1631</v>
      </c>
      <c r="P84">
        <v>0</v>
      </c>
      <c r="Q84">
        <v>557</v>
      </c>
      <c r="R84">
        <v>73</v>
      </c>
      <c r="S84">
        <v>199</v>
      </c>
      <c r="T84">
        <v>186</v>
      </c>
      <c r="U84">
        <v>219</v>
      </c>
      <c r="V84">
        <v>190</v>
      </c>
      <c r="W84">
        <v>1299</v>
      </c>
      <c r="X84">
        <v>808</v>
      </c>
      <c r="Y84">
        <v>71</v>
      </c>
      <c r="Z84">
        <v>80</v>
      </c>
      <c r="AA84">
        <v>101</v>
      </c>
      <c r="AB84">
        <v>1229</v>
      </c>
      <c r="AC84">
        <v>0</v>
      </c>
      <c r="AD84">
        <v>472</v>
      </c>
      <c r="AE84">
        <v>1449</v>
      </c>
      <c r="AF84">
        <v>5074</v>
      </c>
      <c r="AG84">
        <v>348</v>
      </c>
      <c r="AH84">
        <v>670</v>
      </c>
      <c r="AI84">
        <v>243</v>
      </c>
      <c r="AJ84">
        <v>22</v>
      </c>
      <c r="AK84">
        <v>995</v>
      </c>
      <c r="AL84">
        <v>1888</v>
      </c>
      <c r="AM84">
        <v>0</v>
      </c>
      <c r="AN84">
        <v>133</v>
      </c>
      <c r="AO84">
        <v>966</v>
      </c>
      <c r="AP84">
        <v>133</v>
      </c>
      <c r="AQ84">
        <v>0</v>
      </c>
      <c r="AR84">
        <v>505</v>
      </c>
      <c r="AS84">
        <v>1018</v>
      </c>
      <c r="AT84">
        <v>200</v>
      </c>
      <c r="AU84">
        <v>636</v>
      </c>
      <c r="AV84">
        <v>451</v>
      </c>
      <c r="AW84" s="115">
        <v>0.17326673801878942</v>
      </c>
      <c r="AX84" s="81" t="s">
        <v>132</v>
      </c>
      <c r="AY84" s="116"/>
      <c r="AZ84" s="83" t="s">
        <v>131</v>
      </c>
      <c r="BB84" s="77">
        <v>83</v>
      </c>
    </row>
    <row r="85" spans="1:54" ht="13.5" thickBot="1" x14ac:dyDescent="0.25">
      <c r="A85" s="204" t="s">
        <v>209</v>
      </c>
      <c r="B85">
        <v>7365</v>
      </c>
      <c r="C85">
        <v>766</v>
      </c>
      <c r="D85">
        <v>44</v>
      </c>
      <c r="E85">
        <v>95</v>
      </c>
      <c r="F85">
        <v>510</v>
      </c>
      <c r="G85">
        <v>312</v>
      </c>
      <c r="H85">
        <v>237</v>
      </c>
      <c r="I85">
        <v>2871</v>
      </c>
      <c r="J85">
        <v>207</v>
      </c>
      <c r="K85">
        <v>1052</v>
      </c>
      <c r="L85">
        <v>685</v>
      </c>
      <c r="M85">
        <v>0</v>
      </c>
      <c r="N85">
        <v>0</v>
      </c>
      <c r="O85">
        <v>586</v>
      </c>
      <c r="P85">
        <v>0</v>
      </c>
      <c r="Q85">
        <v>221</v>
      </c>
      <c r="R85">
        <v>8</v>
      </c>
      <c r="S85">
        <v>70</v>
      </c>
      <c r="T85">
        <v>88</v>
      </c>
      <c r="U85">
        <v>79</v>
      </c>
      <c r="V85">
        <v>95</v>
      </c>
      <c r="W85">
        <v>475</v>
      </c>
      <c r="X85">
        <v>275</v>
      </c>
      <c r="Y85">
        <v>29</v>
      </c>
      <c r="Z85">
        <v>23</v>
      </c>
      <c r="AA85">
        <v>35</v>
      </c>
      <c r="AB85">
        <v>456</v>
      </c>
      <c r="AC85">
        <v>0</v>
      </c>
      <c r="AD85">
        <v>155</v>
      </c>
      <c r="AE85">
        <v>510</v>
      </c>
      <c r="AF85">
        <v>1870</v>
      </c>
      <c r="AG85">
        <v>119</v>
      </c>
      <c r="AH85">
        <v>249</v>
      </c>
      <c r="AI85">
        <v>53</v>
      </c>
      <c r="AJ85">
        <v>8</v>
      </c>
      <c r="AK85">
        <v>332</v>
      </c>
      <c r="AL85">
        <v>659</v>
      </c>
      <c r="AM85">
        <v>0</v>
      </c>
      <c r="AN85">
        <v>41</v>
      </c>
      <c r="AO85">
        <v>358</v>
      </c>
      <c r="AP85">
        <v>44</v>
      </c>
      <c r="AQ85">
        <v>0</v>
      </c>
      <c r="AR85">
        <v>159</v>
      </c>
      <c r="AS85">
        <v>393</v>
      </c>
      <c r="AT85">
        <v>78</v>
      </c>
      <c r="AU85">
        <v>330</v>
      </c>
      <c r="AV85">
        <v>153</v>
      </c>
      <c r="AW85" s="115"/>
      <c r="AX85" s="81"/>
      <c r="AY85" s="116"/>
      <c r="AZ85" s="83"/>
      <c r="BB85" s="77">
        <v>84</v>
      </c>
    </row>
    <row r="86" spans="1:54" ht="13.5" thickBot="1" x14ac:dyDescent="0.25">
      <c r="A86" s="114" t="s">
        <v>39</v>
      </c>
      <c r="B86">
        <v>36506</v>
      </c>
      <c r="C86">
        <v>3389</v>
      </c>
      <c r="D86">
        <v>245</v>
      </c>
      <c r="E86">
        <v>461</v>
      </c>
      <c r="F86">
        <v>2356</v>
      </c>
      <c r="G86">
        <v>1631</v>
      </c>
      <c r="H86">
        <v>1362</v>
      </c>
      <c r="I86">
        <v>13984</v>
      </c>
      <c r="J86">
        <v>975</v>
      </c>
      <c r="K86">
        <v>5369</v>
      </c>
      <c r="L86">
        <v>4042</v>
      </c>
      <c r="M86">
        <v>0</v>
      </c>
      <c r="N86">
        <v>0</v>
      </c>
      <c r="O86">
        <v>2692</v>
      </c>
      <c r="P86">
        <v>0</v>
      </c>
      <c r="Q86">
        <v>1157</v>
      </c>
      <c r="R86">
        <v>178</v>
      </c>
      <c r="S86">
        <v>401</v>
      </c>
      <c r="T86">
        <v>253</v>
      </c>
      <c r="U86">
        <v>518</v>
      </c>
      <c r="V86">
        <v>461</v>
      </c>
      <c r="W86">
        <v>1958</v>
      </c>
      <c r="X86">
        <v>1101</v>
      </c>
      <c r="Y86">
        <v>172</v>
      </c>
      <c r="Z86">
        <v>181</v>
      </c>
      <c r="AA86">
        <v>196</v>
      </c>
      <c r="AB86">
        <v>2602</v>
      </c>
      <c r="AC86">
        <v>0</v>
      </c>
      <c r="AD86">
        <v>829</v>
      </c>
      <c r="AE86">
        <v>2356</v>
      </c>
      <c r="AF86">
        <v>9782</v>
      </c>
      <c r="AG86">
        <v>722</v>
      </c>
      <c r="AH86">
        <v>899</v>
      </c>
      <c r="AI86">
        <v>295</v>
      </c>
      <c r="AJ86">
        <v>27</v>
      </c>
      <c r="AK86">
        <v>1634</v>
      </c>
      <c r="AL86">
        <v>3409</v>
      </c>
      <c r="AM86">
        <v>0</v>
      </c>
      <c r="AN86">
        <v>333</v>
      </c>
      <c r="AO86">
        <v>1697</v>
      </c>
      <c r="AP86">
        <v>245</v>
      </c>
      <c r="AQ86">
        <v>0</v>
      </c>
      <c r="AR86">
        <v>654</v>
      </c>
      <c r="AS86">
        <v>1960</v>
      </c>
      <c r="AT86">
        <v>284</v>
      </c>
      <c r="AU86">
        <v>1238</v>
      </c>
      <c r="AV86">
        <v>964</v>
      </c>
      <c r="AW86" s="115">
        <v>4.8490760931940774E-3</v>
      </c>
      <c r="AX86" s="81" t="s">
        <v>132</v>
      </c>
      <c r="AY86" s="116"/>
      <c r="AZ86" s="83" t="s">
        <v>131</v>
      </c>
      <c r="BB86" s="77">
        <v>85</v>
      </c>
    </row>
    <row r="87" spans="1:54" ht="13.5" thickBot="1" x14ac:dyDescent="0.25">
      <c r="A87" s="114" t="s">
        <v>40</v>
      </c>
      <c r="B87">
        <v>133201</v>
      </c>
      <c r="C87">
        <v>12749</v>
      </c>
      <c r="D87">
        <v>900</v>
      </c>
      <c r="E87">
        <v>1718</v>
      </c>
      <c r="F87">
        <v>8938</v>
      </c>
      <c r="G87">
        <v>5933</v>
      </c>
      <c r="H87">
        <v>4659</v>
      </c>
      <c r="I87">
        <v>50579</v>
      </c>
      <c r="J87">
        <v>3623</v>
      </c>
      <c r="K87">
        <v>20574</v>
      </c>
      <c r="L87">
        <v>13911</v>
      </c>
      <c r="M87">
        <v>0</v>
      </c>
      <c r="N87">
        <v>0</v>
      </c>
      <c r="O87">
        <v>9617</v>
      </c>
      <c r="P87">
        <v>0</v>
      </c>
      <c r="Q87">
        <v>4044</v>
      </c>
      <c r="R87">
        <v>534</v>
      </c>
      <c r="S87">
        <v>1272</v>
      </c>
      <c r="T87">
        <v>863</v>
      </c>
      <c r="U87">
        <v>1846</v>
      </c>
      <c r="V87">
        <v>1718</v>
      </c>
      <c r="W87">
        <v>7213</v>
      </c>
      <c r="X87">
        <v>4283</v>
      </c>
      <c r="Y87">
        <v>563</v>
      </c>
      <c r="Z87">
        <v>657</v>
      </c>
      <c r="AA87">
        <v>792</v>
      </c>
      <c r="AB87">
        <v>8511</v>
      </c>
      <c r="AC87">
        <v>0</v>
      </c>
      <c r="AD87">
        <v>2968</v>
      </c>
      <c r="AE87">
        <v>8938</v>
      </c>
      <c r="AF87">
        <v>34852</v>
      </c>
      <c r="AG87">
        <v>2760</v>
      </c>
      <c r="AH87">
        <v>3869</v>
      </c>
      <c r="AI87">
        <v>1105</v>
      </c>
      <c r="AJ87">
        <v>81</v>
      </c>
      <c r="AK87">
        <v>6187</v>
      </c>
      <c r="AL87">
        <v>13086</v>
      </c>
      <c r="AM87">
        <v>0</v>
      </c>
      <c r="AN87">
        <v>1132</v>
      </c>
      <c r="AO87">
        <v>5984</v>
      </c>
      <c r="AP87">
        <v>900</v>
      </c>
      <c r="AQ87">
        <v>0</v>
      </c>
      <c r="AR87">
        <v>2279</v>
      </c>
      <c r="AS87">
        <v>7488</v>
      </c>
      <c r="AT87">
        <v>1119</v>
      </c>
      <c r="AU87">
        <v>4519</v>
      </c>
      <c r="AV87">
        <v>3638</v>
      </c>
      <c r="AW87" s="115">
        <v>2.7637833825549992E-4</v>
      </c>
      <c r="AX87" s="81" t="s">
        <v>132</v>
      </c>
      <c r="AY87" s="116"/>
      <c r="AZ87" s="83" t="s">
        <v>131</v>
      </c>
      <c r="BB87" s="77">
        <v>86</v>
      </c>
    </row>
    <row r="88" spans="1:54" ht="13.5" thickBot="1" x14ac:dyDescent="0.25">
      <c r="A88" s="114" t="s">
        <v>41</v>
      </c>
      <c r="B88">
        <v>145745</v>
      </c>
      <c r="C88">
        <v>14503</v>
      </c>
      <c r="D88">
        <v>1003</v>
      </c>
      <c r="E88">
        <v>1778</v>
      </c>
      <c r="F88">
        <v>9940</v>
      </c>
      <c r="G88">
        <v>6522</v>
      </c>
      <c r="H88">
        <v>4355</v>
      </c>
      <c r="I88">
        <v>54561</v>
      </c>
      <c r="J88">
        <v>3883</v>
      </c>
      <c r="K88">
        <v>24376</v>
      </c>
      <c r="L88">
        <v>14913</v>
      </c>
      <c r="M88">
        <v>0</v>
      </c>
      <c r="N88">
        <v>0</v>
      </c>
      <c r="O88">
        <v>9911</v>
      </c>
      <c r="P88">
        <v>0</v>
      </c>
      <c r="Q88">
        <v>3759</v>
      </c>
      <c r="R88">
        <v>442</v>
      </c>
      <c r="S88">
        <v>1478</v>
      </c>
      <c r="T88">
        <v>1048</v>
      </c>
      <c r="U88">
        <v>1912</v>
      </c>
      <c r="V88">
        <v>1778</v>
      </c>
      <c r="W88">
        <v>7236</v>
      </c>
      <c r="X88">
        <v>5018</v>
      </c>
      <c r="Y88">
        <v>637</v>
      </c>
      <c r="Z88">
        <v>847</v>
      </c>
      <c r="AA88">
        <v>1096</v>
      </c>
      <c r="AB88">
        <v>8632</v>
      </c>
      <c r="AC88">
        <v>0</v>
      </c>
      <c r="AD88">
        <v>3242</v>
      </c>
      <c r="AE88">
        <v>9940</v>
      </c>
      <c r="AF88">
        <v>36932</v>
      </c>
      <c r="AG88">
        <v>2835</v>
      </c>
      <c r="AH88">
        <v>4440</v>
      </c>
      <c r="AI88">
        <v>1196</v>
      </c>
      <c r="AJ88">
        <v>154</v>
      </c>
      <c r="AK88">
        <v>7177</v>
      </c>
      <c r="AL88">
        <v>15849</v>
      </c>
      <c r="AM88">
        <v>0</v>
      </c>
      <c r="AN88">
        <v>1197</v>
      </c>
      <c r="AO88">
        <v>6597</v>
      </c>
      <c r="AP88">
        <v>1003</v>
      </c>
      <c r="AQ88">
        <v>0</v>
      </c>
      <c r="AR88">
        <v>2308</v>
      </c>
      <c r="AS88">
        <v>8527</v>
      </c>
      <c r="AT88">
        <v>1368</v>
      </c>
      <c r="AU88">
        <v>4859</v>
      </c>
      <c r="AV88">
        <v>4238</v>
      </c>
      <c r="AW88" s="115">
        <v>6.8724271350913E-5</v>
      </c>
      <c r="AX88" s="81" t="s">
        <v>132</v>
      </c>
      <c r="AY88" s="116"/>
      <c r="AZ88" s="83" t="s">
        <v>131</v>
      </c>
      <c r="BB88" s="77">
        <v>87</v>
      </c>
    </row>
    <row r="89" spans="1:54" ht="13.5" thickBot="1" x14ac:dyDescent="0.25">
      <c r="A89" s="114" t="s">
        <v>42</v>
      </c>
      <c r="B89">
        <v>150444</v>
      </c>
      <c r="C89">
        <v>15248</v>
      </c>
      <c r="D89">
        <v>1027</v>
      </c>
      <c r="E89">
        <v>1806</v>
      </c>
      <c r="F89">
        <v>10158</v>
      </c>
      <c r="G89">
        <v>6798</v>
      </c>
      <c r="H89">
        <v>4478</v>
      </c>
      <c r="I89">
        <v>56554</v>
      </c>
      <c r="J89">
        <v>3896</v>
      </c>
      <c r="K89">
        <v>25385</v>
      </c>
      <c r="L89">
        <v>15231</v>
      </c>
      <c r="M89">
        <v>0</v>
      </c>
      <c r="N89">
        <v>0</v>
      </c>
      <c r="O89">
        <v>9863</v>
      </c>
      <c r="P89">
        <v>0</v>
      </c>
      <c r="Q89">
        <v>3786</v>
      </c>
      <c r="R89">
        <v>519</v>
      </c>
      <c r="S89">
        <v>1400</v>
      </c>
      <c r="T89">
        <v>1202</v>
      </c>
      <c r="U89">
        <v>2178</v>
      </c>
      <c r="V89">
        <v>1806</v>
      </c>
      <c r="W89">
        <v>7418</v>
      </c>
      <c r="X89">
        <v>5089</v>
      </c>
      <c r="Y89">
        <v>674</v>
      </c>
      <c r="Z89">
        <v>918</v>
      </c>
      <c r="AA89">
        <v>1136</v>
      </c>
      <c r="AB89">
        <v>8577</v>
      </c>
      <c r="AC89">
        <v>0</v>
      </c>
      <c r="AD89">
        <v>3120</v>
      </c>
      <c r="AE89">
        <v>10158</v>
      </c>
      <c r="AF89">
        <v>38476</v>
      </c>
      <c r="AG89">
        <v>2694</v>
      </c>
      <c r="AH89">
        <v>4888</v>
      </c>
      <c r="AI89">
        <v>1425</v>
      </c>
      <c r="AJ89">
        <v>173</v>
      </c>
      <c r="AK89">
        <v>7652</v>
      </c>
      <c r="AL89">
        <v>16684</v>
      </c>
      <c r="AM89">
        <v>0</v>
      </c>
      <c r="AN89">
        <v>1045</v>
      </c>
      <c r="AO89">
        <v>6346</v>
      </c>
      <c r="AP89">
        <v>1027</v>
      </c>
      <c r="AQ89">
        <v>0</v>
      </c>
      <c r="AR89">
        <v>2507</v>
      </c>
      <c r="AS89">
        <v>8701</v>
      </c>
      <c r="AT89">
        <v>1500</v>
      </c>
      <c r="AU89">
        <v>5034</v>
      </c>
      <c r="AV89">
        <v>4311</v>
      </c>
      <c r="AW89" s="115">
        <v>1.4849823093411843E-4</v>
      </c>
      <c r="AX89" s="81" t="s">
        <v>132</v>
      </c>
      <c r="AY89" s="116"/>
      <c r="AZ89" s="83" t="s">
        <v>131</v>
      </c>
      <c r="BB89" s="77">
        <v>88</v>
      </c>
    </row>
    <row r="90" spans="1:54" ht="13.5" thickBot="1" x14ac:dyDescent="0.25">
      <c r="A90" s="114" t="s">
        <v>43</v>
      </c>
      <c r="B90">
        <v>172731</v>
      </c>
      <c r="C90">
        <v>18184</v>
      </c>
      <c r="D90">
        <v>1122</v>
      </c>
      <c r="E90">
        <v>2081</v>
      </c>
      <c r="F90">
        <v>11722</v>
      </c>
      <c r="G90">
        <v>8168</v>
      </c>
      <c r="H90">
        <v>5240</v>
      </c>
      <c r="I90">
        <v>65111</v>
      </c>
      <c r="J90">
        <v>4581</v>
      </c>
      <c r="K90">
        <v>27683</v>
      </c>
      <c r="L90">
        <v>17077</v>
      </c>
      <c r="M90">
        <v>0</v>
      </c>
      <c r="N90">
        <v>0</v>
      </c>
      <c r="O90">
        <v>11762</v>
      </c>
      <c r="P90">
        <v>0</v>
      </c>
      <c r="Q90">
        <v>4358</v>
      </c>
      <c r="R90">
        <v>695</v>
      </c>
      <c r="S90">
        <v>1614</v>
      </c>
      <c r="T90">
        <v>1439</v>
      </c>
      <c r="U90">
        <v>2445</v>
      </c>
      <c r="V90">
        <v>2081</v>
      </c>
      <c r="W90">
        <v>8913</v>
      </c>
      <c r="X90">
        <v>6349</v>
      </c>
      <c r="Y90">
        <v>705</v>
      </c>
      <c r="Z90">
        <v>990</v>
      </c>
      <c r="AA90">
        <v>1114</v>
      </c>
      <c r="AB90">
        <v>9952</v>
      </c>
      <c r="AC90">
        <v>0</v>
      </c>
      <c r="AD90">
        <v>3743</v>
      </c>
      <c r="AE90">
        <v>11722</v>
      </c>
      <c r="AF90">
        <v>44416</v>
      </c>
      <c r="AG90">
        <v>3142</v>
      </c>
      <c r="AH90">
        <v>5543</v>
      </c>
      <c r="AI90">
        <v>1626</v>
      </c>
      <c r="AJ90">
        <v>187</v>
      </c>
      <c r="AK90">
        <v>8751</v>
      </c>
      <c r="AL90">
        <v>18067</v>
      </c>
      <c r="AM90">
        <v>0</v>
      </c>
      <c r="AN90">
        <v>1235</v>
      </c>
      <c r="AO90">
        <v>7410</v>
      </c>
      <c r="AP90">
        <v>1122</v>
      </c>
      <c r="AQ90">
        <v>0</v>
      </c>
      <c r="AR90">
        <v>3084</v>
      </c>
      <c r="AS90">
        <v>9616</v>
      </c>
      <c r="AT90">
        <v>1980</v>
      </c>
      <c r="AU90">
        <v>5923</v>
      </c>
      <c r="AV90">
        <v>4509</v>
      </c>
      <c r="AW90" s="115">
        <v>4.1819671285926242E-4</v>
      </c>
      <c r="AX90" s="81" t="s">
        <v>132</v>
      </c>
      <c r="AY90" s="116"/>
      <c r="AZ90" s="83" t="s">
        <v>131</v>
      </c>
      <c r="BB90" s="77">
        <v>89</v>
      </c>
    </row>
    <row r="91" spans="1:54" ht="13.5" thickBot="1" x14ac:dyDescent="0.25">
      <c r="A91" s="114" t="s">
        <v>44</v>
      </c>
      <c r="B91">
        <v>204286</v>
      </c>
      <c r="C91">
        <v>19142</v>
      </c>
      <c r="D91">
        <v>1103</v>
      </c>
      <c r="E91">
        <v>2063</v>
      </c>
      <c r="F91">
        <v>12671</v>
      </c>
      <c r="G91">
        <v>8264</v>
      </c>
      <c r="H91">
        <v>7448</v>
      </c>
      <c r="I91">
        <v>82959</v>
      </c>
      <c r="J91">
        <v>4473</v>
      </c>
      <c r="K91">
        <v>30662</v>
      </c>
      <c r="L91">
        <v>20853</v>
      </c>
      <c r="M91">
        <v>0</v>
      </c>
      <c r="N91">
        <v>0</v>
      </c>
      <c r="O91">
        <v>14648</v>
      </c>
      <c r="P91">
        <v>0</v>
      </c>
      <c r="Q91">
        <v>6197</v>
      </c>
      <c r="R91">
        <v>1099</v>
      </c>
      <c r="S91">
        <v>1770</v>
      </c>
      <c r="T91">
        <v>1231</v>
      </c>
      <c r="U91">
        <v>2448</v>
      </c>
      <c r="V91">
        <v>2063</v>
      </c>
      <c r="W91">
        <v>11128</v>
      </c>
      <c r="X91">
        <v>6508</v>
      </c>
      <c r="Y91">
        <v>825</v>
      </c>
      <c r="Z91">
        <v>878</v>
      </c>
      <c r="AA91">
        <v>1178</v>
      </c>
      <c r="AB91">
        <v>13130</v>
      </c>
      <c r="AC91">
        <v>0</v>
      </c>
      <c r="AD91">
        <v>3961</v>
      </c>
      <c r="AE91">
        <v>12671</v>
      </c>
      <c r="AF91">
        <v>58517</v>
      </c>
      <c r="AG91">
        <v>3242</v>
      </c>
      <c r="AH91">
        <v>6333</v>
      </c>
      <c r="AI91">
        <v>1795</v>
      </c>
      <c r="AJ91">
        <v>152</v>
      </c>
      <c r="AK91">
        <v>8983</v>
      </c>
      <c r="AL91">
        <v>19675</v>
      </c>
      <c r="AM91">
        <v>0</v>
      </c>
      <c r="AN91">
        <v>1750</v>
      </c>
      <c r="AO91">
        <v>9353</v>
      </c>
      <c r="AP91">
        <v>1103</v>
      </c>
      <c r="AQ91">
        <v>0</v>
      </c>
      <c r="AR91">
        <v>3651</v>
      </c>
      <c r="AS91">
        <v>10987</v>
      </c>
      <c r="AT91">
        <v>1855</v>
      </c>
      <c r="AU91">
        <v>6753</v>
      </c>
      <c r="AV91">
        <v>5050</v>
      </c>
      <c r="AW91" s="115">
        <v>5.083808071292931E-4</v>
      </c>
      <c r="AX91" s="81" t="s">
        <v>132</v>
      </c>
      <c r="AY91" s="116"/>
      <c r="AZ91" s="83" t="s">
        <v>131</v>
      </c>
      <c r="BB91" s="77">
        <v>90</v>
      </c>
    </row>
    <row r="92" spans="1:54" ht="13.5" thickBot="1" x14ac:dyDescent="0.25">
      <c r="A92" s="114" t="s">
        <v>45</v>
      </c>
      <c r="B92">
        <v>203207</v>
      </c>
      <c r="C92">
        <v>16807</v>
      </c>
      <c r="D92">
        <v>976</v>
      </c>
      <c r="E92">
        <v>2071</v>
      </c>
      <c r="F92">
        <v>11488</v>
      </c>
      <c r="G92">
        <v>7959</v>
      </c>
      <c r="H92">
        <v>7153</v>
      </c>
      <c r="I92">
        <v>85378</v>
      </c>
      <c r="J92">
        <v>4685</v>
      </c>
      <c r="K92">
        <v>30044</v>
      </c>
      <c r="L92">
        <v>22357</v>
      </c>
      <c r="M92">
        <v>0</v>
      </c>
      <c r="N92">
        <v>0</v>
      </c>
      <c r="O92">
        <v>14289</v>
      </c>
      <c r="P92">
        <v>0</v>
      </c>
      <c r="Q92">
        <v>6115</v>
      </c>
      <c r="R92">
        <v>893</v>
      </c>
      <c r="S92">
        <v>1733</v>
      </c>
      <c r="T92">
        <v>931</v>
      </c>
      <c r="U92">
        <v>2268</v>
      </c>
      <c r="V92">
        <v>2071</v>
      </c>
      <c r="W92">
        <v>10625</v>
      </c>
      <c r="X92">
        <v>5663</v>
      </c>
      <c r="Y92">
        <v>751</v>
      </c>
      <c r="Z92">
        <v>809</v>
      </c>
      <c r="AA92">
        <v>1031</v>
      </c>
      <c r="AB92">
        <v>14912</v>
      </c>
      <c r="AC92">
        <v>0</v>
      </c>
      <c r="AD92">
        <v>4152</v>
      </c>
      <c r="AE92">
        <v>11488</v>
      </c>
      <c r="AF92">
        <v>61554</v>
      </c>
      <c r="AG92">
        <v>3754</v>
      </c>
      <c r="AH92">
        <v>6051</v>
      </c>
      <c r="AI92">
        <v>1461</v>
      </c>
      <c r="AJ92">
        <v>145</v>
      </c>
      <c r="AK92">
        <v>7884</v>
      </c>
      <c r="AL92">
        <v>18688</v>
      </c>
      <c r="AM92">
        <v>0</v>
      </c>
      <c r="AN92">
        <v>1931</v>
      </c>
      <c r="AO92">
        <v>9454</v>
      </c>
      <c r="AP92">
        <v>976</v>
      </c>
      <c r="AQ92">
        <v>0</v>
      </c>
      <c r="AR92">
        <v>3260</v>
      </c>
      <c r="AS92">
        <v>11356</v>
      </c>
      <c r="AT92">
        <v>1539</v>
      </c>
      <c r="AU92">
        <v>6537</v>
      </c>
      <c r="AV92">
        <v>5175</v>
      </c>
      <c r="AW92" s="115">
        <v>7.1807977021447341E-4</v>
      </c>
      <c r="AX92" s="81" t="s">
        <v>132</v>
      </c>
      <c r="AY92" s="116"/>
      <c r="AZ92" s="83" t="s">
        <v>131</v>
      </c>
      <c r="BB92" s="77">
        <v>91</v>
      </c>
    </row>
    <row r="93" spans="1:54" ht="13.5" thickBot="1" x14ac:dyDescent="0.25">
      <c r="A93" s="114" t="s">
        <v>46</v>
      </c>
      <c r="B93">
        <v>170841</v>
      </c>
      <c r="C93">
        <v>14839</v>
      </c>
      <c r="D93">
        <v>840</v>
      </c>
      <c r="E93">
        <v>1661</v>
      </c>
      <c r="F93">
        <v>10095</v>
      </c>
      <c r="G93">
        <v>7345</v>
      </c>
      <c r="H93">
        <v>5743</v>
      </c>
      <c r="I93">
        <v>70058</v>
      </c>
      <c r="J93">
        <v>4161</v>
      </c>
      <c r="K93">
        <v>26305</v>
      </c>
      <c r="L93">
        <v>18575</v>
      </c>
      <c r="M93">
        <v>0</v>
      </c>
      <c r="N93">
        <v>0</v>
      </c>
      <c r="O93">
        <v>11219</v>
      </c>
      <c r="P93">
        <v>0</v>
      </c>
      <c r="Q93">
        <v>4900</v>
      </c>
      <c r="R93">
        <v>723</v>
      </c>
      <c r="S93">
        <v>1494</v>
      </c>
      <c r="T93">
        <v>1035</v>
      </c>
      <c r="U93">
        <v>2179</v>
      </c>
      <c r="V93">
        <v>1661</v>
      </c>
      <c r="W93">
        <v>8365</v>
      </c>
      <c r="X93">
        <v>5149</v>
      </c>
      <c r="Y93">
        <v>666</v>
      </c>
      <c r="Z93">
        <v>747</v>
      </c>
      <c r="AA93">
        <v>937</v>
      </c>
      <c r="AB93">
        <v>12117</v>
      </c>
      <c r="AC93">
        <v>0</v>
      </c>
      <c r="AD93">
        <v>3876</v>
      </c>
      <c r="AE93">
        <v>10095</v>
      </c>
      <c r="AF93">
        <v>50430</v>
      </c>
      <c r="AG93">
        <v>3126</v>
      </c>
      <c r="AH93">
        <v>4788</v>
      </c>
      <c r="AI93">
        <v>1366</v>
      </c>
      <c r="AJ93">
        <v>120</v>
      </c>
      <c r="AK93">
        <v>7107</v>
      </c>
      <c r="AL93">
        <v>16288</v>
      </c>
      <c r="AM93">
        <v>0</v>
      </c>
      <c r="AN93">
        <v>1360</v>
      </c>
      <c r="AO93">
        <v>7833</v>
      </c>
      <c r="AP93">
        <v>840</v>
      </c>
      <c r="AQ93">
        <v>0</v>
      </c>
      <c r="AR93">
        <v>2583</v>
      </c>
      <c r="AS93">
        <v>10017</v>
      </c>
      <c r="AT93">
        <v>1290</v>
      </c>
      <c r="AU93">
        <v>5404</v>
      </c>
      <c r="AV93">
        <v>4345</v>
      </c>
      <c r="AW93" s="115">
        <v>1.3012171924050929E-3</v>
      </c>
      <c r="AX93" s="81" t="s">
        <v>132</v>
      </c>
      <c r="AY93" s="116"/>
      <c r="AZ93" s="83" t="s">
        <v>131</v>
      </c>
      <c r="BB93" s="77">
        <v>92</v>
      </c>
    </row>
    <row r="94" spans="1:54" ht="13.5" thickBot="1" x14ac:dyDescent="0.25">
      <c r="A94" s="114" t="s">
        <v>47</v>
      </c>
      <c r="B94">
        <v>184293</v>
      </c>
      <c r="C94">
        <v>17844</v>
      </c>
      <c r="D94">
        <v>1126</v>
      </c>
      <c r="E94">
        <v>1868</v>
      </c>
      <c r="F94">
        <v>11523</v>
      </c>
      <c r="G94">
        <v>7866</v>
      </c>
      <c r="H94">
        <v>5914</v>
      </c>
      <c r="I94">
        <v>72881</v>
      </c>
      <c r="J94">
        <v>4773</v>
      </c>
      <c r="K94">
        <v>29912</v>
      </c>
      <c r="L94">
        <v>19090</v>
      </c>
      <c r="M94">
        <v>0</v>
      </c>
      <c r="N94">
        <v>0</v>
      </c>
      <c r="O94">
        <v>11496</v>
      </c>
      <c r="P94">
        <v>0</v>
      </c>
      <c r="Q94">
        <v>4994</v>
      </c>
      <c r="R94">
        <v>758</v>
      </c>
      <c r="S94">
        <v>1580</v>
      </c>
      <c r="T94">
        <v>1378</v>
      </c>
      <c r="U94">
        <v>2440</v>
      </c>
      <c r="V94">
        <v>1868</v>
      </c>
      <c r="W94">
        <v>8501</v>
      </c>
      <c r="X94">
        <v>6315</v>
      </c>
      <c r="Y94">
        <v>724</v>
      </c>
      <c r="Z94">
        <v>909</v>
      </c>
      <c r="AA94">
        <v>1148</v>
      </c>
      <c r="AB94">
        <v>11772</v>
      </c>
      <c r="AC94">
        <v>0</v>
      </c>
      <c r="AD94">
        <v>3773</v>
      </c>
      <c r="AE94">
        <v>11523</v>
      </c>
      <c r="AF94">
        <v>50935</v>
      </c>
      <c r="AG94">
        <v>3395</v>
      </c>
      <c r="AH94">
        <v>5746</v>
      </c>
      <c r="AI94">
        <v>1514</v>
      </c>
      <c r="AJ94">
        <v>162</v>
      </c>
      <c r="AK94">
        <v>8548</v>
      </c>
      <c r="AL94">
        <v>19116</v>
      </c>
      <c r="AM94">
        <v>0</v>
      </c>
      <c r="AN94">
        <v>1415</v>
      </c>
      <c r="AO94">
        <v>8483</v>
      </c>
      <c r="AP94">
        <v>1126</v>
      </c>
      <c r="AQ94">
        <v>0</v>
      </c>
      <c r="AR94">
        <v>2981</v>
      </c>
      <c r="AS94">
        <v>10796</v>
      </c>
      <c r="AT94">
        <v>1653</v>
      </c>
      <c r="AU94">
        <v>5845</v>
      </c>
      <c r="AV94">
        <v>4895</v>
      </c>
      <c r="AW94" s="115">
        <v>1.8920600317742689E-3</v>
      </c>
      <c r="AX94" s="81" t="s">
        <v>132</v>
      </c>
      <c r="AY94" s="116"/>
      <c r="AZ94" s="83" t="s">
        <v>131</v>
      </c>
      <c r="BB94" s="77">
        <v>93</v>
      </c>
    </row>
    <row r="95" spans="1:54" ht="13.5" thickBot="1" x14ac:dyDescent="0.25">
      <c r="A95" s="114" t="s">
        <v>48</v>
      </c>
      <c r="B95">
        <v>202466</v>
      </c>
      <c r="C95">
        <v>20386</v>
      </c>
      <c r="D95">
        <v>1245</v>
      </c>
      <c r="E95">
        <v>2140</v>
      </c>
      <c r="F95">
        <v>13003</v>
      </c>
      <c r="G95">
        <v>8667</v>
      </c>
      <c r="H95">
        <v>5781</v>
      </c>
      <c r="I95">
        <v>81434</v>
      </c>
      <c r="J95">
        <v>5062</v>
      </c>
      <c r="K95">
        <v>32476</v>
      </c>
      <c r="L95">
        <v>19495</v>
      </c>
      <c r="M95">
        <v>0</v>
      </c>
      <c r="N95">
        <v>0</v>
      </c>
      <c r="O95">
        <v>12777</v>
      </c>
      <c r="P95">
        <v>0</v>
      </c>
      <c r="Q95">
        <v>4842</v>
      </c>
      <c r="R95">
        <v>772</v>
      </c>
      <c r="S95">
        <v>1897</v>
      </c>
      <c r="T95">
        <v>1407</v>
      </c>
      <c r="U95">
        <v>2563</v>
      </c>
      <c r="V95">
        <v>2140</v>
      </c>
      <c r="W95">
        <v>9508</v>
      </c>
      <c r="X95">
        <v>7263</v>
      </c>
      <c r="Y95">
        <v>895</v>
      </c>
      <c r="Z95">
        <v>945</v>
      </c>
      <c r="AA95">
        <v>1390</v>
      </c>
      <c r="AB95">
        <v>11643</v>
      </c>
      <c r="AC95">
        <v>0</v>
      </c>
      <c r="AD95">
        <v>4200</v>
      </c>
      <c r="AE95">
        <v>13003</v>
      </c>
      <c r="AF95">
        <v>55891</v>
      </c>
      <c r="AG95">
        <v>3655</v>
      </c>
      <c r="AH95">
        <v>7009</v>
      </c>
      <c r="AI95">
        <v>1693</v>
      </c>
      <c r="AJ95">
        <v>167</v>
      </c>
      <c r="AK95">
        <v>9823</v>
      </c>
      <c r="AL95">
        <v>20957</v>
      </c>
      <c r="AM95">
        <v>0</v>
      </c>
      <c r="AN95">
        <v>1372</v>
      </c>
      <c r="AO95">
        <v>9342</v>
      </c>
      <c r="AP95">
        <v>1245</v>
      </c>
      <c r="AQ95">
        <v>0</v>
      </c>
      <c r="AR95">
        <v>3300</v>
      </c>
      <c r="AS95">
        <v>11519</v>
      </c>
      <c r="AT95">
        <v>1904</v>
      </c>
      <c r="AU95">
        <v>6907</v>
      </c>
      <c r="AV95">
        <v>5214</v>
      </c>
      <c r="AW95" s="115">
        <v>2.5314072841120753E-3</v>
      </c>
      <c r="AX95" s="81" t="s">
        <v>132</v>
      </c>
      <c r="AY95" s="116"/>
      <c r="AZ95" s="83" t="s">
        <v>131</v>
      </c>
      <c r="BB95" s="77">
        <v>94</v>
      </c>
    </row>
    <row r="96" spans="1:54" ht="13.5" thickBot="1" x14ac:dyDescent="0.25">
      <c r="A96" s="114" t="s">
        <v>49</v>
      </c>
      <c r="B96">
        <v>196805</v>
      </c>
      <c r="C96">
        <v>19906</v>
      </c>
      <c r="D96">
        <v>992</v>
      </c>
      <c r="E96">
        <v>2024</v>
      </c>
      <c r="F96">
        <v>12107</v>
      </c>
      <c r="G96">
        <v>8155</v>
      </c>
      <c r="H96">
        <v>5559</v>
      </c>
      <c r="I96">
        <v>80166</v>
      </c>
      <c r="J96">
        <v>4678</v>
      </c>
      <c r="K96">
        <v>31734</v>
      </c>
      <c r="L96">
        <v>18498</v>
      </c>
      <c r="M96">
        <v>0</v>
      </c>
      <c r="N96">
        <v>0</v>
      </c>
      <c r="O96">
        <v>12986</v>
      </c>
      <c r="P96">
        <v>0</v>
      </c>
      <c r="Q96">
        <v>4588</v>
      </c>
      <c r="R96">
        <v>773</v>
      </c>
      <c r="S96">
        <v>1798</v>
      </c>
      <c r="T96">
        <v>1355</v>
      </c>
      <c r="U96">
        <v>2457</v>
      </c>
      <c r="V96">
        <v>2024</v>
      </c>
      <c r="W96">
        <v>9930</v>
      </c>
      <c r="X96">
        <v>6824</v>
      </c>
      <c r="Y96">
        <v>880</v>
      </c>
      <c r="Z96">
        <v>952</v>
      </c>
      <c r="AA96">
        <v>1344</v>
      </c>
      <c r="AB96">
        <v>10960</v>
      </c>
      <c r="AC96">
        <v>0</v>
      </c>
      <c r="AD96">
        <v>3969</v>
      </c>
      <c r="AE96">
        <v>12107</v>
      </c>
      <c r="AF96">
        <v>55354</v>
      </c>
      <c r="AG96">
        <v>3323</v>
      </c>
      <c r="AH96">
        <v>6854</v>
      </c>
      <c r="AI96">
        <v>1697</v>
      </c>
      <c r="AJ96">
        <v>198</v>
      </c>
      <c r="AK96">
        <v>9824</v>
      </c>
      <c r="AL96">
        <v>20230</v>
      </c>
      <c r="AM96">
        <v>0</v>
      </c>
      <c r="AN96">
        <v>1258</v>
      </c>
      <c r="AO96">
        <v>9213</v>
      </c>
      <c r="AP96">
        <v>992</v>
      </c>
      <c r="AQ96">
        <v>0</v>
      </c>
      <c r="AR96">
        <v>3258</v>
      </c>
      <c r="AS96">
        <v>11504</v>
      </c>
      <c r="AT96">
        <v>1729</v>
      </c>
      <c r="AU96">
        <v>6521</v>
      </c>
      <c r="AV96">
        <v>4889</v>
      </c>
      <c r="AW96" s="115">
        <v>4.0045090987170535E-3</v>
      </c>
      <c r="AX96" s="81" t="s">
        <v>132</v>
      </c>
      <c r="AY96" s="116"/>
      <c r="AZ96" s="83" t="s">
        <v>131</v>
      </c>
      <c r="BB96" s="77">
        <v>95</v>
      </c>
    </row>
    <row r="97" spans="1:54" ht="13.5" thickBot="1" x14ac:dyDescent="0.25">
      <c r="A97" s="114" t="s">
        <v>50</v>
      </c>
      <c r="B97">
        <v>172244</v>
      </c>
      <c r="C97">
        <v>17742</v>
      </c>
      <c r="D97">
        <v>942</v>
      </c>
      <c r="E97">
        <v>1807</v>
      </c>
      <c r="F97">
        <v>10471</v>
      </c>
      <c r="G97">
        <v>7074</v>
      </c>
      <c r="H97">
        <v>5068</v>
      </c>
      <c r="I97">
        <v>68340</v>
      </c>
      <c r="J97">
        <v>4359</v>
      </c>
      <c r="K97">
        <v>29121</v>
      </c>
      <c r="L97">
        <v>16121</v>
      </c>
      <c r="M97">
        <v>0</v>
      </c>
      <c r="N97">
        <v>0</v>
      </c>
      <c r="O97">
        <v>11199</v>
      </c>
      <c r="P97">
        <v>0</v>
      </c>
      <c r="Q97">
        <v>4188</v>
      </c>
      <c r="R97">
        <v>705</v>
      </c>
      <c r="S97">
        <v>1572</v>
      </c>
      <c r="T97">
        <v>1283</v>
      </c>
      <c r="U97">
        <v>2159</v>
      </c>
      <c r="V97">
        <v>1807</v>
      </c>
      <c r="W97">
        <v>8378</v>
      </c>
      <c r="X97">
        <v>5938</v>
      </c>
      <c r="Y97">
        <v>838</v>
      </c>
      <c r="Z97">
        <v>881</v>
      </c>
      <c r="AA97">
        <v>1032</v>
      </c>
      <c r="AB97">
        <v>9508</v>
      </c>
      <c r="AC97">
        <v>0</v>
      </c>
      <c r="AD97">
        <v>3326</v>
      </c>
      <c r="AE97">
        <v>10471</v>
      </c>
      <c r="AF97">
        <v>46903</v>
      </c>
      <c r="AG97">
        <v>3076</v>
      </c>
      <c r="AH97">
        <v>6135</v>
      </c>
      <c r="AI97">
        <v>1453</v>
      </c>
      <c r="AJ97">
        <v>175</v>
      </c>
      <c r="AK97">
        <v>8708</v>
      </c>
      <c r="AL97">
        <v>18242</v>
      </c>
      <c r="AM97">
        <v>0</v>
      </c>
      <c r="AN97">
        <v>1249</v>
      </c>
      <c r="AO97">
        <v>7598</v>
      </c>
      <c r="AP97">
        <v>942</v>
      </c>
      <c r="AQ97">
        <v>0</v>
      </c>
      <c r="AR97">
        <v>3096</v>
      </c>
      <c r="AS97">
        <v>10879</v>
      </c>
      <c r="AT97">
        <v>1589</v>
      </c>
      <c r="AU97">
        <v>5834</v>
      </c>
      <c r="AV97">
        <v>4279</v>
      </c>
      <c r="AW97" s="115">
        <v>5.9880616959451368E-3</v>
      </c>
      <c r="AX97" s="81" t="s">
        <v>132</v>
      </c>
      <c r="AY97" s="116"/>
      <c r="AZ97" s="83" t="s">
        <v>131</v>
      </c>
      <c r="BB97" s="77">
        <v>96</v>
      </c>
    </row>
    <row r="98" spans="1:54" ht="13.5" thickBot="1" x14ac:dyDescent="0.25">
      <c r="A98" s="114" t="s">
        <v>51</v>
      </c>
      <c r="B98">
        <v>148521</v>
      </c>
      <c r="C98">
        <v>15815</v>
      </c>
      <c r="D98">
        <v>973</v>
      </c>
      <c r="E98">
        <v>1614</v>
      </c>
      <c r="F98">
        <v>9399</v>
      </c>
      <c r="G98">
        <v>6602</v>
      </c>
      <c r="H98">
        <v>4326</v>
      </c>
      <c r="I98">
        <v>56557</v>
      </c>
      <c r="J98">
        <v>3915</v>
      </c>
      <c r="K98">
        <v>25913</v>
      </c>
      <c r="L98">
        <v>13376</v>
      </c>
      <c r="M98">
        <v>0</v>
      </c>
      <c r="N98">
        <v>0</v>
      </c>
      <c r="O98">
        <v>10031</v>
      </c>
      <c r="P98">
        <v>0</v>
      </c>
      <c r="Q98">
        <v>3628</v>
      </c>
      <c r="R98">
        <v>527</v>
      </c>
      <c r="S98">
        <v>1396</v>
      </c>
      <c r="T98">
        <v>1189</v>
      </c>
      <c r="U98">
        <v>2029</v>
      </c>
      <c r="V98">
        <v>1614</v>
      </c>
      <c r="W98">
        <v>7419</v>
      </c>
      <c r="X98">
        <v>5282</v>
      </c>
      <c r="Y98">
        <v>586</v>
      </c>
      <c r="Z98">
        <v>744</v>
      </c>
      <c r="AA98">
        <v>938</v>
      </c>
      <c r="AB98">
        <v>7702</v>
      </c>
      <c r="AC98">
        <v>0</v>
      </c>
      <c r="AD98">
        <v>3211</v>
      </c>
      <c r="AE98">
        <v>9399</v>
      </c>
      <c r="AF98">
        <v>38059</v>
      </c>
      <c r="AG98">
        <v>2726</v>
      </c>
      <c r="AH98">
        <v>5446</v>
      </c>
      <c r="AI98">
        <v>1223</v>
      </c>
      <c r="AJ98">
        <v>171</v>
      </c>
      <c r="AK98">
        <v>7830</v>
      </c>
      <c r="AL98">
        <v>16191</v>
      </c>
      <c r="AM98">
        <v>0</v>
      </c>
      <c r="AN98">
        <v>1216</v>
      </c>
      <c r="AO98">
        <v>6557</v>
      </c>
      <c r="AP98">
        <v>973</v>
      </c>
      <c r="AQ98">
        <v>0</v>
      </c>
      <c r="AR98">
        <v>2703</v>
      </c>
      <c r="AS98">
        <v>9722</v>
      </c>
      <c r="AT98">
        <v>1362</v>
      </c>
      <c r="AU98">
        <v>4971</v>
      </c>
      <c r="AV98">
        <v>3707</v>
      </c>
      <c r="AW98" s="115">
        <v>9.6664369959064567E-3</v>
      </c>
      <c r="AX98" s="81" t="s">
        <v>132</v>
      </c>
      <c r="AY98" s="116"/>
      <c r="AZ98" s="83" t="s">
        <v>131</v>
      </c>
      <c r="BB98" s="77">
        <v>97</v>
      </c>
    </row>
    <row r="99" spans="1:54" ht="13.5" thickBot="1" x14ac:dyDescent="0.25">
      <c r="A99" s="114" t="s">
        <v>52</v>
      </c>
      <c r="B99">
        <v>144406</v>
      </c>
      <c r="C99">
        <v>15707</v>
      </c>
      <c r="D99">
        <v>970</v>
      </c>
      <c r="E99">
        <v>1635</v>
      </c>
      <c r="F99">
        <v>9829</v>
      </c>
      <c r="G99">
        <v>6187</v>
      </c>
      <c r="H99">
        <v>3840</v>
      </c>
      <c r="I99">
        <v>54072</v>
      </c>
      <c r="J99">
        <v>3835</v>
      </c>
      <c r="K99">
        <v>25191</v>
      </c>
      <c r="L99">
        <v>13260</v>
      </c>
      <c r="M99">
        <v>0</v>
      </c>
      <c r="N99">
        <v>0</v>
      </c>
      <c r="O99">
        <v>9880</v>
      </c>
      <c r="P99">
        <v>0</v>
      </c>
      <c r="Q99">
        <v>3193</v>
      </c>
      <c r="R99">
        <v>488</v>
      </c>
      <c r="S99">
        <v>1354</v>
      </c>
      <c r="T99">
        <v>1214</v>
      </c>
      <c r="U99">
        <v>1916</v>
      </c>
      <c r="V99">
        <v>1635</v>
      </c>
      <c r="W99">
        <v>7487</v>
      </c>
      <c r="X99">
        <v>5406</v>
      </c>
      <c r="Y99">
        <v>537</v>
      </c>
      <c r="Z99">
        <v>581</v>
      </c>
      <c r="AA99">
        <v>848</v>
      </c>
      <c r="AB99">
        <v>7678</v>
      </c>
      <c r="AC99">
        <v>0</v>
      </c>
      <c r="AD99">
        <v>3059</v>
      </c>
      <c r="AE99">
        <v>9829</v>
      </c>
      <c r="AF99">
        <v>36056</v>
      </c>
      <c r="AG99">
        <v>2621</v>
      </c>
      <c r="AH99">
        <v>5414</v>
      </c>
      <c r="AI99">
        <v>1214</v>
      </c>
      <c r="AJ99">
        <v>159</v>
      </c>
      <c r="AK99">
        <v>7802</v>
      </c>
      <c r="AL99">
        <v>15536</v>
      </c>
      <c r="AM99">
        <v>0</v>
      </c>
      <c r="AN99">
        <v>1039</v>
      </c>
      <c r="AO99">
        <v>6608</v>
      </c>
      <c r="AP99">
        <v>970</v>
      </c>
      <c r="AQ99">
        <v>0</v>
      </c>
      <c r="AR99">
        <v>2499</v>
      </c>
      <c r="AS99">
        <v>9655</v>
      </c>
      <c r="AT99">
        <v>1212</v>
      </c>
      <c r="AU99">
        <v>4609</v>
      </c>
      <c r="AV99">
        <v>3787</v>
      </c>
      <c r="AW99" s="115">
        <v>1.4360888993414865E-2</v>
      </c>
      <c r="AX99" s="81" t="s">
        <v>132</v>
      </c>
      <c r="AY99" s="116"/>
      <c r="AZ99" s="83" t="s">
        <v>131</v>
      </c>
      <c r="BB99" s="77">
        <v>98</v>
      </c>
    </row>
    <row r="100" spans="1:54" ht="13.5" thickBot="1" x14ac:dyDescent="0.25">
      <c r="A100" s="114" t="s">
        <v>53</v>
      </c>
      <c r="B100">
        <v>126534</v>
      </c>
      <c r="C100">
        <v>13882</v>
      </c>
      <c r="D100">
        <v>770</v>
      </c>
      <c r="E100">
        <v>1479</v>
      </c>
      <c r="F100">
        <v>8455</v>
      </c>
      <c r="G100">
        <v>5481</v>
      </c>
      <c r="H100">
        <v>3097</v>
      </c>
      <c r="I100">
        <v>49742</v>
      </c>
      <c r="J100">
        <v>3087</v>
      </c>
      <c r="K100">
        <v>21940</v>
      </c>
      <c r="L100">
        <v>10706</v>
      </c>
      <c r="M100">
        <v>0</v>
      </c>
      <c r="N100">
        <v>0</v>
      </c>
      <c r="O100">
        <v>7895</v>
      </c>
      <c r="P100">
        <v>0</v>
      </c>
      <c r="Q100">
        <v>2557</v>
      </c>
      <c r="R100">
        <v>345</v>
      </c>
      <c r="S100">
        <v>1107</v>
      </c>
      <c r="T100">
        <v>993</v>
      </c>
      <c r="U100">
        <v>1557</v>
      </c>
      <c r="V100">
        <v>1479</v>
      </c>
      <c r="W100">
        <v>5928</v>
      </c>
      <c r="X100">
        <v>4750</v>
      </c>
      <c r="Y100">
        <v>427</v>
      </c>
      <c r="Z100">
        <v>398</v>
      </c>
      <c r="AA100">
        <v>739</v>
      </c>
      <c r="AB100">
        <v>6143</v>
      </c>
      <c r="AC100">
        <v>0</v>
      </c>
      <c r="AD100">
        <v>2935</v>
      </c>
      <c r="AE100">
        <v>8455</v>
      </c>
      <c r="AF100">
        <v>33618</v>
      </c>
      <c r="AG100">
        <v>2094</v>
      </c>
      <c r="AH100">
        <v>4866</v>
      </c>
      <c r="AI100">
        <v>910</v>
      </c>
      <c r="AJ100">
        <v>195</v>
      </c>
      <c r="AK100">
        <v>6763</v>
      </c>
      <c r="AL100">
        <v>13569</v>
      </c>
      <c r="AM100">
        <v>0</v>
      </c>
      <c r="AN100">
        <v>860</v>
      </c>
      <c r="AO100">
        <v>6133</v>
      </c>
      <c r="AP100">
        <v>770</v>
      </c>
      <c r="AQ100">
        <v>0</v>
      </c>
      <c r="AR100">
        <v>2369</v>
      </c>
      <c r="AS100">
        <v>8371</v>
      </c>
      <c r="AT100">
        <v>989</v>
      </c>
      <c r="AU100">
        <v>3959</v>
      </c>
      <c r="AV100">
        <v>3255</v>
      </c>
      <c r="AW100" s="115">
        <v>2.1763388502625807E-2</v>
      </c>
      <c r="AX100" s="81" t="s">
        <v>132</v>
      </c>
      <c r="AY100" s="116"/>
      <c r="AZ100" s="83" t="s">
        <v>131</v>
      </c>
      <c r="BB100" s="77">
        <v>99</v>
      </c>
    </row>
    <row r="101" spans="1:54" ht="13.5" thickBot="1" x14ac:dyDescent="0.25">
      <c r="A101" s="114" t="s">
        <v>54</v>
      </c>
      <c r="B101">
        <v>121724</v>
      </c>
      <c r="C101">
        <v>12673</v>
      </c>
      <c r="D101">
        <v>587</v>
      </c>
      <c r="E101">
        <v>1272</v>
      </c>
      <c r="F101">
        <v>7460</v>
      </c>
      <c r="G101">
        <v>5295</v>
      </c>
      <c r="H101">
        <v>3111</v>
      </c>
      <c r="I101">
        <v>49833</v>
      </c>
      <c r="J101">
        <v>2969</v>
      </c>
      <c r="K101">
        <v>20295</v>
      </c>
      <c r="L101">
        <v>10336</v>
      </c>
      <c r="M101">
        <v>0</v>
      </c>
      <c r="N101">
        <v>0</v>
      </c>
      <c r="O101">
        <v>7893</v>
      </c>
      <c r="P101">
        <v>0</v>
      </c>
      <c r="Q101">
        <v>2590</v>
      </c>
      <c r="R101">
        <v>378</v>
      </c>
      <c r="S101">
        <v>1108</v>
      </c>
      <c r="T101">
        <v>961</v>
      </c>
      <c r="U101">
        <v>1269</v>
      </c>
      <c r="V101">
        <v>1272</v>
      </c>
      <c r="W101">
        <v>6025</v>
      </c>
      <c r="X101">
        <v>4486</v>
      </c>
      <c r="Y101">
        <v>326</v>
      </c>
      <c r="Z101">
        <v>435</v>
      </c>
      <c r="AA101">
        <v>709</v>
      </c>
      <c r="AB101">
        <v>6052</v>
      </c>
      <c r="AC101">
        <v>0</v>
      </c>
      <c r="AD101">
        <v>3029</v>
      </c>
      <c r="AE101">
        <v>7460</v>
      </c>
      <c r="AF101">
        <v>33982</v>
      </c>
      <c r="AG101">
        <v>2008</v>
      </c>
      <c r="AH101">
        <v>4817</v>
      </c>
      <c r="AI101">
        <v>858</v>
      </c>
      <c r="AJ101">
        <v>143</v>
      </c>
      <c r="AK101">
        <v>6040</v>
      </c>
      <c r="AL101">
        <v>12798</v>
      </c>
      <c r="AM101">
        <v>0</v>
      </c>
      <c r="AN101">
        <v>760</v>
      </c>
      <c r="AO101">
        <v>6365</v>
      </c>
      <c r="AP101">
        <v>587</v>
      </c>
      <c r="AQ101">
        <v>0</v>
      </c>
      <c r="AR101">
        <v>2147</v>
      </c>
      <c r="AS101">
        <v>7497</v>
      </c>
      <c r="AT101">
        <v>997</v>
      </c>
      <c r="AU101">
        <v>3634</v>
      </c>
      <c r="AV101">
        <v>2991</v>
      </c>
      <c r="AW101" s="115">
        <v>3.2162780364988729E-2</v>
      </c>
      <c r="AX101" s="81" t="s">
        <v>132</v>
      </c>
      <c r="AY101" s="116"/>
      <c r="AZ101" s="83" t="s">
        <v>131</v>
      </c>
      <c r="BB101" s="77">
        <v>100</v>
      </c>
    </row>
    <row r="102" spans="1:54" ht="13.5" thickBot="1" x14ac:dyDescent="0.25">
      <c r="A102" s="114" t="s">
        <v>55</v>
      </c>
      <c r="B102">
        <v>105266</v>
      </c>
      <c r="C102">
        <v>10515</v>
      </c>
      <c r="D102">
        <v>555</v>
      </c>
      <c r="E102">
        <v>1070</v>
      </c>
      <c r="F102">
        <v>6432</v>
      </c>
      <c r="G102">
        <v>4227</v>
      </c>
      <c r="H102">
        <v>3064</v>
      </c>
      <c r="I102">
        <v>44649</v>
      </c>
      <c r="J102">
        <v>2609</v>
      </c>
      <c r="K102">
        <v>16387</v>
      </c>
      <c r="L102">
        <v>8769</v>
      </c>
      <c r="M102">
        <v>0</v>
      </c>
      <c r="N102">
        <v>0</v>
      </c>
      <c r="O102">
        <v>6989</v>
      </c>
      <c r="P102">
        <v>0</v>
      </c>
      <c r="Q102">
        <v>2545</v>
      </c>
      <c r="R102">
        <v>401</v>
      </c>
      <c r="S102">
        <v>995</v>
      </c>
      <c r="T102">
        <v>888</v>
      </c>
      <c r="U102">
        <v>992</v>
      </c>
      <c r="V102">
        <v>1070</v>
      </c>
      <c r="W102">
        <v>5322</v>
      </c>
      <c r="X102">
        <v>3726</v>
      </c>
      <c r="Y102">
        <v>314</v>
      </c>
      <c r="Z102">
        <v>332</v>
      </c>
      <c r="AA102">
        <v>534</v>
      </c>
      <c r="AB102">
        <v>5437</v>
      </c>
      <c r="AC102">
        <v>0</v>
      </c>
      <c r="AD102">
        <v>2465</v>
      </c>
      <c r="AE102">
        <v>6432</v>
      </c>
      <c r="AF102">
        <v>30680</v>
      </c>
      <c r="AG102">
        <v>1721</v>
      </c>
      <c r="AH102">
        <v>4342</v>
      </c>
      <c r="AI102">
        <v>737</v>
      </c>
      <c r="AJ102">
        <v>118</v>
      </c>
      <c r="AK102">
        <v>4872</v>
      </c>
      <c r="AL102">
        <v>10291</v>
      </c>
      <c r="AM102">
        <v>0</v>
      </c>
      <c r="AN102">
        <v>672</v>
      </c>
      <c r="AO102">
        <v>5369</v>
      </c>
      <c r="AP102">
        <v>555</v>
      </c>
      <c r="AQ102">
        <v>0</v>
      </c>
      <c r="AR102">
        <v>1917</v>
      </c>
      <c r="AS102">
        <v>6096</v>
      </c>
      <c r="AT102">
        <v>770</v>
      </c>
      <c r="AU102">
        <v>3410</v>
      </c>
      <c r="AV102">
        <v>2263</v>
      </c>
      <c r="AW102" s="115">
        <v>4.9069240618536389E-2</v>
      </c>
      <c r="AX102" s="81" t="s">
        <v>132</v>
      </c>
      <c r="AY102" s="116"/>
      <c r="AZ102" s="83" t="s">
        <v>131</v>
      </c>
      <c r="BB102" s="77">
        <v>101</v>
      </c>
    </row>
    <row r="103" spans="1:54" ht="13.5" thickBot="1" x14ac:dyDescent="0.25">
      <c r="A103" s="114" t="s">
        <v>56</v>
      </c>
      <c r="B103">
        <v>74638</v>
      </c>
      <c r="C103">
        <v>7338</v>
      </c>
      <c r="D103">
        <v>429</v>
      </c>
      <c r="E103">
        <v>725</v>
      </c>
      <c r="F103">
        <v>5031</v>
      </c>
      <c r="G103">
        <v>3090</v>
      </c>
      <c r="H103">
        <v>2058</v>
      </c>
      <c r="I103">
        <v>30940</v>
      </c>
      <c r="J103">
        <v>2051</v>
      </c>
      <c r="K103">
        <v>11500</v>
      </c>
      <c r="L103">
        <v>6157</v>
      </c>
      <c r="M103">
        <v>0</v>
      </c>
      <c r="N103">
        <v>0</v>
      </c>
      <c r="O103">
        <v>5319</v>
      </c>
      <c r="P103">
        <v>0</v>
      </c>
      <c r="Q103">
        <v>1716</v>
      </c>
      <c r="R103">
        <v>271</v>
      </c>
      <c r="S103">
        <v>696</v>
      </c>
      <c r="T103">
        <v>784</v>
      </c>
      <c r="U103">
        <v>778</v>
      </c>
      <c r="V103">
        <v>725</v>
      </c>
      <c r="W103">
        <v>4082</v>
      </c>
      <c r="X103">
        <v>2552</v>
      </c>
      <c r="Y103">
        <v>322</v>
      </c>
      <c r="Z103">
        <v>237</v>
      </c>
      <c r="AA103">
        <v>390</v>
      </c>
      <c r="AB103">
        <v>3855</v>
      </c>
      <c r="AC103">
        <v>0</v>
      </c>
      <c r="AD103">
        <v>1743</v>
      </c>
      <c r="AE103">
        <v>5031</v>
      </c>
      <c r="AF103">
        <v>21108</v>
      </c>
      <c r="AG103">
        <v>1267</v>
      </c>
      <c r="AH103">
        <v>2841</v>
      </c>
      <c r="AI103">
        <v>594</v>
      </c>
      <c r="AJ103">
        <v>71</v>
      </c>
      <c r="AK103">
        <v>3407</v>
      </c>
      <c r="AL103">
        <v>7198</v>
      </c>
      <c r="AM103">
        <v>0</v>
      </c>
      <c r="AN103">
        <v>541</v>
      </c>
      <c r="AO103">
        <v>3700</v>
      </c>
      <c r="AP103">
        <v>429</v>
      </c>
      <c r="AQ103">
        <v>0</v>
      </c>
      <c r="AR103">
        <v>1379</v>
      </c>
      <c r="AS103">
        <v>4302</v>
      </c>
      <c r="AT103">
        <v>569</v>
      </c>
      <c r="AU103">
        <v>2579</v>
      </c>
      <c r="AV103">
        <v>1471</v>
      </c>
      <c r="AW103" s="115">
        <v>8.1111647472588103E-2</v>
      </c>
      <c r="AX103" s="81" t="s">
        <v>132</v>
      </c>
      <c r="AY103" s="116"/>
      <c r="AZ103" s="83" t="s">
        <v>131</v>
      </c>
      <c r="BB103" s="77">
        <v>102</v>
      </c>
    </row>
    <row r="104" spans="1:54" ht="13.5" thickBot="1" x14ac:dyDescent="0.25">
      <c r="A104" s="204" t="s">
        <v>210</v>
      </c>
      <c r="B104">
        <v>45718</v>
      </c>
      <c r="C104">
        <v>4607</v>
      </c>
      <c r="D104">
        <v>227</v>
      </c>
      <c r="E104">
        <v>368</v>
      </c>
      <c r="F104">
        <v>3330</v>
      </c>
      <c r="G104">
        <v>1849</v>
      </c>
      <c r="H104">
        <v>1299</v>
      </c>
      <c r="I104">
        <v>18996</v>
      </c>
      <c r="J104">
        <v>1226</v>
      </c>
      <c r="K104">
        <v>6441</v>
      </c>
      <c r="L104">
        <v>3976</v>
      </c>
      <c r="M104">
        <v>0</v>
      </c>
      <c r="N104">
        <v>0</v>
      </c>
      <c r="O104">
        <v>3399</v>
      </c>
      <c r="P104">
        <v>0</v>
      </c>
      <c r="Q104">
        <v>1118</v>
      </c>
      <c r="R104">
        <v>126</v>
      </c>
      <c r="S104">
        <v>412</v>
      </c>
      <c r="T104">
        <v>443</v>
      </c>
      <c r="U104">
        <v>499</v>
      </c>
      <c r="V104">
        <v>368</v>
      </c>
      <c r="W104">
        <v>2653</v>
      </c>
      <c r="X104">
        <v>1611</v>
      </c>
      <c r="Y104">
        <v>219</v>
      </c>
      <c r="Z104">
        <v>116</v>
      </c>
      <c r="AA104">
        <v>250</v>
      </c>
      <c r="AB104">
        <v>2670</v>
      </c>
      <c r="AC104">
        <v>0</v>
      </c>
      <c r="AD104">
        <v>978</v>
      </c>
      <c r="AE104">
        <v>3330</v>
      </c>
      <c r="AF104">
        <v>12850</v>
      </c>
      <c r="AG104">
        <v>783</v>
      </c>
      <c r="AH104">
        <v>1612</v>
      </c>
      <c r="AI104">
        <v>366</v>
      </c>
      <c r="AJ104">
        <v>55</v>
      </c>
      <c r="AK104">
        <v>2142</v>
      </c>
      <c r="AL104">
        <v>4006</v>
      </c>
      <c r="AM104">
        <v>0</v>
      </c>
      <c r="AN104">
        <v>334</v>
      </c>
      <c r="AO104">
        <v>2335</v>
      </c>
      <c r="AP104">
        <v>227</v>
      </c>
      <c r="AQ104">
        <v>0</v>
      </c>
      <c r="AR104">
        <v>854</v>
      </c>
      <c r="AS104">
        <v>2435</v>
      </c>
      <c r="AT104">
        <v>372</v>
      </c>
      <c r="AU104">
        <v>1730</v>
      </c>
      <c r="AV104">
        <v>824</v>
      </c>
      <c r="AW104" s="115">
        <v>0.15014568410829185</v>
      </c>
      <c r="AX104" s="81" t="s">
        <v>132</v>
      </c>
      <c r="AY104" s="116"/>
      <c r="AZ104" s="83" t="s">
        <v>131</v>
      </c>
      <c r="BB104" s="77">
        <v>103</v>
      </c>
    </row>
    <row r="105" spans="1:54" ht="13.5" thickBot="1" x14ac:dyDescent="0.25">
      <c r="A105" s="205" t="s">
        <v>211</v>
      </c>
      <c r="B105">
        <v>23370</v>
      </c>
      <c r="C105">
        <v>2373</v>
      </c>
      <c r="D105">
        <v>81</v>
      </c>
      <c r="E105">
        <v>166</v>
      </c>
      <c r="F105">
        <v>1724</v>
      </c>
      <c r="G105">
        <v>987</v>
      </c>
      <c r="H105">
        <v>621</v>
      </c>
      <c r="I105">
        <v>9691</v>
      </c>
      <c r="J105">
        <v>677</v>
      </c>
      <c r="K105">
        <v>3349</v>
      </c>
      <c r="L105">
        <v>1934</v>
      </c>
      <c r="M105">
        <v>0</v>
      </c>
      <c r="N105">
        <v>0</v>
      </c>
      <c r="O105">
        <v>1767</v>
      </c>
      <c r="P105">
        <v>0</v>
      </c>
      <c r="Q105">
        <v>543</v>
      </c>
      <c r="R105">
        <v>60</v>
      </c>
      <c r="S105">
        <v>192</v>
      </c>
      <c r="T105">
        <v>230</v>
      </c>
      <c r="U105">
        <v>282</v>
      </c>
      <c r="V105">
        <v>166</v>
      </c>
      <c r="W105">
        <v>1360</v>
      </c>
      <c r="X105">
        <v>813</v>
      </c>
      <c r="Y105">
        <v>76</v>
      </c>
      <c r="Z105">
        <v>72</v>
      </c>
      <c r="AA105">
        <v>107</v>
      </c>
      <c r="AB105">
        <v>1334</v>
      </c>
      <c r="AC105">
        <v>0</v>
      </c>
      <c r="AD105">
        <v>500</v>
      </c>
      <c r="AE105">
        <v>1724</v>
      </c>
      <c r="AF105">
        <v>6670</v>
      </c>
      <c r="AG105">
        <v>447</v>
      </c>
      <c r="AH105">
        <v>792</v>
      </c>
      <c r="AI105">
        <v>180</v>
      </c>
      <c r="AJ105">
        <v>18</v>
      </c>
      <c r="AK105">
        <v>947</v>
      </c>
      <c r="AL105">
        <v>2167</v>
      </c>
      <c r="AM105">
        <v>0</v>
      </c>
      <c r="AN105">
        <v>215</v>
      </c>
      <c r="AO105">
        <v>1223</v>
      </c>
      <c r="AP105">
        <v>81</v>
      </c>
      <c r="AQ105">
        <v>0</v>
      </c>
      <c r="AR105">
        <v>613</v>
      </c>
      <c r="AS105">
        <v>1182</v>
      </c>
      <c r="AT105">
        <v>205</v>
      </c>
      <c r="AU105">
        <v>823</v>
      </c>
      <c r="AV105">
        <v>348</v>
      </c>
      <c r="AW105" s="115"/>
      <c r="AX105" s="81"/>
      <c r="AY105" s="116"/>
      <c r="AZ105" s="83"/>
      <c r="BB105" s="77">
        <v>104</v>
      </c>
    </row>
    <row r="106" spans="1:54" ht="13.5" thickBot="1" x14ac:dyDescent="0.25">
      <c r="A106" s="104" t="s">
        <v>59</v>
      </c>
      <c r="B106" s="105"/>
      <c r="C106" s="105"/>
      <c r="D106" s="105"/>
      <c r="E106" s="105"/>
      <c r="F106" s="105"/>
      <c r="G106" s="105"/>
      <c r="H106" s="105"/>
      <c r="I106" s="105"/>
      <c r="J106" s="105"/>
      <c r="K106" s="105"/>
      <c r="L106" s="105"/>
      <c r="M106" s="106"/>
      <c r="N106" s="106"/>
      <c r="O106" s="106"/>
      <c r="P106" s="106"/>
      <c r="Q106" s="107"/>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8"/>
      <c r="AW106" s="109"/>
      <c r="AX106" s="110"/>
      <c r="AY106" s="111"/>
      <c r="AZ106" s="112"/>
      <c r="BB106" s="77">
        <v>105</v>
      </c>
    </row>
    <row r="107" spans="1:54" ht="13.5" thickBot="1" x14ac:dyDescent="0.25">
      <c r="A107" s="114" t="s">
        <v>20</v>
      </c>
      <c r="B107">
        <v>31272</v>
      </c>
      <c r="C107">
        <v>2777</v>
      </c>
      <c r="D107">
        <v>500</v>
      </c>
      <c r="E107">
        <v>1000</v>
      </c>
      <c r="F107">
        <v>2511</v>
      </c>
      <c r="G107">
        <v>2052</v>
      </c>
      <c r="H107">
        <v>2241</v>
      </c>
      <c r="I107">
        <v>5802</v>
      </c>
      <c r="J107">
        <v>1921</v>
      </c>
      <c r="K107">
        <v>4925</v>
      </c>
      <c r="L107">
        <v>5066</v>
      </c>
      <c r="M107">
        <v>119</v>
      </c>
      <c r="N107">
        <v>65</v>
      </c>
      <c r="O107">
        <v>2009</v>
      </c>
      <c r="P107">
        <v>284</v>
      </c>
      <c r="Q107">
        <v>1217</v>
      </c>
      <c r="R107">
        <v>666</v>
      </c>
      <c r="S107">
        <v>594</v>
      </c>
      <c r="T107">
        <v>436</v>
      </c>
      <c r="U107">
        <v>288</v>
      </c>
      <c r="V107">
        <v>1000</v>
      </c>
      <c r="W107">
        <v>841</v>
      </c>
      <c r="X107">
        <v>1020</v>
      </c>
      <c r="Y107">
        <v>517</v>
      </c>
      <c r="Z107">
        <v>613</v>
      </c>
      <c r="AA107">
        <v>229</v>
      </c>
      <c r="AB107">
        <v>1921</v>
      </c>
      <c r="AC107">
        <v>284</v>
      </c>
      <c r="AD107">
        <v>1193</v>
      </c>
      <c r="AE107">
        <v>2511</v>
      </c>
      <c r="AF107">
        <v>3306</v>
      </c>
      <c r="AG107">
        <v>1485</v>
      </c>
      <c r="AH107">
        <v>337</v>
      </c>
      <c r="AI107">
        <v>863</v>
      </c>
      <c r="AJ107">
        <v>358</v>
      </c>
      <c r="AK107">
        <v>839</v>
      </c>
      <c r="AL107">
        <v>2969</v>
      </c>
      <c r="AM107">
        <v>119</v>
      </c>
      <c r="AN107">
        <v>574</v>
      </c>
      <c r="AO107">
        <v>726</v>
      </c>
      <c r="AP107">
        <v>500</v>
      </c>
      <c r="AQ107">
        <v>65</v>
      </c>
      <c r="AR107">
        <v>918</v>
      </c>
      <c r="AS107">
        <v>1956</v>
      </c>
      <c r="AT107">
        <v>571</v>
      </c>
      <c r="AU107">
        <v>687</v>
      </c>
      <c r="AV107">
        <v>1669</v>
      </c>
      <c r="AW107" s="115">
        <v>6.0561448121256743E-3</v>
      </c>
      <c r="AX107" s="81" t="s">
        <v>132</v>
      </c>
      <c r="AY107" s="116"/>
      <c r="AZ107" s="83" t="s">
        <v>131</v>
      </c>
      <c r="BB107" s="77">
        <v>106</v>
      </c>
    </row>
    <row r="108" spans="1:54" ht="13.5" thickBot="1" x14ac:dyDescent="0.25">
      <c r="A108" s="114" t="s">
        <v>21</v>
      </c>
      <c r="B108">
        <v>116436</v>
      </c>
      <c r="C108">
        <v>10794</v>
      </c>
      <c r="D108">
        <v>1869</v>
      </c>
      <c r="E108">
        <v>3838</v>
      </c>
      <c r="F108">
        <v>9445</v>
      </c>
      <c r="G108">
        <v>7780</v>
      </c>
      <c r="H108">
        <v>7897</v>
      </c>
      <c r="I108">
        <v>20833</v>
      </c>
      <c r="J108">
        <v>7180</v>
      </c>
      <c r="K108">
        <v>19626</v>
      </c>
      <c r="L108">
        <v>18425</v>
      </c>
      <c r="M108">
        <v>471</v>
      </c>
      <c r="N108">
        <v>214</v>
      </c>
      <c r="O108">
        <v>7013</v>
      </c>
      <c r="P108">
        <v>1051</v>
      </c>
      <c r="Q108">
        <v>4044</v>
      </c>
      <c r="R108">
        <v>2530</v>
      </c>
      <c r="S108">
        <v>2199</v>
      </c>
      <c r="T108">
        <v>1616</v>
      </c>
      <c r="U108">
        <v>1128</v>
      </c>
      <c r="V108">
        <v>3838</v>
      </c>
      <c r="W108">
        <v>2775</v>
      </c>
      <c r="X108">
        <v>4027</v>
      </c>
      <c r="Y108">
        <v>1966</v>
      </c>
      <c r="Z108">
        <v>2428</v>
      </c>
      <c r="AA108">
        <v>918</v>
      </c>
      <c r="AB108">
        <v>6485</v>
      </c>
      <c r="AC108">
        <v>1051</v>
      </c>
      <c r="AD108">
        <v>4543</v>
      </c>
      <c r="AE108">
        <v>9445</v>
      </c>
      <c r="AF108">
        <v>11023</v>
      </c>
      <c r="AG108">
        <v>5564</v>
      </c>
      <c r="AH108">
        <v>1269</v>
      </c>
      <c r="AI108">
        <v>3274</v>
      </c>
      <c r="AJ108">
        <v>1323</v>
      </c>
      <c r="AK108">
        <v>3294</v>
      </c>
      <c r="AL108">
        <v>11700</v>
      </c>
      <c r="AM108">
        <v>471</v>
      </c>
      <c r="AN108">
        <v>2039</v>
      </c>
      <c r="AO108">
        <v>2847</v>
      </c>
      <c r="AP108">
        <v>1869</v>
      </c>
      <c r="AQ108">
        <v>214</v>
      </c>
      <c r="AR108">
        <v>3473</v>
      </c>
      <c r="AS108">
        <v>7926</v>
      </c>
      <c r="AT108">
        <v>2109</v>
      </c>
      <c r="AU108">
        <v>2810</v>
      </c>
      <c r="AV108">
        <v>6238</v>
      </c>
      <c r="AW108" s="115">
        <v>2.3672949103159429E-4</v>
      </c>
      <c r="AX108" s="81" t="s">
        <v>132</v>
      </c>
      <c r="AY108" s="116"/>
      <c r="AZ108" s="83" t="s">
        <v>131</v>
      </c>
      <c r="BB108" s="77">
        <v>107</v>
      </c>
    </row>
    <row r="109" spans="1:54" ht="13.5" thickBot="1" x14ac:dyDescent="0.25">
      <c r="A109" s="114" t="s">
        <v>22</v>
      </c>
      <c r="B109">
        <v>132379</v>
      </c>
      <c r="C109">
        <v>13150</v>
      </c>
      <c r="D109">
        <v>2166</v>
      </c>
      <c r="E109">
        <v>4495</v>
      </c>
      <c r="F109">
        <v>10596</v>
      </c>
      <c r="G109">
        <v>9391</v>
      </c>
      <c r="H109">
        <v>8234</v>
      </c>
      <c r="I109">
        <v>23671</v>
      </c>
      <c r="J109">
        <v>8268</v>
      </c>
      <c r="K109">
        <v>22406</v>
      </c>
      <c r="L109">
        <v>20067</v>
      </c>
      <c r="M109">
        <v>452</v>
      </c>
      <c r="N109">
        <v>208</v>
      </c>
      <c r="O109">
        <v>7948</v>
      </c>
      <c r="P109">
        <v>1327</v>
      </c>
      <c r="Q109">
        <v>4063</v>
      </c>
      <c r="R109">
        <v>2719</v>
      </c>
      <c r="S109">
        <v>2439</v>
      </c>
      <c r="T109">
        <v>1982</v>
      </c>
      <c r="U109">
        <v>1330</v>
      </c>
      <c r="V109">
        <v>4495</v>
      </c>
      <c r="W109">
        <v>3122</v>
      </c>
      <c r="X109">
        <v>4900</v>
      </c>
      <c r="Y109">
        <v>2429</v>
      </c>
      <c r="Z109">
        <v>2613</v>
      </c>
      <c r="AA109">
        <v>1164</v>
      </c>
      <c r="AB109">
        <v>6654</v>
      </c>
      <c r="AC109">
        <v>1327</v>
      </c>
      <c r="AD109">
        <v>5504</v>
      </c>
      <c r="AE109">
        <v>10596</v>
      </c>
      <c r="AF109">
        <v>12042</v>
      </c>
      <c r="AG109">
        <v>6286</v>
      </c>
      <c r="AH109">
        <v>1489</v>
      </c>
      <c r="AI109">
        <v>3732</v>
      </c>
      <c r="AJ109">
        <v>1452</v>
      </c>
      <c r="AK109">
        <v>3848</v>
      </c>
      <c r="AL109">
        <v>12984</v>
      </c>
      <c r="AM109">
        <v>452</v>
      </c>
      <c r="AN109">
        <v>2387</v>
      </c>
      <c r="AO109">
        <v>3422</v>
      </c>
      <c r="AP109">
        <v>2166</v>
      </c>
      <c r="AQ109">
        <v>208</v>
      </c>
      <c r="AR109">
        <v>4402</v>
      </c>
      <c r="AS109">
        <v>9422</v>
      </c>
      <c r="AT109">
        <v>2557</v>
      </c>
      <c r="AU109">
        <v>3125</v>
      </c>
      <c r="AV109">
        <v>7068</v>
      </c>
      <c r="AW109" s="115">
        <v>8.9337561977933619E-5</v>
      </c>
      <c r="AX109" s="81" t="s">
        <v>132</v>
      </c>
      <c r="AY109" s="116"/>
      <c r="AZ109" s="83" t="s">
        <v>131</v>
      </c>
      <c r="BB109" s="77">
        <v>108</v>
      </c>
    </row>
    <row r="110" spans="1:54" ht="13.5" thickBot="1" x14ac:dyDescent="0.25">
      <c r="A110" s="114" t="s">
        <v>23</v>
      </c>
      <c r="B110">
        <v>144032</v>
      </c>
      <c r="C110">
        <v>14711</v>
      </c>
      <c r="D110">
        <v>2175</v>
      </c>
      <c r="E110">
        <v>5100</v>
      </c>
      <c r="F110">
        <v>11569</v>
      </c>
      <c r="G110">
        <v>10014</v>
      </c>
      <c r="H110">
        <v>8985</v>
      </c>
      <c r="I110">
        <v>25639</v>
      </c>
      <c r="J110">
        <v>8854</v>
      </c>
      <c r="K110">
        <v>24088</v>
      </c>
      <c r="L110">
        <v>21760</v>
      </c>
      <c r="M110">
        <v>729</v>
      </c>
      <c r="N110">
        <v>182</v>
      </c>
      <c r="O110">
        <v>8543</v>
      </c>
      <c r="P110">
        <v>1683</v>
      </c>
      <c r="Q110">
        <v>4430</v>
      </c>
      <c r="R110">
        <v>2969</v>
      </c>
      <c r="S110">
        <v>2559</v>
      </c>
      <c r="T110">
        <v>2212</v>
      </c>
      <c r="U110">
        <v>1296</v>
      </c>
      <c r="V110">
        <v>5100</v>
      </c>
      <c r="W110">
        <v>3542</v>
      </c>
      <c r="X110">
        <v>5499</v>
      </c>
      <c r="Y110">
        <v>2698</v>
      </c>
      <c r="Z110">
        <v>2928</v>
      </c>
      <c r="AA110">
        <v>1277</v>
      </c>
      <c r="AB110">
        <v>7058</v>
      </c>
      <c r="AC110">
        <v>1683</v>
      </c>
      <c r="AD110">
        <v>6137</v>
      </c>
      <c r="AE110">
        <v>11569</v>
      </c>
      <c r="AF110">
        <v>12498</v>
      </c>
      <c r="AG110">
        <v>6642</v>
      </c>
      <c r="AH110">
        <v>1841</v>
      </c>
      <c r="AI110">
        <v>4094</v>
      </c>
      <c r="AJ110">
        <v>1586</v>
      </c>
      <c r="AK110">
        <v>4400</v>
      </c>
      <c r="AL110">
        <v>13800</v>
      </c>
      <c r="AM110">
        <v>729</v>
      </c>
      <c r="AN110">
        <v>2442</v>
      </c>
      <c r="AO110">
        <v>3651</v>
      </c>
      <c r="AP110">
        <v>2175</v>
      </c>
      <c r="AQ110">
        <v>182</v>
      </c>
      <c r="AR110">
        <v>4812</v>
      </c>
      <c r="AS110">
        <v>10288</v>
      </c>
      <c r="AT110">
        <v>2581</v>
      </c>
      <c r="AU110">
        <v>3674</v>
      </c>
      <c r="AV110">
        <v>7680</v>
      </c>
      <c r="AW110" s="115">
        <v>1.0116269659284038E-4</v>
      </c>
      <c r="AX110" s="81" t="s">
        <v>132</v>
      </c>
      <c r="AY110" s="116"/>
      <c r="AZ110" s="83" t="s">
        <v>131</v>
      </c>
      <c r="BB110" s="77">
        <v>109</v>
      </c>
    </row>
    <row r="111" spans="1:54" ht="13.5" thickBot="1" x14ac:dyDescent="0.25">
      <c r="A111" s="114" t="s">
        <v>24</v>
      </c>
      <c r="B111">
        <v>164145</v>
      </c>
      <c r="C111">
        <v>16514</v>
      </c>
      <c r="D111">
        <v>2507</v>
      </c>
      <c r="E111">
        <v>5204</v>
      </c>
      <c r="F111">
        <v>12971</v>
      </c>
      <c r="G111">
        <v>11191</v>
      </c>
      <c r="H111">
        <v>10395</v>
      </c>
      <c r="I111">
        <v>31616</v>
      </c>
      <c r="J111">
        <v>9488</v>
      </c>
      <c r="K111">
        <v>26137</v>
      </c>
      <c r="L111">
        <v>25112</v>
      </c>
      <c r="M111">
        <v>673</v>
      </c>
      <c r="N111">
        <v>257</v>
      </c>
      <c r="O111">
        <v>10318</v>
      </c>
      <c r="P111">
        <v>1762</v>
      </c>
      <c r="Q111">
        <v>5526</v>
      </c>
      <c r="R111">
        <v>3235</v>
      </c>
      <c r="S111">
        <v>2875</v>
      </c>
      <c r="T111">
        <v>2207</v>
      </c>
      <c r="U111">
        <v>1347</v>
      </c>
      <c r="V111">
        <v>5204</v>
      </c>
      <c r="W111">
        <v>4403</v>
      </c>
      <c r="X111">
        <v>6178</v>
      </c>
      <c r="Y111">
        <v>3116</v>
      </c>
      <c r="Z111">
        <v>3210</v>
      </c>
      <c r="AA111">
        <v>1256</v>
      </c>
      <c r="AB111">
        <v>9526</v>
      </c>
      <c r="AC111">
        <v>1762</v>
      </c>
      <c r="AD111">
        <v>6850</v>
      </c>
      <c r="AE111">
        <v>12971</v>
      </c>
      <c r="AF111">
        <v>16698</v>
      </c>
      <c r="AG111">
        <v>7281</v>
      </c>
      <c r="AH111">
        <v>2037</v>
      </c>
      <c r="AI111">
        <v>4475</v>
      </c>
      <c r="AJ111">
        <v>1634</v>
      </c>
      <c r="AK111">
        <v>5197</v>
      </c>
      <c r="AL111">
        <v>14705</v>
      </c>
      <c r="AM111">
        <v>673</v>
      </c>
      <c r="AN111">
        <v>3040</v>
      </c>
      <c r="AO111">
        <v>4209</v>
      </c>
      <c r="AP111">
        <v>2507</v>
      </c>
      <c r="AQ111">
        <v>257</v>
      </c>
      <c r="AR111">
        <v>5139</v>
      </c>
      <c r="AS111">
        <v>11432</v>
      </c>
      <c r="AT111">
        <v>2994</v>
      </c>
      <c r="AU111">
        <v>4300</v>
      </c>
      <c r="AV111">
        <v>7901</v>
      </c>
      <c r="AW111" s="115">
        <v>7.5952289809633178E-4</v>
      </c>
      <c r="AX111" s="81" t="s">
        <v>132</v>
      </c>
      <c r="AY111" s="116"/>
      <c r="AZ111" s="83" t="s">
        <v>131</v>
      </c>
      <c r="BB111" s="77">
        <v>110</v>
      </c>
    </row>
    <row r="112" spans="1:54" ht="13.5" thickBot="1" x14ac:dyDescent="0.25">
      <c r="A112" s="114" t="s">
        <v>25</v>
      </c>
      <c r="B112">
        <v>186609</v>
      </c>
      <c r="C112">
        <v>15952</v>
      </c>
      <c r="D112">
        <v>2515</v>
      </c>
      <c r="E112">
        <v>4678</v>
      </c>
      <c r="F112">
        <v>12777</v>
      </c>
      <c r="G112">
        <v>11370</v>
      </c>
      <c r="H112">
        <v>14115</v>
      </c>
      <c r="I112">
        <v>41604</v>
      </c>
      <c r="J112">
        <v>8918</v>
      </c>
      <c r="K112">
        <v>26610</v>
      </c>
      <c r="L112">
        <v>31204</v>
      </c>
      <c r="M112">
        <v>534</v>
      </c>
      <c r="N112">
        <v>236</v>
      </c>
      <c r="O112">
        <v>14696</v>
      </c>
      <c r="P112">
        <v>1400</v>
      </c>
      <c r="Q112">
        <v>9131</v>
      </c>
      <c r="R112">
        <v>3138</v>
      </c>
      <c r="S112">
        <v>2779</v>
      </c>
      <c r="T112">
        <v>2152</v>
      </c>
      <c r="U112">
        <v>1362</v>
      </c>
      <c r="V112">
        <v>4678</v>
      </c>
      <c r="W112">
        <v>7847</v>
      </c>
      <c r="X112">
        <v>5987</v>
      </c>
      <c r="Y112">
        <v>2879</v>
      </c>
      <c r="Z112">
        <v>3023</v>
      </c>
      <c r="AA112">
        <v>1288</v>
      </c>
      <c r="AB112">
        <v>15807</v>
      </c>
      <c r="AC112">
        <v>1400</v>
      </c>
      <c r="AD112">
        <v>6370</v>
      </c>
      <c r="AE112">
        <v>12777</v>
      </c>
      <c r="AF112">
        <v>26037</v>
      </c>
      <c r="AG112">
        <v>6766</v>
      </c>
      <c r="AH112">
        <v>2310</v>
      </c>
      <c r="AI112">
        <v>4251</v>
      </c>
      <c r="AJ112">
        <v>1846</v>
      </c>
      <c r="AK112">
        <v>4727</v>
      </c>
      <c r="AL112">
        <v>15131</v>
      </c>
      <c r="AM112">
        <v>534</v>
      </c>
      <c r="AN112">
        <v>4070</v>
      </c>
      <c r="AO112">
        <v>4648</v>
      </c>
      <c r="AP112">
        <v>2515</v>
      </c>
      <c r="AQ112">
        <v>236</v>
      </c>
      <c r="AR112">
        <v>5238</v>
      </c>
      <c r="AS112">
        <v>11479</v>
      </c>
      <c r="AT112">
        <v>3638</v>
      </c>
      <c r="AU112">
        <v>4442</v>
      </c>
      <c r="AV112">
        <v>8123</v>
      </c>
      <c r="AW112" s="115">
        <v>1.142844337878567E-3</v>
      </c>
      <c r="AX112" s="81" t="s">
        <v>132</v>
      </c>
      <c r="AY112" s="116"/>
      <c r="AZ112" s="83" t="s">
        <v>131</v>
      </c>
      <c r="BB112" s="77">
        <v>111</v>
      </c>
    </row>
    <row r="113" spans="1:54" ht="13.5" thickBot="1" x14ac:dyDescent="0.25">
      <c r="A113" s="114" t="s">
        <v>26</v>
      </c>
      <c r="B113">
        <v>188045</v>
      </c>
      <c r="C113">
        <v>14119</v>
      </c>
      <c r="D113">
        <v>2517</v>
      </c>
      <c r="E113">
        <v>4050</v>
      </c>
      <c r="F113">
        <v>12568</v>
      </c>
      <c r="G113">
        <v>10570</v>
      </c>
      <c r="H113">
        <v>15560</v>
      </c>
      <c r="I113">
        <v>44598</v>
      </c>
      <c r="J113">
        <v>8441</v>
      </c>
      <c r="K113">
        <v>26271</v>
      </c>
      <c r="L113">
        <v>32137</v>
      </c>
      <c r="M113">
        <v>579</v>
      </c>
      <c r="N113">
        <v>242</v>
      </c>
      <c r="O113">
        <v>15120</v>
      </c>
      <c r="P113">
        <v>1273</v>
      </c>
      <c r="Q113">
        <v>10634</v>
      </c>
      <c r="R113">
        <v>3236</v>
      </c>
      <c r="S113">
        <v>2879</v>
      </c>
      <c r="T113">
        <v>2078</v>
      </c>
      <c r="U113">
        <v>1197</v>
      </c>
      <c r="V113">
        <v>4050</v>
      </c>
      <c r="W113">
        <v>8167</v>
      </c>
      <c r="X113">
        <v>5461</v>
      </c>
      <c r="Y113">
        <v>2769</v>
      </c>
      <c r="Z113">
        <v>2416</v>
      </c>
      <c r="AA113">
        <v>1046</v>
      </c>
      <c r="AB113">
        <v>18530</v>
      </c>
      <c r="AC113">
        <v>1273</v>
      </c>
      <c r="AD113">
        <v>6495</v>
      </c>
      <c r="AE113">
        <v>12568</v>
      </c>
      <c r="AF113">
        <v>30215</v>
      </c>
      <c r="AG113">
        <v>6363</v>
      </c>
      <c r="AH113">
        <v>2076</v>
      </c>
      <c r="AI113">
        <v>3417</v>
      </c>
      <c r="AJ113">
        <v>1690</v>
      </c>
      <c r="AK113">
        <v>4030</v>
      </c>
      <c r="AL113">
        <v>15388</v>
      </c>
      <c r="AM113">
        <v>579</v>
      </c>
      <c r="AN113">
        <v>4074</v>
      </c>
      <c r="AO113">
        <v>4468</v>
      </c>
      <c r="AP113">
        <v>2517</v>
      </c>
      <c r="AQ113">
        <v>242</v>
      </c>
      <c r="AR113">
        <v>4628</v>
      </c>
      <c r="AS113">
        <v>10883</v>
      </c>
      <c r="AT113">
        <v>2878</v>
      </c>
      <c r="AU113">
        <v>4024</v>
      </c>
      <c r="AV113">
        <v>7774</v>
      </c>
      <c r="AW113" s="115">
        <v>1.3542260316098927E-3</v>
      </c>
      <c r="AX113" s="81" t="s">
        <v>132</v>
      </c>
      <c r="AY113" s="116"/>
      <c r="AZ113" s="83" t="s">
        <v>131</v>
      </c>
      <c r="BB113" s="77">
        <v>112</v>
      </c>
    </row>
    <row r="114" spans="1:54" ht="13.5" thickBot="1" x14ac:dyDescent="0.25">
      <c r="A114" s="114" t="s">
        <v>27</v>
      </c>
      <c r="B114">
        <v>165793</v>
      </c>
      <c r="C114">
        <v>12599</v>
      </c>
      <c r="D114">
        <v>2420</v>
      </c>
      <c r="E114">
        <v>3997</v>
      </c>
      <c r="F114">
        <v>11213</v>
      </c>
      <c r="G114">
        <v>10119</v>
      </c>
      <c r="H114">
        <v>12343</v>
      </c>
      <c r="I114">
        <v>39165</v>
      </c>
      <c r="J114">
        <v>8321</v>
      </c>
      <c r="K114">
        <v>23723</v>
      </c>
      <c r="L114">
        <v>28274</v>
      </c>
      <c r="M114">
        <v>580</v>
      </c>
      <c r="N114">
        <v>236</v>
      </c>
      <c r="O114">
        <v>11414</v>
      </c>
      <c r="P114">
        <v>1389</v>
      </c>
      <c r="Q114">
        <v>8015</v>
      </c>
      <c r="R114">
        <v>2800</v>
      </c>
      <c r="S114">
        <v>2651</v>
      </c>
      <c r="T114">
        <v>2037</v>
      </c>
      <c r="U114">
        <v>1229</v>
      </c>
      <c r="V114">
        <v>3997</v>
      </c>
      <c r="W114">
        <v>5211</v>
      </c>
      <c r="X114">
        <v>4964</v>
      </c>
      <c r="Y114">
        <v>2301</v>
      </c>
      <c r="Z114">
        <v>2367</v>
      </c>
      <c r="AA114">
        <v>959</v>
      </c>
      <c r="AB114">
        <v>15423</v>
      </c>
      <c r="AC114">
        <v>1389</v>
      </c>
      <c r="AD114">
        <v>6497</v>
      </c>
      <c r="AE114">
        <v>11213</v>
      </c>
      <c r="AF114">
        <v>26967</v>
      </c>
      <c r="AG114">
        <v>6284</v>
      </c>
      <c r="AH114">
        <v>1841</v>
      </c>
      <c r="AI114">
        <v>3200</v>
      </c>
      <c r="AJ114">
        <v>1528</v>
      </c>
      <c r="AK114">
        <v>3464</v>
      </c>
      <c r="AL114">
        <v>13914</v>
      </c>
      <c r="AM114">
        <v>580</v>
      </c>
      <c r="AN114">
        <v>3552</v>
      </c>
      <c r="AO114">
        <v>3743</v>
      </c>
      <c r="AP114">
        <v>2420</v>
      </c>
      <c r="AQ114">
        <v>236</v>
      </c>
      <c r="AR114">
        <v>4171</v>
      </c>
      <c r="AS114">
        <v>9809</v>
      </c>
      <c r="AT114">
        <v>2393</v>
      </c>
      <c r="AU114">
        <v>3354</v>
      </c>
      <c r="AV114">
        <v>7284</v>
      </c>
      <c r="AW114" s="115">
        <v>1.8834825962515003E-3</v>
      </c>
      <c r="AX114" s="81" t="s">
        <v>132</v>
      </c>
      <c r="AY114" s="116"/>
      <c r="AZ114" s="83" t="s">
        <v>131</v>
      </c>
      <c r="BB114" s="77">
        <v>113</v>
      </c>
    </row>
    <row r="115" spans="1:54" ht="13.5" thickBot="1" x14ac:dyDescent="0.25">
      <c r="A115" s="114" t="s">
        <v>28</v>
      </c>
      <c r="B115">
        <v>171182</v>
      </c>
      <c r="C115">
        <v>15672</v>
      </c>
      <c r="D115">
        <v>2622</v>
      </c>
      <c r="E115">
        <v>4878</v>
      </c>
      <c r="F115">
        <v>12277</v>
      </c>
      <c r="G115">
        <v>11399</v>
      </c>
      <c r="H115">
        <v>11062</v>
      </c>
      <c r="I115">
        <v>35860</v>
      </c>
      <c r="J115">
        <v>8883</v>
      </c>
      <c r="K115">
        <v>27371</v>
      </c>
      <c r="L115">
        <v>28567</v>
      </c>
      <c r="M115">
        <v>625</v>
      </c>
      <c r="N115">
        <v>173</v>
      </c>
      <c r="O115">
        <v>9992</v>
      </c>
      <c r="P115">
        <v>1801</v>
      </c>
      <c r="Q115">
        <v>6298</v>
      </c>
      <c r="R115">
        <v>3106</v>
      </c>
      <c r="S115">
        <v>3106</v>
      </c>
      <c r="T115">
        <v>2399</v>
      </c>
      <c r="U115">
        <v>1627</v>
      </c>
      <c r="V115">
        <v>4878</v>
      </c>
      <c r="W115">
        <v>4003</v>
      </c>
      <c r="X115">
        <v>6066</v>
      </c>
      <c r="Y115">
        <v>2562</v>
      </c>
      <c r="Z115">
        <v>3102</v>
      </c>
      <c r="AA115">
        <v>1132</v>
      </c>
      <c r="AB115">
        <v>13346</v>
      </c>
      <c r="AC115">
        <v>1801</v>
      </c>
      <c r="AD115">
        <v>6850</v>
      </c>
      <c r="AE115">
        <v>12277</v>
      </c>
      <c r="AF115">
        <v>22357</v>
      </c>
      <c r="AG115">
        <v>6484</v>
      </c>
      <c r="AH115">
        <v>1818</v>
      </c>
      <c r="AI115">
        <v>3776</v>
      </c>
      <c r="AJ115">
        <v>1658</v>
      </c>
      <c r="AK115">
        <v>4477</v>
      </c>
      <c r="AL115">
        <v>15645</v>
      </c>
      <c r="AM115">
        <v>625</v>
      </c>
      <c r="AN115">
        <v>2883</v>
      </c>
      <c r="AO115">
        <v>4342</v>
      </c>
      <c r="AP115">
        <v>2622</v>
      </c>
      <c r="AQ115">
        <v>173</v>
      </c>
      <c r="AR115">
        <v>5129</v>
      </c>
      <c r="AS115">
        <v>11726</v>
      </c>
      <c r="AT115">
        <v>2922</v>
      </c>
      <c r="AU115">
        <v>3649</v>
      </c>
      <c r="AV115">
        <v>8343</v>
      </c>
      <c r="AW115" s="115">
        <v>2.3115702853008999E-3</v>
      </c>
      <c r="AX115" s="81" t="s">
        <v>132</v>
      </c>
      <c r="AY115" s="116"/>
      <c r="AZ115" s="83" t="s">
        <v>131</v>
      </c>
      <c r="BB115" s="77">
        <v>114</v>
      </c>
    </row>
    <row r="116" spans="1:54" ht="13.5" thickBot="1" x14ac:dyDescent="0.25">
      <c r="A116" s="114" t="s">
        <v>29</v>
      </c>
      <c r="B116">
        <v>185043</v>
      </c>
      <c r="C116">
        <v>18335</v>
      </c>
      <c r="D116">
        <v>3353</v>
      </c>
      <c r="E116">
        <v>5871</v>
      </c>
      <c r="F116">
        <v>14753</v>
      </c>
      <c r="G116">
        <v>12717</v>
      </c>
      <c r="H116">
        <v>11622</v>
      </c>
      <c r="I116">
        <v>35999</v>
      </c>
      <c r="J116">
        <v>10243</v>
      </c>
      <c r="K116">
        <v>29590</v>
      </c>
      <c r="L116">
        <v>28612</v>
      </c>
      <c r="M116">
        <v>786</v>
      </c>
      <c r="N116">
        <v>257</v>
      </c>
      <c r="O116">
        <v>10673</v>
      </c>
      <c r="P116">
        <v>2232</v>
      </c>
      <c r="Q116">
        <v>6123</v>
      </c>
      <c r="R116">
        <v>3467</v>
      </c>
      <c r="S116">
        <v>3175</v>
      </c>
      <c r="T116">
        <v>2664</v>
      </c>
      <c r="U116">
        <v>1853</v>
      </c>
      <c r="V116">
        <v>5871</v>
      </c>
      <c r="W116">
        <v>4338</v>
      </c>
      <c r="X116">
        <v>6927</v>
      </c>
      <c r="Y116">
        <v>2919</v>
      </c>
      <c r="Z116">
        <v>3591</v>
      </c>
      <c r="AA116">
        <v>1388</v>
      </c>
      <c r="AB116">
        <v>11692</v>
      </c>
      <c r="AC116">
        <v>2232</v>
      </c>
      <c r="AD116">
        <v>7588</v>
      </c>
      <c r="AE116">
        <v>14753</v>
      </c>
      <c r="AF116">
        <v>20270</v>
      </c>
      <c r="AG116">
        <v>7579</v>
      </c>
      <c r="AH116">
        <v>2167</v>
      </c>
      <c r="AI116">
        <v>4326</v>
      </c>
      <c r="AJ116">
        <v>2032</v>
      </c>
      <c r="AK116">
        <v>5293</v>
      </c>
      <c r="AL116">
        <v>16468</v>
      </c>
      <c r="AM116">
        <v>786</v>
      </c>
      <c r="AN116">
        <v>3160</v>
      </c>
      <c r="AO116">
        <v>4796</v>
      </c>
      <c r="AP116">
        <v>3353</v>
      </c>
      <c r="AQ116">
        <v>257</v>
      </c>
      <c r="AR116">
        <v>6115</v>
      </c>
      <c r="AS116">
        <v>13122</v>
      </c>
      <c r="AT116">
        <v>3276</v>
      </c>
      <c r="AU116">
        <v>4459</v>
      </c>
      <c r="AV116">
        <v>9003</v>
      </c>
      <c r="AW116" s="115">
        <v>3.3468609031673917E-3</v>
      </c>
      <c r="AX116" s="81" t="s">
        <v>132</v>
      </c>
      <c r="AY116" s="116"/>
      <c r="AZ116" s="83" t="s">
        <v>131</v>
      </c>
      <c r="BB116" s="77">
        <v>115</v>
      </c>
    </row>
    <row r="117" spans="1:54" ht="13.5" thickBot="1" x14ac:dyDescent="0.25">
      <c r="A117" s="114" t="s">
        <v>30</v>
      </c>
      <c r="B117">
        <v>182687</v>
      </c>
      <c r="C117">
        <v>18103</v>
      </c>
      <c r="D117">
        <v>3094</v>
      </c>
      <c r="E117">
        <v>6106</v>
      </c>
      <c r="F117">
        <v>13986</v>
      </c>
      <c r="G117">
        <v>12313</v>
      </c>
      <c r="H117">
        <v>11548</v>
      </c>
      <c r="I117">
        <v>35450</v>
      </c>
      <c r="J117">
        <v>10969</v>
      </c>
      <c r="K117">
        <v>29629</v>
      </c>
      <c r="L117">
        <v>27257</v>
      </c>
      <c r="M117">
        <v>733</v>
      </c>
      <c r="N117">
        <v>283</v>
      </c>
      <c r="O117">
        <v>10918</v>
      </c>
      <c r="P117">
        <v>2298</v>
      </c>
      <c r="Q117">
        <v>6341</v>
      </c>
      <c r="R117">
        <v>3292</v>
      </c>
      <c r="S117">
        <v>3280</v>
      </c>
      <c r="T117">
        <v>2715</v>
      </c>
      <c r="U117">
        <v>1597</v>
      </c>
      <c r="V117">
        <v>6106</v>
      </c>
      <c r="W117">
        <v>4463</v>
      </c>
      <c r="X117">
        <v>6837</v>
      </c>
      <c r="Y117">
        <v>3361</v>
      </c>
      <c r="Z117">
        <v>3545</v>
      </c>
      <c r="AA117">
        <v>1584</v>
      </c>
      <c r="AB117">
        <v>10698</v>
      </c>
      <c r="AC117">
        <v>2298</v>
      </c>
      <c r="AD117">
        <v>7385</v>
      </c>
      <c r="AE117">
        <v>13986</v>
      </c>
      <c r="AF117">
        <v>19085</v>
      </c>
      <c r="AG117">
        <v>8254</v>
      </c>
      <c r="AH117">
        <v>2244</v>
      </c>
      <c r="AI117">
        <v>4560</v>
      </c>
      <c r="AJ117">
        <v>1915</v>
      </c>
      <c r="AK117">
        <v>5235</v>
      </c>
      <c r="AL117">
        <v>16250</v>
      </c>
      <c r="AM117">
        <v>733</v>
      </c>
      <c r="AN117">
        <v>3175</v>
      </c>
      <c r="AO117">
        <v>4694</v>
      </c>
      <c r="AP117">
        <v>3094</v>
      </c>
      <c r="AQ117">
        <v>283</v>
      </c>
      <c r="AR117">
        <v>6031</v>
      </c>
      <c r="AS117">
        <v>13379</v>
      </c>
      <c r="AT117">
        <v>3331</v>
      </c>
      <c r="AU117">
        <v>4482</v>
      </c>
      <c r="AV117">
        <v>8454</v>
      </c>
      <c r="AW117" s="115">
        <v>4.4750763898390115E-3</v>
      </c>
      <c r="AX117" s="81" t="s">
        <v>132</v>
      </c>
      <c r="AY117" s="116"/>
      <c r="AZ117" s="83" t="s">
        <v>131</v>
      </c>
      <c r="BB117" s="77">
        <v>116</v>
      </c>
    </row>
    <row r="118" spans="1:54" ht="13.5" thickBot="1" x14ac:dyDescent="0.25">
      <c r="A118" s="114" t="s">
        <v>31</v>
      </c>
      <c r="B118">
        <v>165669</v>
      </c>
      <c r="C118">
        <v>16364</v>
      </c>
      <c r="D118">
        <v>3057</v>
      </c>
      <c r="E118">
        <v>5621</v>
      </c>
      <c r="F118">
        <v>13042</v>
      </c>
      <c r="G118">
        <v>10724</v>
      </c>
      <c r="H118">
        <v>11353</v>
      </c>
      <c r="I118">
        <v>30791</v>
      </c>
      <c r="J118">
        <v>10588</v>
      </c>
      <c r="K118">
        <v>27038</v>
      </c>
      <c r="L118">
        <v>24089</v>
      </c>
      <c r="M118">
        <v>762</v>
      </c>
      <c r="N118">
        <v>199</v>
      </c>
      <c r="O118">
        <v>9895</v>
      </c>
      <c r="P118">
        <v>2146</v>
      </c>
      <c r="Q118">
        <v>6238</v>
      </c>
      <c r="R118">
        <v>3279</v>
      </c>
      <c r="S118">
        <v>2967</v>
      </c>
      <c r="T118">
        <v>2670</v>
      </c>
      <c r="U118">
        <v>1368</v>
      </c>
      <c r="V118">
        <v>5621</v>
      </c>
      <c r="W118">
        <v>4133</v>
      </c>
      <c r="X118">
        <v>5978</v>
      </c>
      <c r="Y118">
        <v>2848</v>
      </c>
      <c r="Z118">
        <v>3210</v>
      </c>
      <c r="AA118">
        <v>1487</v>
      </c>
      <c r="AB118">
        <v>9329</v>
      </c>
      <c r="AC118">
        <v>2146</v>
      </c>
      <c r="AD118">
        <v>6682</v>
      </c>
      <c r="AE118">
        <v>13042</v>
      </c>
      <c r="AF118">
        <v>16282</v>
      </c>
      <c r="AG118">
        <v>7918</v>
      </c>
      <c r="AH118">
        <v>1975</v>
      </c>
      <c r="AI118">
        <v>4225</v>
      </c>
      <c r="AJ118">
        <v>1836</v>
      </c>
      <c r="AK118">
        <v>4872</v>
      </c>
      <c r="AL118">
        <v>14688</v>
      </c>
      <c r="AM118">
        <v>762</v>
      </c>
      <c r="AN118">
        <v>2795</v>
      </c>
      <c r="AO118">
        <v>3972</v>
      </c>
      <c r="AP118">
        <v>3057</v>
      </c>
      <c r="AQ118">
        <v>199</v>
      </c>
      <c r="AR118">
        <v>5514</v>
      </c>
      <c r="AS118">
        <v>12350</v>
      </c>
      <c r="AT118">
        <v>2674</v>
      </c>
      <c r="AU118">
        <v>4227</v>
      </c>
      <c r="AV118">
        <v>7325</v>
      </c>
      <c r="AW118" s="115">
        <v>7.2939973150930124E-3</v>
      </c>
      <c r="AX118" s="81" t="s">
        <v>132</v>
      </c>
      <c r="AY118" s="116"/>
      <c r="AZ118" s="83" t="s">
        <v>131</v>
      </c>
      <c r="BB118" s="77">
        <v>117</v>
      </c>
    </row>
    <row r="119" spans="1:54" ht="13.5" thickBot="1" x14ac:dyDescent="0.25">
      <c r="A119" s="114" t="s">
        <v>32</v>
      </c>
      <c r="B119">
        <v>152444</v>
      </c>
      <c r="C119">
        <v>16031</v>
      </c>
      <c r="D119">
        <v>2793</v>
      </c>
      <c r="E119">
        <v>5671</v>
      </c>
      <c r="F119">
        <v>12308</v>
      </c>
      <c r="G119">
        <v>10170</v>
      </c>
      <c r="H119">
        <v>10531</v>
      </c>
      <c r="I119">
        <v>25841</v>
      </c>
      <c r="J119">
        <v>10144</v>
      </c>
      <c r="K119">
        <v>24882</v>
      </c>
      <c r="L119">
        <v>21652</v>
      </c>
      <c r="M119">
        <v>781</v>
      </c>
      <c r="N119">
        <v>235</v>
      </c>
      <c r="O119">
        <v>9166</v>
      </c>
      <c r="P119">
        <v>2239</v>
      </c>
      <c r="Q119">
        <v>5585</v>
      </c>
      <c r="R119">
        <v>3227</v>
      </c>
      <c r="S119">
        <v>2968</v>
      </c>
      <c r="T119">
        <v>2416</v>
      </c>
      <c r="U119">
        <v>1418</v>
      </c>
      <c r="V119">
        <v>5671</v>
      </c>
      <c r="W119">
        <v>3719</v>
      </c>
      <c r="X119">
        <v>6130</v>
      </c>
      <c r="Y119">
        <v>2294</v>
      </c>
      <c r="Z119">
        <v>2728</v>
      </c>
      <c r="AA119">
        <v>1240</v>
      </c>
      <c r="AB119">
        <v>8275</v>
      </c>
      <c r="AC119">
        <v>2239</v>
      </c>
      <c r="AD119">
        <v>6484</v>
      </c>
      <c r="AE119">
        <v>12308</v>
      </c>
      <c r="AF119">
        <v>12795</v>
      </c>
      <c r="AG119">
        <v>7728</v>
      </c>
      <c r="AH119">
        <v>1963</v>
      </c>
      <c r="AI119">
        <v>3867</v>
      </c>
      <c r="AJ119">
        <v>1719</v>
      </c>
      <c r="AK119">
        <v>4598</v>
      </c>
      <c r="AL119">
        <v>13404</v>
      </c>
      <c r="AM119">
        <v>781</v>
      </c>
      <c r="AN119">
        <v>2479</v>
      </c>
      <c r="AO119">
        <v>3619</v>
      </c>
      <c r="AP119">
        <v>2793</v>
      </c>
      <c r="AQ119">
        <v>235</v>
      </c>
      <c r="AR119">
        <v>5303</v>
      </c>
      <c r="AS119">
        <v>11478</v>
      </c>
      <c r="AT119">
        <v>2268</v>
      </c>
      <c r="AU119">
        <v>3930</v>
      </c>
      <c r="AV119">
        <v>6782</v>
      </c>
      <c r="AW119" s="115">
        <v>1.100690921077294E-2</v>
      </c>
      <c r="AX119" s="81" t="s">
        <v>132</v>
      </c>
      <c r="AY119" s="116"/>
      <c r="AZ119" s="83" t="s">
        <v>131</v>
      </c>
      <c r="BB119" s="77">
        <v>118</v>
      </c>
    </row>
    <row r="120" spans="1:54" ht="13.5" thickBot="1" x14ac:dyDescent="0.25">
      <c r="A120" s="114" t="s">
        <v>33</v>
      </c>
      <c r="B120">
        <v>150760</v>
      </c>
      <c r="C120">
        <v>16763</v>
      </c>
      <c r="D120">
        <v>2897</v>
      </c>
      <c r="E120">
        <v>6049</v>
      </c>
      <c r="F120">
        <v>12418</v>
      </c>
      <c r="G120">
        <v>10205</v>
      </c>
      <c r="H120">
        <v>9924</v>
      </c>
      <c r="I120">
        <v>24269</v>
      </c>
      <c r="J120">
        <v>10114</v>
      </c>
      <c r="K120">
        <v>24176</v>
      </c>
      <c r="L120">
        <v>21225</v>
      </c>
      <c r="M120">
        <v>835</v>
      </c>
      <c r="N120">
        <v>212</v>
      </c>
      <c r="O120">
        <v>9382</v>
      </c>
      <c r="P120">
        <v>2291</v>
      </c>
      <c r="Q120">
        <v>4880</v>
      </c>
      <c r="R120">
        <v>3495</v>
      </c>
      <c r="S120">
        <v>2857</v>
      </c>
      <c r="T120">
        <v>2485</v>
      </c>
      <c r="U120">
        <v>1551</v>
      </c>
      <c r="V120">
        <v>6049</v>
      </c>
      <c r="W120">
        <v>4148</v>
      </c>
      <c r="X120">
        <v>6232</v>
      </c>
      <c r="Y120">
        <v>2280</v>
      </c>
      <c r="Z120">
        <v>2868</v>
      </c>
      <c r="AA120">
        <v>1088</v>
      </c>
      <c r="AB120">
        <v>7511</v>
      </c>
      <c r="AC120">
        <v>2291</v>
      </c>
      <c r="AD120">
        <v>6408</v>
      </c>
      <c r="AE120">
        <v>12418</v>
      </c>
      <c r="AF120">
        <v>11322</v>
      </c>
      <c r="AG120">
        <v>7629</v>
      </c>
      <c r="AH120">
        <v>1834</v>
      </c>
      <c r="AI120">
        <v>3868</v>
      </c>
      <c r="AJ120">
        <v>1549</v>
      </c>
      <c r="AK120">
        <v>4859</v>
      </c>
      <c r="AL120">
        <v>13242</v>
      </c>
      <c r="AM120">
        <v>835</v>
      </c>
      <c r="AN120">
        <v>2377</v>
      </c>
      <c r="AO120">
        <v>3765</v>
      </c>
      <c r="AP120">
        <v>2897</v>
      </c>
      <c r="AQ120">
        <v>212</v>
      </c>
      <c r="AR120">
        <v>5672</v>
      </c>
      <c r="AS120">
        <v>10934</v>
      </c>
      <c r="AT120">
        <v>2246</v>
      </c>
      <c r="AU120">
        <v>3980</v>
      </c>
      <c r="AV120">
        <v>6978</v>
      </c>
      <c r="AW120" s="115">
        <v>1.6729692721377538E-2</v>
      </c>
      <c r="AX120" s="81" t="s">
        <v>132</v>
      </c>
      <c r="AY120" s="116"/>
      <c r="AZ120" s="83" t="s">
        <v>131</v>
      </c>
      <c r="BB120" s="77">
        <v>119</v>
      </c>
    </row>
    <row r="121" spans="1:54" ht="13.5" thickBot="1" x14ac:dyDescent="0.25">
      <c r="A121" s="114" t="s">
        <v>34</v>
      </c>
      <c r="B121">
        <v>120137</v>
      </c>
      <c r="C121">
        <v>13216</v>
      </c>
      <c r="D121">
        <v>2144</v>
      </c>
      <c r="E121">
        <v>5130</v>
      </c>
      <c r="F121">
        <v>9751</v>
      </c>
      <c r="G121">
        <v>8142</v>
      </c>
      <c r="H121">
        <v>7696</v>
      </c>
      <c r="I121">
        <v>19511</v>
      </c>
      <c r="J121">
        <v>8099</v>
      </c>
      <c r="K121">
        <v>19964</v>
      </c>
      <c r="L121">
        <v>16508</v>
      </c>
      <c r="M121">
        <v>694</v>
      </c>
      <c r="N121">
        <v>168</v>
      </c>
      <c r="O121">
        <v>7415</v>
      </c>
      <c r="P121">
        <v>1699</v>
      </c>
      <c r="Q121">
        <v>3678</v>
      </c>
      <c r="R121">
        <v>2634</v>
      </c>
      <c r="S121">
        <v>2237</v>
      </c>
      <c r="T121">
        <v>2164</v>
      </c>
      <c r="U121">
        <v>1101</v>
      </c>
      <c r="V121">
        <v>5130</v>
      </c>
      <c r="W121">
        <v>3474</v>
      </c>
      <c r="X121">
        <v>4798</v>
      </c>
      <c r="Y121">
        <v>1865</v>
      </c>
      <c r="Z121">
        <v>2386</v>
      </c>
      <c r="AA121">
        <v>831</v>
      </c>
      <c r="AB121">
        <v>5660</v>
      </c>
      <c r="AC121">
        <v>1699</v>
      </c>
      <c r="AD121">
        <v>5244</v>
      </c>
      <c r="AE121">
        <v>9751</v>
      </c>
      <c r="AF121">
        <v>8835</v>
      </c>
      <c r="AG121">
        <v>5935</v>
      </c>
      <c r="AH121">
        <v>1339</v>
      </c>
      <c r="AI121">
        <v>3198</v>
      </c>
      <c r="AJ121">
        <v>1384</v>
      </c>
      <c r="AK121">
        <v>3655</v>
      </c>
      <c r="AL121">
        <v>11179</v>
      </c>
      <c r="AM121">
        <v>694</v>
      </c>
      <c r="AN121">
        <v>1704</v>
      </c>
      <c r="AO121">
        <v>3480</v>
      </c>
      <c r="AP121">
        <v>2144</v>
      </c>
      <c r="AQ121">
        <v>168</v>
      </c>
      <c r="AR121">
        <v>4763</v>
      </c>
      <c r="AS121">
        <v>8785</v>
      </c>
      <c r="AT121">
        <v>1797</v>
      </c>
      <c r="AU121">
        <v>3161</v>
      </c>
      <c r="AV121">
        <v>5264</v>
      </c>
      <c r="AW121" s="115">
        <v>2.6436067443463756E-2</v>
      </c>
      <c r="AX121" s="81" t="s">
        <v>132</v>
      </c>
      <c r="AY121" s="116"/>
      <c r="AZ121" s="83" t="s">
        <v>131</v>
      </c>
      <c r="BB121" s="77">
        <v>120</v>
      </c>
    </row>
    <row r="122" spans="1:54" ht="13.5" thickBot="1" x14ac:dyDescent="0.25">
      <c r="A122" s="114" t="s">
        <v>35</v>
      </c>
      <c r="B122">
        <v>101827</v>
      </c>
      <c r="C122">
        <v>11211</v>
      </c>
      <c r="D122">
        <v>1992</v>
      </c>
      <c r="E122">
        <v>4238</v>
      </c>
      <c r="F122">
        <v>8207</v>
      </c>
      <c r="G122">
        <v>6684</v>
      </c>
      <c r="H122">
        <v>7091</v>
      </c>
      <c r="I122">
        <v>16887</v>
      </c>
      <c r="J122">
        <v>6184</v>
      </c>
      <c r="K122">
        <v>16107</v>
      </c>
      <c r="L122">
        <v>14520</v>
      </c>
      <c r="M122">
        <v>579</v>
      </c>
      <c r="N122">
        <v>96</v>
      </c>
      <c r="O122">
        <v>6547</v>
      </c>
      <c r="P122">
        <v>1484</v>
      </c>
      <c r="Q122">
        <v>3592</v>
      </c>
      <c r="R122">
        <v>2364</v>
      </c>
      <c r="S122">
        <v>1928</v>
      </c>
      <c r="T122">
        <v>1600</v>
      </c>
      <c r="U122">
        <v>969</v>
      </c>
      <c r="V122">
        <v>4238</v>
      </c>
      <c r="W122">
        <v>3189</v>
      </c>
      <c r="X122">
        <v>4156</v>
      </c>
      <c r="Y122">
        <v>1788</v>
      </c>
      <c r="Z122">
        <v>2290</v>
      </c>
      <c r="AA122">
        <v>775</v>
      </c>
      <c r="AB122">
        <v>5323</v>
      </c>
      <c r="AC122">
        <v>1484</v>
      </c>
      <c r="AD122">
        <v>4136</v>
      </c>
      <c r="AE122">
        <v>8207</v>
      </c>
      <c r="AF122">
        <v>7863</v>
      </c>
      <c r="AG122">
        <v>4584</v>
      </c>
      <c r="AH122">
        <v>1096</v>
      </c>
      <c r="AI122">
        <v>2617</v>
      </c>
      <c r="AJ122">
        <v>1135</v>
      </c>
      <c r="AK122">
        <v>3181</v>
      </c>
      <c r="AL122">
        <v>8730</v>
      </c>
      <c r="AM122">
        <v>579</v>
      </c>
      <c r="AN122">
        <v>1430</v>
      </c>
      <c r="AO122">
        <v>2969</v>
      </c>
      <c r="AP122">
        <v>1992</v>
      </c>
      <c r="AQ122">
        <v>96</v>
      </c>
      <c r="AR122">
        <v>3874</v>
      </c>
      <c r="AS122">
        <v>7377</v>
      </c>
      <c r="AT122">
        <v>1579</v>
      </c>
      <c r="AU122">
        <v>2396</v>
      </c>
      <c r="AV122">
        <v>4290</v>
      </c>
      <c r="AW122" s="115">
        <v>4.1069856765623754E-2</v>
      </c>
      <c r="AX122" s="81" t="s">
        <v>132</v>
      </c>
      <c r="AY122" s="116"/>
      <c r="AZ122" s="83" t="s">
        <v>131</v>
      </c>
      <c r="BB122" s="77">
        <v>121</v>
      </c>
    </row>
    <row r="123" spans="1:54" ht="13.5" thickBot="1" x14ac:dyDescent="0.25">
      <c r="A123" s="114" t="s">
        <v>36</v>
      </c>
      <c r="B123">
        <v>76621</v>
      </c>
      <c r="C123">
        <v>8542</v>
      </c>
      <c r="D123">
        <v>1645</v>
      </c>
      <c r="E123">
        <v>3066</v>
      </c>
      <c r="F123">
        <v>6082</v>
      </c>
      <c r="G123">
        <v>5003</v>
      </c>
      <c r="H123">
        <v>5724</v>
      </c>
      <c r="I123">
        <v>12722</v>
      </c>
      <c r="J123">
        <v>4449</v>
      </c>
      <c r="K123">
        <v>11975</v>
      </c>
      <c r="L123">
        <v>10941</v>
      </c>
      <c r="M123">
        <v>291</v>
      </c>
      <c r="N123">
        <v>71</v>
      </c>
      <c r="O123">
        <v>4960</v>
      </c>
      <c r="P123">
        <v>1150</v>
      </c>
      <c r="Q123">
        <v>3007</v>
      </c>
      <c r="R123">
        <v>1849</v>
      </c>
      <c r="S123">
        <v>1476</v>
      </c>
      <c r="T123">
        <v>1266</v>
      </c>
      <c r="U123">
        <v>714</v>
      </c>
      <c r="V123">
        <v>3066</v>
      </c>
      <c r="W123">
        <v>2445</v>
      </c>
      <c r="X123">
        <v>3186</v>
      </c>
      <c r="Y123">
        <v>1256</v>
      </c>
      <c r="Z123">
        <v>1904</v>
      </c>
      <c r="AA123">
        <v>593</v>
      </c>
      <c r="AB123">
        <v>4169</v>
      </c>
      <c r="AC123">
        <v>1150</v>
      </c>
      <c r="AD123">
        <v>3080</v>
      </c>
      <c r="AE123">
        <v>6082</v>
      </c>
      <c r="AF123">
        <v>6255</v>
      </c>
      <c r="AG123">
        <v>3183</v>
      </c>
      <c r="AH123">
        <v>795</v>
      </c>
      <c r="AI123">
        <v>1819</v>
      </c>
      <c r="AJ123">
        <v>868</v>
      </c>
      <c r="AK123">
        <v>2340</v>
      </c>
      <c r="AL123">
        <v>6398</v>
      </c>
      <c r="AM123">
        <v>291</v>
      </c>
      <c r="AN123">
        <v>1039</v>
      </c>
      <c r="AO123">
        <v>2161</v>
      </c>
      <c r="AP123">
        <v>1645</v>
      </c>
      <c r="AQ123">
        <v>71</v>
      </c>
      <c r="AR123">
        <v>3016</v>
      </c>
      <c r="AS123">
        <v>5577</v>
      </c>
      <c r="AT123">
        <v>1209</v>
      </c>
      <c r="AU123">
        <v>1662</v>
      </c>
      <c r="AV123">
        <v>3049</v>
      </c>
      <c r="AW123" s="115">
        <v>6.6036602458852262E-2</v>
      </c>
      <c r="AX123" s="81" t="s">
        <v>132</v>
      </c>
      <c r="AY123" s="116"/>
      <c r="AZ123" s="83" t="s">
        <v>131</v>
      </c>
      <c r="BB123" s="77">
        <v>122</v>
      </c>
    </row>
    <row r="124" spans="1:54" ht="13.5" thickBot="1" x14ac:dyDescent="0.25">
      <c r="A124" s="114" t="s">
        <v>37</v>
      </c>
      <c r="B124">
        <v>48275</v>
      </c>
      <c r="C124">
        <v>5055</v>
      </c>
      <c r="D124">
        <v>1178</v>
      </c>
      <c r="E124">
        <v>1780</v>
      </c>
      <c r="F124">
        <v>3998</v>
      </c>
      <c r="G124">
        <v>2997</v>
      </c>
      <c r="H124">
        <v>3420</v>
      </c>
      <c r="I124">
        <v>8163</v>
      </c>
      <c r="J124">
        <v>2813</v>
      </c>
      <c r="K124">
        <v>7616</v>
      </c>
      <c r="L124">
        <v>6867</v>
      </c>
      <c r="M124">
        <v>247</v>
      </c>
      <c r="N124">
        <v>54</v>
      </c>
      <c r="O124">
        <v>3414</v>
      </c>
      <c r="P124">
        <v>673</v>
      </c>
      <c r="Q124">
        <v>1800</v>
      </c>
      <c r="R124">
        <v>1109</v>
      </c>
      <c r="S124">
        <v>1063</v>
      </c>
      <c r="T124">
        <v>788</v>
      </c>
      <c r="U124">
        <v>416</v>
      </c>
      <c r="V124">
        <v>1780</v>
      </c>
      <c r="W124">
        <v>1584</v>
      </c>
      <c r="X124">
        <v>1941</v>
      </c>
      <c r="Y124">
        <v>884</v>
      </c>
      <c r="Z124">
        <v>1130</v>
      </c>
      <c r="AA124">
        <v>344</v>
      </c>
      <c r="AB124">
        <v>2838</v>
      </c>
      <c r="AC124">
        <v>673</v>
      </c>
      <c r="AD124">
        <v>1894</v>
      </c>
      <c r="AE124">
        <v>3998</v>
      </c>
      <c r="AF124">
        <v>4172</v>
      </c>
      <c r="AG124">
        <v>2025</v>
      </c>
      <c r="AH124">
        <v>489</v>
      </c>
      <c r="AI124">
        <v>1236</v>
      </c>
      <c r="AJ124">
        <v>511</v>
      </c>
      <c r="AK124">
        <v>1183</v>
      </c>
      <c r="AL124">
        <v>3979</v>
      </c>
      <c r="AM124">
        <v>247</v>
      </c>
      <c r="AN124">
        <v>767</v>
      </c>
      <c r="AO124">
        <v>1260</v>
      </c>
      <c r="AP124">
        <v>1178</v>
      </c>
      <c r="AQ124">
        <v>54</v>
      </c>
      <c r="AR124">
        <v>1931</v>
      </c>
      <c r="AS124">
        <v>3637</v>
      </c>
      <c r="AT124">
        <v>687</v>
      </c>
      <c r="AU124">
        <v>1014</v>
      </c>
      <c r="AV124">
        <v>1663</v>
      </c>
      <c r="AW124" s="115">
        <v>0.1025071405902888</v>
      </c>
      <c r="AX124" s="81" t="s">
        <v>132</v>
      </c>
      <c r="AY124" s="116"/>
      <c r="AZ124" s="83" t="s">
        <v>131</v>
      </c>
      <c r="BB124" s="77">
        <v>123</v>
      </c>
    </row>
    <row r="125" spans="1:54" ht="13.5" thickBot="1" x14ac:dyDescent="0.25">
      <c r="A125" s="204" t="s">
        <v>208</v>
      </c>
      <c r="B125">
        <v>23980</v>
      </c>
      <c r="C125">
        <v>2579</v>
      </c>
      <c r="D125">
        <v>606</v>
      </c>
      <c r="E125">
        <v>939</v>
      </c>
      <c r="F125">
        <v>1861</v>
      </c>
      <c r="G125">
        <v>1533</v>
      </c>
      <c r="H125">
        <v>1791</v>
      </c>
      <c r="I125">
        <v>3958</v>
      </c>
      <c r="J125">
        <v>1390</v>
      </c>
      <c r="K125">
        <v>3444</v>
      </c>
      <c r="L125">
        <v>3408</v>
      </c>
      <c r="M125">
        <v>154</v>
      </c>
      <c r="N125">
        <v>22</v>
      </c>
      <c r="O125">
        <v>1967</v>
      </c>
      <c r="P125">
        <v>328</v>
      </c>
      <c r="Q125">
        <v>993</v>
      </c>
      <c r="R125">
        <v>547</v>
      </c>
      <c r="S125">
        <v>660</v>
      </c>
      <c r="T125">
        <v>383</v>
      </c>
      <c r="U125">
        <v>172</v>
      </c>
      <c r="V125">
        <v>939</v>
      </c>
      <c r="W125">
        <v>851</v>
      </c>
      <c r="X125">
        <v>904</v>
      </c>
      <c r="Y125">
        <v>476</v>
      </c>
      <c r="Z125">
        <v>573</v>
      </c>
      <c r="AA125">
        <v>179</v>
      </c>
      <c r="AB125">
        <v>1546</v>
      </c>
      <c r="AC125">
        <v>328</v>
      </c>
      <c r="AD125">
        <v>1054</v>
      </c>
      <c r="AE125">
        <v>1861</v>
      </c>
      <c r="AF125">
        <v>2077</v>
      </c>
      <c r="AG125">
        <v>1007</v>
      </c>
      <c r="AH125">
        <v>199</v>
      </c>
      <c r="AI125">
        <v>557</v>
      </c>
      <c r="AJ125">
        <v>251</v>
      </c>
      <c r="AK125">
        <v>635</v>
      </c>
      <c r="AL125">
        <v>1652</v>
      </c>
      <c r="AM125">
        <v>154</v>
      </c>
      <c r="AN125">
        <v>456</v>
      </c>
      <c r="AO125">
        <v>573</v>
      </c>
      <c r="AP125">
        <v>606</v>
      </c>
      <c r="AQ125">
        <v>22</v>
      </c>
      <c r="AR125">
        <v>1040</v>
      </c>
      <c r="AS125">
        <v>1792</v>
      </c>
      <c r="AT125">
        <v>307</v>
      </c>
      <c r="AU125">
        <v>454</v>
      </c>
      <c r="AV125">
        <v>732</v>
      </c>
      <c r="AW125" s="115">
        <v>0.17940501888828925</v>
      </c>
      <c r="AX125" s="81" t="s">
        <v>132</v>
      </c>
      <c r="AY125" s="116"/>
      <c r="AZ125" s="83" t="s">
        <v>131</v>
      </c>
      <c r="BB125" s="77">
        <v>124</v>
      </c>
    </row>
    <row r="126" spans="1:54" ht="13.5" thickBot="1" x14ac:dyDescent="0.25">
      <c r="A126" s="204" t="s">
        <v>209</v>
      </c>
      <c r="B126">
        <v>8132</v>
      </c>
      <c r="C126">
        <v>897</v>
      </c>
      <c r="D126">
        <v>137</v>
      </c>
      <c r="E126">
        <v>313</v>
      </c>
      <c r="F126">
        <v>721</v>
      </c>
      <c r="G126">
        <v>485</v>
      </c>
      <c r="H126">
        <v>593</v>
      </c>
      <c r="I126">
        <v>1179</v>
      </c>
      <c r="J126">
        <v>474</v>
      </c>
      <c r="K126">
        <v>1262</v>
      </c>
      <c r="L126">
        <v>1175</v>
      </c>
      <c r="M126">
        <v>35</v>
      </c>
      <c r="N126">
        <v>11</v>
      </c>
      <c r="O126">
        <v>727</v>
      </c>
      <c r="P126">
        <v>123</v>
      </c>
      <c r="Q126">
        <v>312</v>
      </c>
      <c r="R126">
        <v>186</v>
      </c>
      <c r="S126">
        <v>229</v>
      </c>
      <c r="T126">
        <v>170</v>
      </c>
      <c r="U126">
        <v>35</v>
      </c>
      <c r="V126">
        <v>313</v>
      </c>
      <c r="W126">
        <v>330</v>
      </c>
      <c r="X126">
        <v>290</v>
      </c>
      <c r="Y126">
        <v>160</v>
      </c>
      <c r="Z126">
        <v>161</v>
      </c>
      <c r="AA126">
        <v>38</v>
      </c>
      <c r="AB126">
        <v>565</v>
      </c>
      <c r="AC126">
        <v>123</v>
      </c>
      <c r="AD126">
        <v>315</v>
      </c>
      <c r="AE126">
        <v>721</v>
      </c>
      <c r="AF126">
        <v>594</v>
      </c>
      <c r="AG126">
        <v>304</v>
      </c>
      <c r="AH126">
        <v>63</v>
      </c>
      <c r="AI126">
        <v>192</v>
      </c>
      <c r="AJ126">
        <v>95</v>
      </c>
      <c r="AK126">
        <v>195</v>
      </c>
      <c r="AL126">
        <v>551</v>
      </c>
      <c r="AM126">
        <v>35</v>
      </c>
      <c r="AN126">
        <v>168</v>
      </c>
      <c r="AO126">
        <v>176</v>
      </c>
      <c r="AP126">
        <v>137</v>
      </c>
      <c r="AQ126">
        <v>11</v>
      </c>
      <c r="AR126">
        <v>412</v>
      </c>
      <c r="AS126">
        <v>711</v>
      </c>
      <c r="AT126">
        <v>135</v>
      </c>
      <c r="AU126">
        <v>148</v>
      </c>
      <c r="AV126">
        <v>257</v>
      </c>
      <c r="AW126" s="115"/>
      <c r="AX126" s="81"/>
      <c r="AY126" s="116"/>
      <c r="AZ126" s="83"/>
      <c r="BB126" s="77">
        <v>125</v>
      </c>
    </row>
    <row r="127" spans="1:54" ht="13.5" thickBot="1" x14ac:dyDescent="0.25">
      <c r="A127" s="114" t="s">
        <v>39</v>
      </c>
      <c r="B127">
        <v>30074</v>
      </c>
      <c r="C127">
        <v>2731</v>
      </c>
      <c r="D127">
        <v>496</v>
      </c>
      <c r="E127">
        <v>981</v>
      </c>
      <c r="F127">
        <v>2301</v>
      </c>
      <c r="G127">
        <v>2077</v>
      </c>
      <c r="H127">
        <v>2204</v>
      </c>
      <c r="I127">
        <v>5434</v>
      </c>
      <c r="J127">
        <v>1713</v>
      </c>
      <c r="K127">
        <v>4794</v>
      </c>
      <c r="L127">
        <v>4877</v>
      </c>
      <c r="M127">
        <v>114</v>
      </c>
      <c r="N127">
        <v>39</v>
      </c>
      <c r="O127">
        <v>2064</v>
      </c>
      <c r="P127">
        <v>249</v>
      </c>
      <c r="Q127">
        <v>1220</v>
      </c>
      <c r="R127">
        <v>628</v>
      </c>
      <c r="S127">
        <v>669</v>
      </c>
      <c r="T127">
        <v>419</v>
      </c>
      <c r="U127">
        <v>271</v>
      </c>
      <c r="V127">
        <v>981</v>
      </c>
      <c r="W127">
        <v>809</v>
      </c>
      <c r="X127">
        <v>1071</v>
      </c>
      <c r="Y127">
        <v>438</v>
      </c>
      <c r="Z127">
        <v>569</v>
      </c>
      <c r="AA127">
        <v>214</v>
      </c>
      <c r="AB127">
        <v>1955</v>
      </c>
      <c r="AC127">
        <v>249</v>
      </c>
      <c r="AD127">
        <v>1270</v>
      </c>
      <c r="AE127">
        <v>2301</v>
      </c>
      <c r="AF127">
        <v>3019</v>
      </c>
      <c r="AG127">
        <v>1294</v>
      </c>
      <c r="AH127">
        <v>322</v>
      </c>
      <c r="AI127">
        <v>800</v>
      </c>
      <c r="AJ127">
        <v>356</v>
      </c>
      <c r="AK127">
        <v>786</v>
      </c>
      <c r="AL127">
        <v>2850</v>
      </c>
      <c r="AM127">
        <v>114</v>
      </c>
      <c r="AN127">
        <v>586</v>
      </c>
      <c r="AO127">
        <v>771</v>
      </c>
      <c r="AP127">
        <v>496</v>
      </c>
      <c r="AQ127">
        <v>39</v>
      </c>
      <c r="AR127">
        <v>874</v>
      </c>
      <c r="AS127">
        <v>1944</v>
      </c>
      <c r="AT127">
        <v>536</v>
      </c>
      <c r="AU127">
        <v>670</v>
      </c>
      <c r="AV127">
        <v>1553</v>
      </c>
      <c r="AW127" s="115">
        <v>4.3626640396861698E-3</v>
      </c>
      <c r="AX127" s="81" t="s">
        <v>132</v>
      </c>
      <c r="AY127" s="116"/>
      <c r="AZ127" s="83" t="s">
        <v>131</v>
      </c>
      <c r="BB127" s="77">
        <v>126</v>
      </c>
    </row>
    <row r="128" spans="1:54" ht="13.5" thickBot="1" x14ac:dyDescent="0.25">
      <c r="A128" s="114" t="s">
        <v>40</v>
      </c>
      <c r="B128">
        <v>110650</v>
      </c>
      <c r="C128">
        <v>10427</v>
      </c>
      <c r="D128">
        <v>1856</v>
      </c>
      <c r="E128">
        <v>3689</v>
      </c>
      <c r="F128">
        <v>8710</v>
      </c>
      <c r="G128">
        <v>7630</v>
      </c>
      <c r="H128">
        <v>7577</v>
      </c>
      <c r="I128">
        <v>19728</v>
      </c>
      <c r="J128">
        <v>6687</v>
      </c>
      <c r="K128">
        <v>18527</v>
      </c>
      <c r="L128">
        <v>17205</v>
      </c>
      <c r="M128">
        <v>415</v>
      </c>
      <c r="N128">
        <v>135</v>
      </c>
      <c r="O128">
        <v>6968</v>
      </c>
      <c r="P128">
        <v>1096</v>
      </c>
      <c r="Q128">
        <v>4094</v>
      </c>
      <c r="R128">
        <v>2170</v>
      </c>
      <c r="S128">
        <v>2315</v>
      </c>
      <c r="T128">
        <v>1642</v>
      </c>
      <c r="U128">
        <v>931</v>
      </c>
      <c r="V128">
        <v>3689</v>
      </c>
      <c r="W128">
        <v>2705</v>
      </c>
      <c r="X128">
        <v>3896</v>
      </c>
      <c r="Y128">
        <v>1690</v>
      </c>
      <c r="Z128">
        <v>2184</v>
      </c>
      <c r="AA128">
        <v>847</v>
      </c>
      <c r="AB128">
        <v>6220</v>
      </c>
      <c r="AC128">
        <v>1096</v>
      </c>
      <c r="AD128">
        <v>4691</v>
      </c>
      <c r="AE128">
        <v>8710</v>
      </c>
      <c r="AF128">
        <v>10619</v>
      </c>
      <c r="AG128">
        <v>5045</v>
      </c>
      <c r="AH128">
        <v>1179</v>
      </c>
      <c r="AI128">
        <v>2907</v>
      </c>
      <c r="AJ128">
        <v>1313</v>
      </c>
      <c r="AK128">
        <v>3257</v>
      </c>
      <c r="AL128">
        <v>11090</v>
      </c>
      <c r="AM128">
        <v>415</v>
      </c>
      <c r="AN128">
        <v>1948</v>
      </c>
      <c r="AO128">
        <v>2826</v>
      </c>
      <c r="AP128">
        <v>1856</v>
      </c>
      <c r="AQ128">
        <v>135</v>
      </c>
      <c r="AR128">
        <v>3274</v>
      </c>
      <c r="AS128">
        <v>7437</v>
      </c>
      <c r="AT128">
        <v>2008</v>
      </c>
      <c r="AU128">
        <v>2567</v>
      </c>
      <c r="AV128">
        <v>5894</v>
      </c>
      <c r="AW128" s="115">
        <v>2.0952979608941208E-4</v>
      </c>
      <c r="AX128" s="81" t="s">
        <v>132</v>
      </c>
      <c r="AY128" s="116"/>
      <c r="AZ128" s="83" t="s">
        <v>131</v>
      </c>
      <c r="BB128" s="77">
        <v>127</v>
      </c>
    </row>
    <row r="129" spans="1:54" ht="13.5" thickBot="1" x14ac:dyDescent="0.25">
      <c r="A129" s="114" t="s">
        <v>41</v>
      </c>
      <c r="B129">
        <v>126577</v>
      </c>
      <c r="C129">
        <v>12668</v>
      </c>
      <c r="D129">
        <v>1836</v>
      </c>
      <c r="E129">
        <v>4157</v>
      </c>
      <c r="F129">
        <v>10289</v>
      </c>
      <c r="G129">
        <v>8714</v>
      </c>
      <c r="H129">
        <v>8011</v>
      </c>
      <c r="I129">
        <v>22516</v>
      </c>
      <c r="J129">
        <v>7760</v>
      </c>
      <c r="K129">
        <v>21447</v>
      </c>
      <c r="L129">
        <v>19236</v>
      </c>
      <c r="M129">
        <v>585</v>
      </c>
      <c r="N129">
        <v>169</v>
      </c>
      <c r="O129">
        <v>7828</v>
      </c>
      <c r="P129">
        <v>1361</v>
      </c>
      <c r="Q129">
        <v>4114</v>
      </c>
      <c r="R129">
        <v>2583</v>
      </c>
      <c r="S129">
        <v>2581</v>
      </c>
      <c r="T129">
        <v>1846</v>
      </c>
      <c r="U129">
        <v>1169</v>
      </c>
      <c r="V129">
        <v>4157</v>
      </c>
      <c r="W129">
        <v>3052</v>
      </c>
      <c r="X129">
        <v>4885</v>
      </c>
      <c r="Y129">
        <v>2102</v>
      </c>
      <c r="Z129">
        <v>2563</v>
      </c>
      <c r="AA129">
        <v>1010</v>
      </c>
      <c r="AB129">
        <v>5989</v>
      </c>
      <c r="AC129">
        <v>1361</v>
      </c>
      <c r="AD129">
        <v>5194</v>
      </c>
      <c r="AE129">
        <v>10289</v>
      </c>
      <c r="AF129">
        <v>11483</v>
      </c>
      <c r="AG129">
        <v>5914</v>
      </c>
      <c r="AH129">
        <v>1412</v>
      </c>
      <c r="AI129">
        <v>3555</v>
      </c>
      <c r="AJ129">
        <v>1314</v>
      </c>
      <c r="AK129">
        <v>3988</v>
      </c>
      <c r="AL129">
        <v>12506</v>
      </c>
      <c r="AM129">
        <v>585</v>
      </c>
      <c r="AN129">
        <v>2195</v>
      </c>
      <c r="AO129">
        <v>3473</v>
      </c>
      <c r="AP129">
        <v>1836</v>
      </c>
      <c r="AQ129">
        <v>169</v>
      </c>
      <c r="AR129">
        <v>3795</v>
      </c>
      <c r="AS129">
        <v>8941</v>
      </c>
      <c r="AT129">
        <v>2351</v>
      </c>
      <c r="AU129">
        <v>3036</v>
      </c>
      <c r="AV129">
        <v>7129</v>
      </c>
      <c r="AW129" s="115">
        <v>1.4806156243911943E-4</v>
      </c>
      <c r="AX129" s="81" t="s">
        <v>132</v>
      </c>
      <c r="AY129" s="116"/>
      <c r="AZ129" s="83" t="s">
        <v>131</v>
      </c>
      <c r="BB129" s="77">
        <v>128</v>
      </c>
    </row>
    <row r="130" spans="1:54" ht="13.5" thickBot="1" x14ac:dyDescent="0.25">
      <c r="A130" s="114" t="s">
        <v>42</v>
      </c>
      <c r="B130">
        <v>137431</v>
      </c>
      <c r="C130">
        <v>14255</v>
      </c>
      <c r="D130">
        <v>2136</v>
      </c>
      <c r="E130">
        <v>4888</v>
      </c>
      <c r="F130">
        <v>11289</v>
      </c>
      <c r="G130">
        <v>9776</v>
      </c>
      <c r="H130">
        <v>7935</v>
      </c>
      <c r="I130">
        <v>24021</v>
      </c>
      <c r="J130">
        <v>8466</v>
      </c>
      <c r="K130">
        <v>23454</v>
      </c>
      <c r="L130">
        <v>20620</v>
      </c>
      <c r="M130">
        <v>589</v>
      </c>
      <c r="N130">
        <v>179</v>
      </c>
      <c r="O130">
        <v>8119</v>
      </c>
      <c r="P130">
        <v>1704</v>
      </c>
      <c r="Q130">
        <v>3827</v>
      </c>
      <c r="R130">
        <v>2734</v>
      </c>
      <c r="S130">
        <v>2684</v>
      </c>
      <c r="T130">
        <v>2155</v>
      </c>
      <c r="U130">
        <v>1367</v>
      </c>
      <c r="V130">
        <v>4888</v>
      </c>
      <c r="W130">
        <v>3072</v>
      </c>
      <c r="X130">
        <v>5190</v>
      </c>
      <c r="Y130">
        <v>2369</v>
      </c>
      <c r="Z130">
        <v>2865</v>
      </c>
      <c r="AA130">
        <v>1372</v>
      </c>
      <c r="AB130">
        <v>6243</v>
      </c>
      <c r="AC130">
        <v>1704</v>
      </c>
      <c r="AD130">
        <v>5854</v>
      </c>
      <c r="AE130">
        <v>11289</v>
      </c>
      <c r="AF130">
        <v>11904</v>
      </c>
      <c r="AG130">
        <v>6311</v>
      </c>
      <c r="AH130">
        <v>1638</v>
      </c>
      <c r="AI130">
        <v>3996</v>
      </c>
      <c r="AJ130">
        <v>1374</v>
      </c>
      <c r="AK130">
        <v>4507</v>
      </c>
      <c r="AL130">
        <v>13360</v>
      </c>
      <c r="AM130">
        <v>589</v>
      </c>
      <c r="AN130">
        <v>2363</v>
      </c>
      <c r="AO130">
        <v>3370</v>
      </c>
      <c r="AP130">
        <v>2136</v>
      </c>
      <c r="AQ130">
        <v>179</v>
      </c>
      <c r="AR130">
        <v>4558</v>
      </c>
      <c r="AS130">
        <v>10094</v>
      </c>
      <c r="AT130">
        <v>2555</v>
      </c>
      <c r="AU130">
        <v>3368</v>
      </c>
      <c r="AV130">
        <v>7516</v>
      </c>
      <c r="AW130" s="115">
        <v>1.4037057832678272E-4</v>
      </c>
      <c r="AX130" s="81" t="s">
        <v>132</v>
      </c>
      <c r="AY130" s="116"/>
      <c r="AZ130" s="83" t="s">
        <v>131</v>
      </c>
      <c r="BB130" s="77">
        <v>129</v>
      </c>
    </row>
    <row r="131" spans="1:54" ht="13.5" thickBot="1" x14ac:dyDescent="0.25">
      <c r="A131" s="114" t="s">
        <v>43</v>
      </c>
      <c r="B131">
        <v>158191</v>
      </c>
      <c r="C131">
        <v>15696</v>
      </c>
      <c r="D131">
        <v>2458</v>
      </c>
      <c r="E131">
        <v>5077</v>
      </c>
      <c r="F131">
        <v>12593</v>
      </c>
      <c r="G131">
        <v>11107</v>
      </c>
      <c r="H131">
        <v>10418</v>
      </c>
      <c r="I131">
        <v>29953</v>
      </c>
      <c r="J131">
        <v>8847</v>
      </c>
      <c r="K131">
        <v>24267</v>
      </c>
      <c r="L131">
        <v>24740</v>
      </c>
      <c r="M131">
        <v>683</v>
      </c>
      <c r="N131">
        <v>203</v>
      </c>
      <c r="O131">
        <v>10590</v>
      </c>
      <c r="P131">
        <v>1559</v>
      </c>
      <c r="Q131">
        <v>5322</v>
      </c>
      <c r="R131">
        <v>3356</v>
      </c>
      <c r="S131">
        <v>3085</v>
      </c>
      <c r="T131">
        <v>2304</v>
      </c>
      <c r="U131">
        <v>1410</v>
      </c>
      <c r="V131">
        <v>5077</v>
      </c>
      <c r="W131">
        <v>4971</v>
      </c>
      <c r="X131">
        <v>6047</v>
      </c>
      <c r="Y131">
        <v>2688</v>
      </c>
      <c r="Z131">
        <v>3260</v>
      </c>
      <c r="AA131">
        <v>1355</v>
      </c>
      <c r="AB131">
        <v>9867</v>
      </c>
      <c r="AC131">
        <v>1559</v>
      </c>
      <c r="AD131">
        <v>6634</v>
      </c>
      <c r="AE131">
        <v>12593</v>
      </c>
      <c r="AF131">
        <v>16480</v>
      </c>
      <c r="AG131">
        <v>6543</v>
      </c>
      <c r="AH131">
        <v>1837</v>
      </c>
      <c r="AI131">
        <v>4283</v>
      </c>
      <c r="AJ131">
        <v>1740</v>
      </c>
      <c r="AK131">
        <v>4610</v>
      </c>
      <c r="AL131">
        <v>13373</v>
      </c>
      <c r="AM131">
        <v>683</v>
      </c>
      <c r="AN131">
        <v>2534</v>
      </c>
      <c r="AO131">
        <v>3823</v>
      </c>
      <c r="AP131">
        <v>2458</v>
      </c>
      <c r="AQ131">
        <v>203</v>
      </c>
      <c r="AR131">
        <v>5039</v>
      </c>
      <c r="AS131">
        <v>10894</v>
      </c>
      <c r="AT131">
        <v>3063</v>
      </c>
      <c r="AU131">
        <v>3770</v>
      </c>
      <c r="AV131">
        <v>7330</v>
      </c>
      <c r="AW131" s="115">
        <v>3.1382985400635192E-4</v>
      </c>
      <c r="AX131" s="81" t="s">
        <v>132</v>
      </c>
      <c r="AY131" s="116"/>
      <c r="AZ131" s="83" t="s">
        <v>131</v>
      </c>
      <c r="BB131" s="77">
        <v>130</v>
      </c>
    </row>
    <row r="132" spans="1:54" ht="13.5" thickBot="1" x14ac:dyDescent="0.25">
      <c r="A132" s="114" t="s">
        <v>44</v>
      </c>
      <c r="B132">
        <v>185087</v>
      </c>
      <c r="C132">
        <v>15585</v>
      </c>
      <c r="D132">
        <v>2763</v>
      </c>
      <c r="E132">
        <v>4593</v>
      </c>
      <c r="F132">
        <v>13369</v>
      </c>
      <c r="G132">
        <v>11733</v>
      </c>
      <c r="H132">
        <v>15145</v>
      </c>
      <c r="I132">
        <v>38697</v>
      </c>
      <c r="J132">
        <v>7979</v>
      </c>
      <c r="K132">
        <v>25784</v>
      </c>
      <c r="L132">
        <v>32404</v>
      </c>
      <c r="M132">
        <v>491</v>
      </c>
      <c r="N132">
        <v>242</v>
      </c>
      <c r="O132">
        <v>15215</v>
      </c>
      <c r="P132">
        <v>1087</v>
      </c>
      <c r="Q132">
        <v>10311</v>
      </c>
      <c r="R132">
        <v>3149</v>
      </c>
      <c r="S132">
        <v>3036</v>
      </c>
      <c r="T132">
        <v>2162</v>
      </c>
      <c r="U132">
        <v>1360</v>
      </c>
      <c r="V132">
        <v>4593</v>
      </c>
      <c r="W132">
        <v>8777</v>
      </c>
      <c r="X132">
        <v>5889</v>
      </c>
      <c r="Y132">
        <v>2782</v>
      </c>
      <c r="Z132">
        <v>3024</v>
      </c>
      <c r="AA132">
        <v>1298</v>
      </c>
      <c r="AB132">
        <v>17280</v>
      </c>
      <c r="AC132">
        <v>1087</v>
      </c>
      <c r="AD132">
        <v>6618</v>
      </c>
      <c r="AE132">
        <v>13369</v>
      </c>
      <c r="AF132">
        <v>24050</v>
      </c>
      <c r="AG132">
        <v>5817</v>
      </c>
      <c r="AH132">
        <v>2011</v>
      </c>
      <c r="AI132">
        <v>4097</v>
      </c>
      <c r="AJ132">
        <v>1685</v>
      </c>
      <c r="AK132">
        <v>4589</v>
      </c>
      <c r="AL132">
        <v>14874</v>
      </c>
      <c r="AM132">
        <v>491</v>
      </c>
      <c r="AN132">
        <v>3402</v>
      </c>
      <c r="AO132">
        <v>4415</v>
      </c>
      <c r="AP132">
        <v>2763</v>
      </c>
      <c r="AQ132">
        <v>242</v>
      </c>
      <c r="AR132">
        <v>5107</v>
      </c>
      <c r="AS132">
        <v>10910</v>
      </c>
      <c r="AT132">
        <v>3755</v>
      </c>
      <c r="AU132">
        <v>4141</v>
      </c>
      <c r="AV132">
        <v>8003</v>
      </c>
      <c r="AW132" s="115">
        <v>3.7582349560065438E-4</v>
      </c>
      <c r="AX132" s="81" t="s">
        <v>132</v>
      </c>
      <c r="AY132" s="116"/>
      <c r="AZ132" s="83" t="s">
        <v>131</v>
      </c>
      <c r="BB132" s="77">
        <v>131</v>
      </c>
    </row>
    <row r="133" spans="1:54" ht="13.5" thickBot="1" x14ac:dyDescent="0.25">
      <c r="A133" s="114" t="s">
        <v>45</v>
      </c>
      <c r="B133">
        <v>186058</v>
      </c>
      <c r="C133">
        <v>14818</v>
      </c>
      <c r="D133">
        <v>2361</v>
      </c>
      <c r="E133">
        <v>4543</v>
      </c>
      <c r="F133">
        <v>12518</v>
      </c>
      <c r="G133">
        <v>11073</v>
      </c>
      <c r="H133">
        <v>13910</v>
      </c>
      <c r="I133">
        <v>41532</v>
      </c>
      <c r="J133">
        <v>8306</v>
      </c>
      <c r="K133">
        <v>26849</v>
      </c>
      <c r="L133">
        <v>34292</v>
      </c>
      <c r="M133">
        <v>555</v>
      </c>
      <c r="N133">
        <v>217</v>
      </c>
      <c r="O133">
        <v>13892</v>
      </c>
      <c r="P133">
        <v>1192</v>
      </c>
      <c r="Q133">
        <v>9370</v>
      </c>
      <c r="R133">
        <v>3037</v>
      </c>
      <c r="S133">
        <v>3132</v>
      </c>
      <c r="T133">
        <v>1944</v>
      </c>
      <c r="U133">
        <v>1376</v>
      </c>
      <c r="V133">
        <v>4543</v>
      </c>
      <c r="W133">
        <v>7266</v>
      </c>
      <c r="X133">
        <v>5717</v>
      </c>
      <c r="Y133">
        <v>2611</v>
      </c>
      <c r="Z133">
        <v>2768</v>
      </c>
      <c r="AA133">
        <v>1130</v>
      </c>
      <c r="AB133">
        <v>19915</v>
      </c>
      <c r="AC133">
        <v>1192</v>
      </c>
      <c r="AD133">
        <v>6557</v>
      </c>
      <c r="AE133">
        <v>12518</v>
      </c>
      <c r="AF133">
        <v>27438</v>
      </c>
      <c r="AG133">
        <v>6362</v>
      </c>
      <c r="AH133">
        <v>1861</v>
      </c>
      <c r="AI133">
        <v>3821</v>
      </c>
      <c r="AJ133">
        <v>1503</v>
      </c>
      <c r="AK133">
        <v>4361</v>
      </c>
      <c r="AL133">
        <v>15549</v>
      </c>
      <c r="AM133">
        <v>555</v>
      </c>
      <c r="AN133">
        <v>3494</v>
      </c>
      <c r="AO133">
        <v>4494</v>
      </c>
      <c r="AP133">
        <v>2361</v>
      </c>
      <c r="AQ133">
        <v>217</v>
      </c>
      <c r="AR133">
        <v>4740</v>
      </c>
      <c r="AS133">
        <v>11300</v>
      </c>
      <c r="AT133">
        <v>3140</v>
      </c>
      <c r="AU133">
        <v>3998</v>
      </c>
      <c r="AV133">
        <v>7788</v>
      </c>
      <c r="AW133" s="115">
        <v>3.6025488032783196E-4</v>
      </c>
      <c r="AX133" s="81" t="s">
        <v>132</v>
      </c>
      <c r="AY133" s="116"/>
      <c r="AZ133" s="83" t="s">
        <v>131</v>
      </c>
      <c r="BB133" s="77">
        <v>132</v>
      </c>
    </row>
    <row r="134" spans="1:54" ht="13.5" thickBot="1" x14ac:dyDescent="0.25">
      <c r="A134" s="114" t="s">
        <v>46</v>
      </c>
      <c r="B134">
        <v>163784</v>
      </c>
      <c r="C134">
        <v>14239</v>
      </c>
      <c r="D134">
        <v>2210</v>
      </c>
      <c r="E134">
        <v>4421</v>
      </c>
      <c r="F134">
        <v>11588</v>
      </c>
      <c r="G134">
        <v>11058</v>
      </c>
      <c r="H134">
        <v>10418</v>
      </c>
      <c r="I134">
        <v>35400</v>
      </c>
      <c r="J134">
        <v>8347</v>
      </c>
      <c r="K134">
        <v>25321</v>
      </c>
      <c r="L134">
        <v>28381</v>
      </c>
      <c r="M134">
        <v>583</v>
      </c>
      <c r="N134">
        <v>331</v>
      </c>
      <c r="O134">
        <v>10039</v>
      </c>
      <c r="P134">
        <v>1448</v>
      </c>
      <c r="Q134">
        <v>5989</v>
      </c>
      <c r="R134">
        <v>2871</v>
      </c>
      <c r="S134">
        <v>2675</v>
      </c>
      <c r="T134">
        <v>1983</v>
      </c>
      <c r="U134">
        <v>1328</v>
      </c>
      <c r="V134">
        <v>4421</v>
      </c>
      <c r="W134">
        <v>4676</v>
      </c>
      <c r="X134">
        <v>5325</v>
      </c>
      <c r="Y134">
        <v>2456</v>
      </c>
      <c r="Z134">
        <v>2829</v>
      </c>
      <c r="AA134">
        <v>1054</v>
      </c>
      <c r="AB134">
        <v>14135</v>
      </c>
      <c r="AC134">
        <v>1448</v>
      </c>
      <c r="AD134">
        <v>6626</v>
      </c>
      <c r="AE134">
        <v>11588</v>
      </c>
      <c r="AF134">
        <v>22656</v>
      </c>
      <c r="AG134">
        <v>6364</v>
      </c>
      <c r="AH134">
        <v>1670</v>
      </c>
      <c r="AI134">
        <v>3874</v>
      </c>
      <c r="AJ134">
        <v>1558</v>
      </c>
      <c r="AK134">
        <v>4275</v>
      </c>
      <c r="AL134">
        <v>14971</v>
      </c>
      <c r="AM134">
        <v>583</v>
      </c>
      <c r="AN134">
        <v>2688</v>
      </c>
      <c r="AO134">
        <v>3991</v>
      </c>
      <c r="AP134">
        <v>2210</v>
      </c>
      <c r="AQ134">
        <v>331</v>
      </c>
      <c r="AR134">
        <v>4639</v>
      </c>
      <c r="AS134">
        <v>10350</v>
      </c>
      <c r="AT134">
        <v>3104</v>
      </c>
      <c r="AU134">
        <v>3573</v>
      </c>
      <c r="AV134">
        <v>7543</v>
      </c>
      <c r="AW134" s="115">
        <v>7.2237229489786631E-4</v>
      </c>
      <c r="AX134" s="81" t="s">
        <v>132</v>
      </c>
      <c r="AY134" s="116"/>
      <c r="AZ134" s="83" t="s">
        <v>131</v>
      </c>
      <c r="BB134" s="77">
        <v>133</v>
      </c>
    </row>
    <row r="135" spans="1:54" ht="13.5" thickBot="1" x14ac:dyDescent="0.25">
      <c r="A135" s="114" t="s">
        <v>47</v>
      </c>
      <c r="B135">
        <v>180460</v>
      </c>
      <c r="C135">
        <v>17585</v>
      </c>
      <c r="D135">
        <v>2819</v>
      </c>
      <c r="E135">
        <v>5577</v>
      </c>
      <c r="F135">
        <v>13438</v>
      </c>
      <c r="G135">
        <v>12584</v>
      </c>
      <c r="H135">
        <v>11578</v>
      </c>
      <c r="I135">
        <v>34501</v>
      </c>
      <c r="J135">
        <v>10007</v>
      </c>
      <c r="K135">
        <v>29901</v>
      </c>
      <c r="L135">
        <v>29304</v>
      </c>
      <c r="M135">
        <v>727</v>
      </c>
      <c r="N135">
        <v>245</v>
      </c>
      <c r="O135">
        <v>10454</v>
      </c>
      <c r="P135">
        <v>1740</v>
      </c>
      <c r="Q135">
        <v>6344</v>
      </c>
      <c r="R135">
        <v>3348</v>
      </c>
      <c r="S135">
        <v>3255</v>
      </c>
      <c r="T135">
        <v>2455</v>
      </c>
      <c r="U135">
        <v>1661</v>
      </c>
      <c r="V135">
        <v>5577</v>
      </c>
      <c r="W135">
        <v>4214</v>
      </c>
      <c r="X135">
        <v>6646</v>
      </c>
      <c r="Y135">
        <v>3165</v>
      </c>
      <c r="Z135">
        <v>3332</v>
      </c>
      <c r="AA135">
        <v>1347</v>
      </c>
      <c r="AB135">
        <v>12112</v>
      </c>
      <c r="AC135">
        <v>1740</v>
      </c>
      <c r="AD135">
        <v>7315</v>
      </c>
      <c r="AE135">
        <v>13438</v>
      </c>
      <c r="AF135">
        <v>19101</v>
      </c>
      <c r="AG135">
        <v>7552</v>
      </c>
      <c r="AH135">
        <v>2006</v>
      </c>
      <c r="AI135">
        <v>4498</v>
      </c>
      <c r="AJ135">
        <v>1886</v>
      </c>
      <c r="AK135">
        <v>5396</v>
      </c>
      <c r="AL135">
        <v>17156</v>
      </c>
      <c r="AM135">
        <v>727</v>
      </c>
      <c r="AN135">
        <v>2985</v>
      </c>
      <c r="AO135">
        <v>4707</v>
      </c>
      <c r="AP135">
        <v>2819</v>
      </c>
      <c r="AQ135">
        <v>245</v>
      </c>
      <c r="AR135">
        <v>5543</v>
      </c>
      <c r="AS135">
        <v>12745</v>
      </c>
      <c r="AT135">
        <v>3608</v>
      </c>
      <c r="AU135">
        <v>4175</v>
      </c>
      <c r="AV135">
        <v>9362</v>
      </c>
      <c r="AW135" s="115">
        <v>1.02781929258764E-3</v>
      </c>
      <c r="AX135" s="81" t="s">
        <v>132</v>
      </c>
      <c r="AY135" s="116"/>
      <c r="AZ135" s="83" t="s">
        <v>131</v>
      </c>
      <c r="BB135" s="77">
        <v>134</v>
      </c>
    </row>
    <row r="136" spans="1:54" ht="13.5" thickBot="1" x14ac:dyDescent="0.25">
      <c r="A136" s="114" t="s">
        <v>48</v>
      </c>
      <c r="B136">
        <v>199405</v>
      </c>
      <c r="C136">
        <v>20857</v>
      </c>
      <c r="D136">
        <v>3157</v>
      </c>
      <c r="E136">
        <v>6606</v>
      </c>
      <c r="F136">
        <v>15695</v>
      </c>
      <c r="G136">
        <v>14069</v>
      </c>
      <c r="H136">
        <v>12135</v>
      </c>
      <c r="I136">
        <v>37599</v>
      </c>
      <c r="J136">
        <v>11575</v>
      </c>
      <c r="K136">
        <v>33040</v>
      </c>
      <c r="L136">
        <v>30518</v>
      </c>
      <c r="M136">
        <v>724</v>
      </c>
      <c r="N136">
        <v>228</v>
      </c>
      <c r="O136">
        <v>11141</v>
      </c>
      <c r="P136">
        <v>2061</v>
      </c>
      <c r="Q136">
        <v>6278</v>
      </c>
      <c r="R136">
        <v>3774</v>
      </c>
      <c r="S136">
        <v>3257</v>
      </c>
      <c r="T136">
        <v>2714</v>
      </c>
      <c r="U136">
        <v>1985</v>
      </c>
      <c r="V136">
        <v>6606</v>
      </c>
      <c r="W136">
        <v>4773</v>
      </c>
      <c r="X136">
        <v>7979</v>
      </c>
      <c r="Y136">
        <v>3613</v>
      </c>
      <c r="Z136">
        <v>3979</v>
      </c>
      <c r="AA136">
        <v>1750</v>
      </c>
      <c r="AB136">
        <v>11326</v>
      </c>
      <c r="AC136">
        <v>2061</v>
      </c>
      <c r="AD136">
        <v>8274</v>
      </c>
      <c r="AE136">
        <v>15695</v>
      </c>
      <c r="AF136">
        <v>19170</v>
      </c>
      <c r="AG136">
        <v>8861</v>
      </c>
      <c r="AH136">
        <v>2336</v>
      </c>
      <c r="AI136">
        <v>5272</v>
      </c>
      <c r="AJ136">
        <v>2083</v>
      </c>
      <c r="AK136">
        <v>6339</v>
      </c>
      <c r="AL136">
        <v>18494</v>
      </c>
      <c r="AM136">
        <v>724</v>
      </c>
      <c r="AN136">
        <v>3111</v>
      </c>
      <c r="AO136">
        <v>5563</v>
      </c>
      <c r="AP136">
        <v>3157</v>
      </c>
      <c r="AQ136">
        <v>228</v>
      </c>
      <c r="AR136">
        <v>6539</v>
      </c>
      <c r="AS136">
        <v>14546</v>
      </c>
      <c r="AT136">
        <v>3810</v>
      </c>
      <c r="AU136">
        <v>5167</v>
      </c>
      <c r="AV136">
        <v>9941</v>
      </c>
      <c r="AW136" s="115">
        <v>1.6632618913235667E-3</v>
      </c>
      <c r="AX136" s="81" t="s">
        <v>132</v>
      </c>
      <c r="AY136" s="116"/>
      <c r="AZ136" s="83" t="s">
        <v>131</v>
      </c>
      <c r="BB136" s="77">
        <v>135</v>
      </c>
    </row>
    <row r="137" spans="1:54" ht="13.5" thickBot="1" x14ac:dyDescent="0.25">
      <c r="A137" s="114" t="s">
        <v>49</v>
      </c>
      <c r="B137">
        <v>195652</v>
      </c>
      <c r="C137">
        <v>20081</v>
      </c>
      <c r="D137">
        <v>3068</v>
      </c>
      <c r="E137">
        <v>6555</v>
      </c>
      <c r="F137">
        <v>15331</v>
      </c>
      <c r="G137">
        <v>13373</v>
      </c>
      <c r="H137">
        <v>12287</v>
      </c>
      <c r="I137">
        <v>37869</v>
      </c>
      <c r="J137">
        <v>11712</v>
      </c>
      <c r="K137">
        <v>32015</v>
      </c>
      <c r="L137">
        <v>28648</v>
      </c>
      <c r="M137">
        <v>788</v>
      </c>
      <c r="N137">
        <v>237</v>
      </c>
      <c r="O137">
        <v>11487</v>
      </c>
      <c r="P137">
        <v>2201</v>
      </c>
      <c r="Q137">
        <v>6864</v>
      </c>
      <c r="R137">
        <v>3568</v>
      </c>
      <c r="S137">
        <v>3358</v>
      </c>
      <c r="T137">
        <v>2860</v>
      </c>
      <c r="U137">
        <v>1744</v>
      </c>
      <c r="V137">
        <v>6555</v>
      </c>
      <c r="W137">
        <v>4971</v>
      </c>
      <c r="X137">
        <v>7387</v>
      </c>
      <c r="Y137">
        <v>3666</v>
      </c>
      <c r="Z137">
        <v>3898</v>
      </c>
      <c r="AA137">
        <v>1818</v>
      </c>
      <c r="AB137">
        <v>10469</v>
      </c>
      <c r="AC137">
        <v>2201</v>
      </c>
      <c r="AD137">
        <v>8170</v>
      </c>
      <c r="AE137">
        <v>15331</v>
      </c>
      <c r="AF137">
        <v>18967</v>
      </c>
      <c r="AG137">
        <v>8852</v>
      </c>
      <c r="AH137">
        <v>2675</v>
      </c>
      <c r="AI137">
        <v>5179</v>
      </c>
      <c r="AJ137">
        <v>1855</v>
      </c>
      <c r="AK137">
        <v>6001</v>
      </c>
      <c r="AL137">
        <v>17704</v>
      </c>
      <c r="AM137">
        <v>788</v>
      </c>
      <c r="AN137">
        <v>3158</v>
      </c>
      <c r="AO137">
        <v>5439</v>
      </c>
      <c r="AP137">
        <v>3068</v>
      </c>
      <c r="AQ137">
        <v>237</v>
      </c>
      <c r="AR137">
        <v>6693</v>
      </c>
      <c r="AS137">
        <v>14311</v>
      </c>
      <c r="AT137">
        <v>3459</v>
      </c>
      <c r="AU137">
        <v>5304</v>
      </c>
      <c r="AV137">
        <v>9102</v>
      </c>
      <c r="AW137" s="115">
        <v>2.6937322622540769E-3</v>
      </c>
      <c r="AX137" s="81" t="s">
        <v>132</v>
      </c>
      <c r="AY137" s="116"/>
      <c r="AZ137" s="83" t="s">
        <v>131</v>
      </c>
      <c r="BB137" s="77">
        <v>136</v>
      </c>
    </row>
    <row r="138" spans="1:54" ht="13.5" thickBot="1" x14ac:dyDescent="0.25">
      <c r="A138" s="114" t="s">
        <v>50</v>
      </c>
      <c r="B138">
        <v>176250</v>
      </c>
      <c r="C138">
        <v>18002</v>
      </c>
      <c r="D138">
        <v>3003</v>
      </c>
      <c r="E138">
        <v>6190</v>
      </c>
      <c r="F138">
        <v>14121</v>
      </c>
      <c r="G138">
        <v>11326</v>
      </c>
      <c r="H138">
        <v>11440</v>
      </c>
      <c r="I138">
        <v>32911</v>
      </c>
      <c r="J138">
        <v>10722</v>
      </c>
      <c r="K138">
        <v>29629</v>
      </c>
      <c r="L138">
        <v>25504</v>
      </c>
      <c r="M138">
        <v>803</v>
      </c>
      <c r="N138">
        <v>236</v>
      </c>
      <c r="O138">
        <v>10371</v>
      </c>
      <c r="P138">
        <v>1992</v>
      </c>
      <c r="Q138">
        <v>6046</v>
      </c>
      <c r="R138">
        <v>3358</v>
      </c>
      <c r="S138">
        <v>3223</v>
      </c>
      <c r="T138">
        <v>2635</v>
      </c>
      <c r="U138">
        <v>1478</v>
      </c>
      <c r="V138">
        <v>6190</v>
      </c>
      <c r="W138">
        <v>4415</v>
      </c>
      <c r="X138">
        <v>6567</v>
      </c>
      <c r="Y138">
        <v>3228</v>
      </c>
      <c r="Z138">
        <v>3426</v>
      </c>
      <c r="AA138">
        <v>1468</v>
      </c>
      <c r="AB138">
        <v>9059</v>
      </c>
      <c r="AC138">
        <v>1992</v>
      </c>
      <c r="AD138">
        <v>7102</v>
      </c>
      <c r="AE138">
        <v>14121</v>
      </c>
      <c r="AF138">
        <v>16637</v>
      </c>
      <c r="AG138">
        <v>8087</v>
      </c>
      <c r="AH138">
        <v>2210</v>
      </c>
      <c r="AI138">
        <v>4727</v>
      </c>
      <c r="AJ138">
        <v>2036</v>
      </c>
      <c r="AK138">
        <v>5368</v>
      </c>
      <c r="AL138">
        <v>16167</v>
      </c>
      <c r="AM138">
        <v>803</v>
      </c>
      <c r="AN138">
        <v>2733</v>
      </c>
      <c r="AO138">
        <v>4476</v>
      </c>
      <c r="AP138">
        <v>3003</v>
      </c>
      <c r="AQ138">
        <v>236</v>
      </c>
      <c r="AR138">
        <v>6067</v>
      </c>
      <c r="AS138">
        <v>13462</v>
      </c>
      <c r="AT138">
        <v>2746</v>
      </c>
      <c r="AU138">
        <v>4892</v>
      </c>
      <c r="AV138">
        <v>8292</v>
      </c>
      <c r="AW138" s="115">
        <v>4.4989456532157574E-3</v>
      </c>
      <c r="AX138" s="81" t="s">
        <v>132</v>
      </c>
      <c r="AY138" s="116"/>
      <c r="AZ138" s="83" t="s">
        <v>131</v>
      </c>
      <c r="BB138" s="77">
        <v>137</v>
      </c>
    </row>
    <row r="139" spans="1:54" ht="13.5" thickBot="1" x14ac:dyDescent="0.25">
      <c r="A139" s="114" t="s">
        <v>51</v>
      </c>
      <c r="B139">
        <v>161590</v>
      </c>
      <c r="C139">
        <v>16969</v>
      </c>
      <c r="D139">
        <v>2761</v>
      </c>
      <c r="E139">
        <v>5985</v>
      </c>
      <c r="F139">
        <v>13349</v>
      </c>
      <c r="G139">
        <v>10770</v>
      </c>
      <c r="H139">
        <v>10974</v>
      </c>
      <c r="I139">
        <v>27100</v>
      </c>
      <c r="J139">
        <v>10699</v>
      </c>
      <c r="K139">
        <v>27071</v>
      </c>
      <c r="L139">
        <v>23262</v>
      </c>
      <c r="M139">
        <v>735</v>
      </c>
      <c r="N139">
        <v>254</v>
      </c>
      <c r="O139">
        <v>9601</v>
      </c>
      <c r="P139">
        <v>2060</v>
      </c>
      <c r="Q139">
        <v>5408</v>
      </c>
      <c r="R139">
        <v>3576</v>
      </c>
      <c r="S139">
        <v>2865</v>
      </c>
      <c r="T139">
        <v>2596</v>
      </c>
      <c r="U139">
        <v>1449</v>
      </c>
      <c r="V139">
        <v>5985</v>
      </c>
      <c r="W139">
        <v>4076</v>
      </c>
      <c r="X139">
        <v>6042</v>
      </c>
      <c r="Y139">
        <v>2514</v>
      </c>
      <c r="Z139">
        <v>3119</v>
      </c>
      <c r="AA139">
        <v>1310</v>
      </c>
      <c r="AB139">
        <v>8083</v>
      </c>
      <c r="AC139">
        <v>2060</v>
      </c>
      <c r="AD139">
        <v>6953</v>
      </c>
      <c r="AE139">
        <v>13349</v>
      </c>
      <c r="AF139">
        <v>12630</v>
      </c>
      <c r="AG139">
        <v>8103</v>
      </c>
      <c r="AH139">
        <v>2082</v>
      </c>
      <c r="AI139">
        <v>4439</v>
      </c>
      <c r="AJ139">
        <v>1990</v>
      </c>
      <c r="AK139">
        <v>5207</v>
      </c>
      <c r="AL139">
        <v>14880</v>
      </c>
      <c r="AM139">
        <v>735</v>
      </c>
      <c r="AN139">
        <v>2660</v>
      </c>
      <c r="AO139">
        <v>4174</v>
      </c>
      <c r="AP139">
        <v>2761</v>
      </c>
      <c r="AQ139">
        <v>254</v>
      </c>
      <c r="AR139">
        <v>5720</v>
      </c>
      <c r="AS139">
        <v>12191</v>
      </c>
      <c r="AT139">
        <v>2368</v>
      </c>
      <c r="AU139">
        <v>4390</v>
      </c>
      <c r="AV139">
        <v>7621</v>
      </c>
      <c r="AW139" s="115">
        <v>6.4236693609882566E-3</v>
      </c>
      <c r="AX139" s="81" t="s">
        <v>132</v>
      </c>
      <c r="AY139" s="116"/>
      <c r="AZ139" s="83" t="s">
        <v>131</v>
      </c>
      <c r="BB139" s="77">
        <v>138</v>
      </c>
    </row>
    <row r="140" spans="1:54" ht="13.5" thickBot="1" x14ac:dyDescent="0.25">
      <c r="A140" s="114" t="s">
        <v>52</v>
      </c>
      <c r="B140">
        <v>162769</v>
      </c>
      <c r="C140">
        <v>18034</v>
      </c>
      <c r="D140">
        <v>3122</v>
      </c>
      <c r="E140">
        <v>6245</v>
      </c>
      <c r="F140">
        <v>13462</v>
      </c>
      <c r="G140">
        <v>11209</v>
      </c>
      <c r="H140">
        <v>10996</v>
      </c>
      <c r="I140">
        <v>26495</v>
      </c>
      <c r="J140">
        <v>10340</v>
      </c>
      <c r="K140">
        <v>26542</v>
      </c>
      <c r="L140">
        <v>23480</v>
      </c>
      <c r="M140">
        <v>820</v>
      </c>
      <c r="N140">
        <v>211</v>
      </c>
      <c r="O140">
        <v>9679</v>
      </c>
      <c r="P140">
        <v>2134</v>
      </c>
      <c r="Q140">
        <v>5401</v>
      </c>
      <c r="R140">
        <v>3778</v>
      </c>
      <c r="S140">
        <v>2918</v>
      </c>
      <c r="T140">
        <v>2730</v>
      </c>
      <c r="U140">
        <v>1780</v>
      </c>
      <c r="V140">
        <v>6245</v>
      </c>
      <c r="W140">
        <v>4281</v>
      </c>
      <c r="X140">
        <v>6589</v>
      </c>
      <c r="Y140">
        <v>2694</v>
      </c>
      <c r="Z140">
        <v>3084</v>
      </c>
      <c r="AA140">
        <v>1210</v>
      </c>
      <c r="AB140">
        <v>8228</v>
      </c>
      <c r="AC140">
        <v>2134</v>
      </c>
      <c r="AD140">
        <v>6962</v>
      </c>
      <c r="AE140">
        <v>13462</v>
      </c>
      <c r="AF140">
        <v>11736</v>
      </c>
      <c r="AG140">
        <v>7610</v>
      </c>
      <c r="AH140">
        <v>2019</v>
      </c>
      <c r="AI140">
        <v>4449</v>
      </c>
      <c r="AJ140">
        <v>1817</v>
      </c>
      <c r="AK140">
        <v>5382</v>
      </c>
      <c r="AL140">
        <v>14848</v>
      </c>
      <c r="AM140">
        <v>820</v>
      </c>
      <c r="AN140">
        <v>2480</v>
      </c>
      <c r="AO140">
        <v>4401</v>
      </c>
      <c r="AP140">
        <v>3122</v>
      </c>
      <c r="AQ140">
        <v>211</v>
      </c>
      <c r="AR140">
        <v>6063</v>
      </c>
      <c r="AS140">
        <v>11694</v>
      </c>
      <c r="AT140">
        <v>2467</v>
      </c>
      <c r="AU140">
        <v>4435</v>
      </c>
      <c r="AV140">
        <v>7719</v>
      </c>
      <c r="AW140" s="115">
        <v>1.0521629248426994E-2</v>
      </c>
      <c r="AX140" s="81" t="s">
        <v>132</v>
      </c>
      <c r="AY140" s="116"/>
      <c r="AZ140" s="83" t="s">
        <v>131</v>
      </c>
      <c r="BB140" s="77">
        <v>139</v>
      </c>
    </row>
    <row r="141" spans="1:54" ht="13.5" thickBot="1" x14ac:dyDescent="0.25">
      <c r="A141" s="114" t="s">
        <v>53</v>
      </c>
      <c r="B141">
        <v>138177</v>
      </c>
      <c r="C141">
        <v>15319</v>
      </c>
      <c r="D141">
        <v>2685</v>
      </c>
      <c r="E141">
        <v>5488</v>
      </c>
      <c r="F141">
        <v>10947</v>
      </c>
      <c r="G141">
        <v>9589</v>
      </c>
      <c r="H141">
        <v>8792</v>
      </c>
      <c r="I141">
        <v>22853</v>
      </c>
      <c r="J141">
        <v>8772</v>
      </c>
      <c r="K141">
        <v>23498</v>
      </c>
      <c r="L141">
        <v>19055</v>
      </c>
      <c r="M141">
        <v>737</v>
      </c>
      <c r="N141">
        <v>163</v>
      </c>
      <c r="O141">
        <v>8424</v>
      </c>
      <c r="P141">
        <v>1855</v>
      </c>
      <c r="Q141">
        <v>4235</v>
      </c>
      <c r="R141">
        <v>2970</v>
      </c>
      <c r="S141">
        <v>2555</v>
      </c>
      <c r="T141">
        <v>2335</v>
      </c>
      <c r="U141">
        <v>1299</v>
      </c>
      <c r="V141">
        <v>5488</v>
      </c>
      <c r="W141">
        <v>3930</v>
      </c>
      <c r="X141">
        <v>5572</v>
      </c>
      <c r="Y141">
        <v>2428</v>
      </c>
      <c r="Z141">
        <v>2803</v>
      </c>
      <c r="AA141">
        <v>1108</v>
      </c>
      <c r="AB141">
        <v>6623</v>
      </c>
      <c r="AC141">
        <v>1855</v>
      </c>
      <c r="AD141">
        <v>6043</v>
      </c>
      <c r="AE141">
        <v>10947</v>
      </c>
      <c r="AF141">
        <v>10185</v>
      </c>
      <c r="AG141">
        <v>6437</v>
      </c>
      <c r="AH141">
        <v>1610</v>
      </c>
      <c r="AI141">
        <v>3406</v>
      </c>
      <c r="AJ141">
        <v>1587</v>
      </c>
      <c r="AK141">
        <v>4525</v>
      </c>
      <c r="AL141">
        <v>13281</v>
      </c>
      <c r="AM141">
        <v>737</v>
      </c>
      <c r="AN141">
        <v>1939</v>
      </c>
      <c r="AO141">
        <v>4001</v>
      </c>
      <c r="AP141">
        <v>2685</v>
      </c>
      <c r="AQ141">
        <v>163</v>
      </c>
      <c r="AR141">
        <v>5222</v>
      </c>
      <c r="AS141">
        <v>10217</v>
      </c>
      <c r="AT141">
        <v>2247</v>
      </c>
      <c r="AU141">
        <v>3521</v>
      </c>
      <c r="AV141">
        <v>6223</v>
      </c>
      <c r="AW141" s="115">
        <v>1.6824723702746271E-2</v>
      </c>
      <c r="AX141" s="81" t="s">
        <v>132</v>
      </c>
      <c r="AY141" s="116"/>
      <c r="AZ141" s="83" t="s">
        <v>131</v>
      </c>
      <c r="BB141" s="77">
        <v>140</v>
      </c>
    </row>
    <row r="142" spans="1:54" ht="13.5" thickBot="1" x14ac:dyDescent="0.25">
      <c r="A142" s="114" t="s">
        <v>54</v>
      </c>
      <c r="B142">
        <v>127643</v>
      </c>
      <c r="C142">
        <v>13719</v>
      </c>
      <c r="D142">
        <v>2350</v>
      </c>
      <c r="E142">
        <v>4694</v>
      </c>
      <c r="F142">
        <v>9638</v>
      </c>
      <c r="G142">
        <v>8357</v>
      </c>
      <c r="H142">
        <v>8598</v>
      </c>
      <c r="I142">
        <v>23114</v>
      </c>
      <c r="J142">
        <v>7761</v>
      </c>
      <c r="K142">
        <v>20963</v>
      </c>
      <c r="L142">
        <v>17746</v>
      </c>
      <c r="M142">
        <v>588</v>
      </c>
      <c r="N142">
        <v>118</v>
      </c>
      <c r="O142">
        <v>8205</v>
      </c>
      <c r="P142">
        <v>1792</v>
      </c>
      <c r="Q142">
        <v>4513</v>
      </c>
      <c r="R142">
        <v>2626</v>
      </c>
      <c r="S142">
        <v>2444</v>
      </c>
      <c r="T142">
        <v>2288</v>
      </c>
      <c r="U142">
        <v>1201</v>
      </c>
      <c r="V142">
        <v>4694</v>
      </c>
      <c r="W142">
        <v>3966</v>
      </c>
      <c r="X142">
        <v>5171</v>
      </c>
      <c r="Y142">
        <v>2251</v>
      </c>
      <c r="Z142">
        <v>2825</v>
      </c>
      <c r="AA142">
        <v>1161</v>
      </c>
      <c r="AB142">
        <v>6750</v>
      </c>
      <c r="AC142">
        <v>1792</v>
      </c>
      <c r="AD142">
        <v>5165</v>
      </c>
      <c r="AE142">
        <v>9638</v>
      </c>
      <c r="AF142">
        <v>10979</v>
      </c>
      <c r="AG142">
        <v>5473</v>
      </c>
      <c r="AH142">
        <v>1486</v>
      </c>
      <c r="AI142">
        <v>3072</v>
      </c>
      <c r="AJ142">
        <v>1459</v>
      </c>
      <c r="AK142">
        <v>3903</v>
      </c>
      <c r="AL142">
        <v>11617</v>
      </c>
      <c r="AM142">
        <v>588</v>
      </c>
      <c r="AN142">
        <v>1795</v>
      </c>
      <c r="AO142">
        <v>4012</v>
      </c>
      <c r="AP142">
        <v>2350</v>
      </c>
      <c r="AQ142">
        <v>118</v>
      </c>
      <c r="AR142">
        <v>4645</v>
      </c>
      <c r="AS142">
        <v>9346</v>
      </c>
      <c r="AT142">
        <v>1991</v>
      </c>
      <c r="AU142">
        <v>3225</v>
      </c>
      <c r="AV142">
        <v>5099</v>
      </c>
      <c r="AW142" s="115">
        <v>2.5172437764063426E-2</v>
      </c>
      <c r="AX142" s="81" t="s">
        <v>132</v>
      </c>
      <c r="AY142" s="116"/>
      <c r="AZ142" s="83" t="s">
        <v>131</v>
      </c>
      <c r="BB142" s="77">
        <v>141</v>
      </c>
    </row>
    <row r="143" spans="1:54" ht="13.5" thickBot="1" x14ac:dyDescent="0.25">
      <c r="A143" s="114" t="s">
        <v>55</v>
      </c>
      <c r="B143">
        <v>111446</v>
      </c>
      <c r="C143">
        <v>11905</v>
      </c>
      <c r="D143">
        <v>2227</v>
      </c>
      <c r="E143">
        <v>4156</v>
      </c>
      <c r="F143">
        <v>8591</v>
      </c>
      <c r="G143">
        <v>6775</v>
      </c>
      <c r="H143">
        <v>7999</v>
      </c>
      <c r="I143">
        <v>21038</v>
      </c>
      <c r="J143">
        <v>6163</v>
      </c>
      <c r="K143">
        <v>17722</v>
      </c>
      <c r="L143">
        <v>15431</v>
      </c>
      <c r="M143">
        <v>480</v>
      </c>
      <c r="N143">
        <v>107</v>
      </c>
      <c r="O143">
        <v>7302</v>
      </c>
      <c r="P143">
        <v>1550</v>
      </c>
      <c r="Q143">
        <v>4460</v>
      </c>
      <c r="R143">
        <v>2125</v>
      </c>
      <c r="S143">
        <v>2337</v>
      </c>
      <c r="T143">
        <v>1694</v>
      </c>
      <c r="U143">
        <v>828</v>
      </c>
      <c r="V143">
        <v>4156</v>
      </c>
      <c r="W143">
        <v>3385</v>
      </c>
      <c r="X143">
        <v>4437</v>
      </c>
      <c r="Y143">
        <v>2023</v>
      </c>
      <c r="Z143">
        <v>2406</v>
      </c>
      <c r="AA143">
        <v>1032</v>
      </c>
      <c r="AB143">
        <v>6233</v>
      </c>
      <c r="AC143">
        <v>1550</v>
      </c>
      <c r="AD143">
        <v>4236</v>
      </c>
      <c r="AE143">
        <v>8591</v>
      </c>
      <c r="AF143">
        <v>10519</v>
      </c>
      <c r="AG143">
        <v>4469</v>
      </c>
      <c r="AH143">
        <v>1180</v>
      </c>
      <c r="AI143">
        <v>2837</v>
      </c>
      <c r="AJ143">
        <v>1414</v>
      </c>
      <c r="AK143">
        <v>3190</v>
      </c>
      <c r="AL143">
        <v>9210</v>
      </c>
      <c r="AM143">
        <v>480</v>
      </c>
      <c r="AN143">
        <v>1580</v>
      </c>
      <c r="AO143">
        <v>3396</v>
      </c>
      <c r="AP143">
        <v>2227</v>
      </c>
      <c r="AQ143">
        <v>107</v>
      </c>
      <c r="AR143">
        <v>4278</v>
      </c>
      <c r="AS143">
        <v>8512</v>
      </c>
      <c r="AT143">
        <v>1711</v>
      </c>
      <c r="AU143">
        <v>2888</v>
      </c>
      <c r="AV143">
        <v>3955</v>
      </c>
      <c r="AW143" s="115">
        <v>4.4394997039137227E-2</v>
      </c>
      <c r="AX143" s="81" t="s">
        <v>132</v>
      </c>
      <c r="AY143" s="116"/>
      <c r="AZ143" s="83" t="s">
        <v>131</v>
      </c>
      <c r="BB143" s="77">
        <v>142</v>
      </c>
    </row>
    <row r="144" spans="1:54" ht="13.5" thickBot="1" x14ac:dyDescent="0.25">
      <c r="A144" s="114" t="s">
        <v>56</v>
      </c>
      <c r="B144">
        <v>82955</v>
      </c>
      <c r="C144">
        <v>8282</v>
      </c>
      <c r="D144">
        <v>1703</v>
      </c>
      <c r="E144">
        <v>3006</v>
      </c>
      <c r="F144">
        <v>6555</v>
      </c>
      <c r="G144">
        <v>4817</v>
      </c>
      <c r="H144">
        <v>6083</v>
      </c>
      <c r="I144">
        <v>15064</v>
      </c>
      <c r="J144">
        <v>4732</v>
      </c>
      <c r="K144">
        <v>13275</v>
      </c>
      <c r="L144">
        <v>11512</v>
      </c>
      <c r="M144">
        <v>344</v>
      </c>
      <c r="N144">
        <v>98</v>
      </c>
      <c r="O144">
        <v>6276</v>
      </c>
      <c r="P144">
        <v>1208</v>
      </c>
      <c r="Q144">
        <v>3340</v>
      </c>
      <c r="R144">
        <v>1644</v>
      </c>
      <c r="S144">
        <v>2040</v>
      </c>
      <c r="T144">
        <v>1266</v>
      </c>
      <c r="U144">
        <v>601</v>
      </c>
      <c r="V144">
        <v>3006</v>
      </c>
      <c r="W144">
        <v>2714</v>
      </c>
      <c r="X144">
        <v>2981</v>
      </c>
      <c r="Y144">
        <v>1551</v>
      </c>
      <c r="Z144">
        <v>1893</v>
      </c>
      <c r="AA144">
        <v>654</v>
      </c>
      <c r="AB144">
        <v>5163</v>
      </c>
      <c r="AC144">
        <v>1208</v>
      </c>
      <c r="AD144">
        <v>3140</v>
      </c>
      <c r="AE144">
        <v>6555</v>
      </c>
      <c r="AF144">
        <v>7812</v>
      </c>
      <c r="AG144">
        <v>3466</v>
      </c>
      <c r="AH144">
        <v>867</v>
      </c>
      <c r="AI144">
        <v>1801</v>
      </c>
      <c r="AJ144">
        <v>1099</v>
      </c>
      <c r="AK144">
        <v>2093</v>
      </c>
      <c r="AL144">
        <v>6506</v>
      </c>
      <c r="AM144">
        <v>344</v>
      </c>
      <c r="AN144">
        <v>1522</v>
      </c>
      <c r="AO144">
        <v>2174</v>
      </c>
      <c r="AP144">
        <v>1703</v>
      </c>
      <c r="AQ144">
        <v>98</v>
      </c>
      <c r="AR144">
        <v>3208</v>
      </c>
      <c r="AS144">
        <v>6769</v>
      </c>
      <c r="AT144">
        <v>1076</v>
      </c>
      <c r="AU144">
        <v>2006</v>
      </c>
      <c r="AV144">
        <v>2655</v>
      </c>
      <c r="AW144" s="115">
        <v>7.3692721090053023E-2</v>
      </c>
      <c r="AX144" s="81" t="s">
        <v>132</v>
      </c>
      <c r="AY144" s="116"/>
      <c r="AZ144" s="83" t="s">
        <v>131</v>
      </c>
      <c r="BB144" s="77">
        <v>143</v>
      </c>
    </row>
    <row r="145" spans="1:54" ht="13.5" thickBot="1" x14ac:dyDescent="0.25">
      <c r="A145" s="204" t="s">
        <v>210</v>
      </c>
      <c r="B145">
        <v>52017</v>
      </c>
      <c r="C145">
        <v>5574</v>
      </c>
      <c r="D145">
        <v>1122</v>
      </c>
      <c r="E145">
        <v>1915</v>
      </c>
      <c r="F145">
        <v>4181</v>
      </c>
      <c r="G145">
        <v>3240</v>
      </c>
      <c r="H145">
        <v>3666</v>
      </c>
      <c r="I145">
        <v>8938</v>
      </c>
      <c r="J145">
        <v>2926</v>
      </c>
      <c r="K145">
        <v>7737</v>
      </c>
      <c r="L145">
        <v>7170</v>
      </c>
      <c r="M145">
        <v>210</v>
      </c>
      <c r="N145">
        <v>95</v>
      </c>
      <c r="O145">
        <v>4284</v>
      </c>
      <c r="P145">
        <v>959</v>
      </c>
      <c r="Q145">
        <v>1978</v>
      </c>
      <c r="R145">
        <v>1073</v>
      </c>
      <c r="S145">
        <v>1367</v>
      </c>
      <c r="T145">
        <v>845</v>
      </c>
      <c r="U145">
        <v>446</v>
      </c>
      <c r="V145">
        <v>1915</v>
      </c>
      <c r="W145">
        <v>1822</v>
      </c>
      <c r="X145">
        <v>1993</v>
      </c>
      <c r="Y145">
        <v>947</v>
      </c>
      <c r="Z145">
        <v>1152</v>
      </c>
      <c r="AA145">
        <v>373</v>
      </c>
      <c r="AB145">
        <v>3248</v>
      </c>
      <c r="AC145">
        <v>959</v>
      </c>
      <c r="AD145">
        <v>2103</v>
      </c>
      <c r="AE145">
        <v>4181</v>
      </c>
      <c r="AF145">
        <v>4895</v>
      </c>
      <c r="AG145">
        <v>2081</v>
      </c>
      <c r="AH145">
        <v>582</v>
      </c>
      <c r="AI145">
        <v>1193</v>
      </c>
      <c r="AJ145">
        <v>615</v>
      </c>
      <c r="AK145">
        <v>1489</v>
      </c>
      <c r="AL145">
        <v>3668</v>
      </c>
      <c r="AM145">
        <v>210</v>
      </c>
      <c r="AN145">
        <v>1095</v>
      </c>
      <c r="AO145">
        <v>1076</v>
      </c>
      <c r="AP145">
        <v>1122</v>
      </c>
      <c r="AQ145">
        <v>95</v>
      </c>
      <c r="AR145">
        <v>2092</v>
      </c>
      <c r="AS145">
        <v>4069</v>
      </c>
      <c r="AT145">
        <v>691</v>
      </c>
      <c r="AU145">
        <v>1065</v>
      </c>
      <c r="AV145">
        <v>1577</v>
      </c>
      <c r="AW145" s="115">
        <v>0.15636309216075753</v>
      </c>
      <c r="AX145" s="81" t="s">
        <v>132</v>
      </c>
      <c r="AY145" s="116"/>
      <c r="AZ145" s="83" t="s">
        <v>131</v>
      </c>
      <c r="BB145" s="77">
        <v>144</v>
      </c>
    </row>
    <row r="146" spans="1:54" ht="13.5" thickBot="1" x14ac:dyDescent="0.25">
      <c r="A146" s="205" t="s">
        <v>211</v>
      </c>
      <c r="B146">
        <v>24908</v>
      </c>
      <c r="C146">
        <v>2761</v>
      </c>
      <c r="D146">
        <v>470</v>
      </c>
      <c r="E146">
        <v>1085</v>
      </c>
      <c r="F146">
        <v>2215</v>
      </c>
      <c r="G146">
        <v>1374</v>
      </c>
      <c r="H146">
        <v>1763</v>
      </c>
      <c r="I146">
        <v>4365</v>
      </c>
      <c r="J146">
        <v>1468</v>
      </c>
      <c r="K146">
        <v>3551</v>
      </c>
      <c r="L146">
        <v>3329</v>
      </c>
      <c r="M146">
        <v>150</v>
      </c>
      <c r="N146">
        <v>57</v>
      </c>
      <c r="O146">
        <v>1827</v>
      </c>
      <c r="P146">
        <v>493</v>
      </c>
      <c r="Q146">
        <v>816</v>
      </c>
      <c r="R146">
        <v>652</v>
      </c>
      <c r="S146">
        <v>635</v>
      </c>
      <c r="T146">
        <v>485</v>
      </c>
      <c r="U146">
        <v>137</v>
      </c>
      <c r="V146">
        <v>1085</v>
      </c>
      <c r="W146">
        <v>744</v>
      </c>
      <c r="X146">
        <v>923</v>
      </c>
      <c r="Y146">
        <v>433</v>
      </c>
      <c r="Z146">
        <v>499</v>
      </c>
      <c r="AA146">
        <v>182</v>
      </c>
      <c r="AB146">
        <v>1292</v>
      </c>
      <c r="AC146">
        <v>493</v>
      </c>
      <c r="AD146">
        <v>919</v>
      </c>
      <c r="AE146">
        <v>2215</v>
      </c>
      <c r="AF146">
        <v>2421</v>
      </c>
      <c r="AG146">
        <v>983</v>
      </c>
      <c r="AH146">
        <v>278</v>
      </c>
      <c r="AI146">
        <v>670</v>
      </c>
      <c r="AJ146">
        <v>295</v>
      </c>
      <c r="AK146">
        <v>695</v>
      </c>
      <c r="AL146">
        <v>1689</v>
      </c>
      <c r="AM146">
        <v>150</v>
      </c>
      <c r="AN146">
        <v>448</v>
      </c>
      <c r="AO146">
        <v>418</v>
      </c>
      <c r="AP146">
        <v>470</v>
      </c>
      <c r="AQ146">
        <v>57</v>
      </c>
      <c r="AR146">
        <v>1143</v>
      </c>
      <c r="AS146">
        <v>1862</v>
      </c>
      <c r="AT146">
        <v>318</v>
      </c>
      <c r="AU146">
        <v>633</v>
      </c>
      <c r="AV146">
        <v>868</v>
      </c>
      <c r="AW146" s="115"/>
      <c r="AX146" s="81"/>
      <c r="AY146" s="116"/>
      <c r="AZ146" s="83"/>
      <c r="BB146" s="77">
        <v>145</v>
      </c>
    </row>
    <row r="147" spans="1:54" ht="13.5" thickBot="1" x14ac:dyDescent="0.25">
      <c r="A147" s="104" t="s">
        <v>60</v>
      </c>
      <c r="B147" s="105"/>
      <c r="C147" s="105"/>
      <c r="D147" s="105"/>
      <c r="E147" s="105"/>
      <c r="F147" s="105"/>
      <c r="G147" s="105"/>
      <c r="H147" s="105"/>
      <c r="I147" s="105"/>
      <c r="J147" s="105"/>
      <c r="K147" s="105"/>
      <c r="L147" s="105"/>
      <c r="M147" s="106"/>
      <c r="N147" s="106"/>
      <c r="O147" s="106"/>
      <c r="P147" s="106"/>
      <c r="Q147" s="107"/>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8"/>
      <c r="AW147" s="109"/>
      <c r="AX147" s="110"/>
      <c r="AY147" s="111"/>
      <c r="AZ147" s="112"/>
      <c r="BB147" s="77">
        <v>146</v>
      </c>
    </row>
    <row r="148" spans="1:54" ht="13.5" thickBot="1" x14ac:dyDescent="0.25">
      <c r="A148" s="114" t="s">
        <v>20</v>
      </c>
      <c r="B148">
        <v>28766</v>
      </c>
      <c r="C148">
        <v>1369</v>
      </c>
      <c r="D148">
        <v>863</v>
      </c>
      <c r="E148">
        <v>1398</v>
      </c>
      <c r="F148">
        <v>2039</v>
      </c>
      <c r="G148">
        <v>1545</v>
      </c>
      <c r="H148">
        <v>3400</v>
      </c>
      <c r="I148">
        <v>4219</v>
      </c>
      <c r="J148">
        <v>2422</v>
      </c>
      <c r="K148">
        <v>4103</v>
      </c>
      <c r="L148">
        <v>4863</v>
      </c>
      <c r="M148">
        <v>89</v>
      </c>
      <c r="N148">
        <v>269</v>
      </c>
      <c r="O148">
        <v>1804</v>
      </c>
      <c r="P148">
        <v>383</v>
      </c>
      <c r="Q148">
        <v>941</v>
      </c>
      <c r="R148">
        <v>1414</v>
      </c>
      <c r="S148">
        <v>643</v>
      </c>
      <c r="T148">
        <v>718</v>
      </c>
      <c r="U148">
        <v>342</v>
      </c>
      <c r="V148">
        <v>1398</v>
      </c>
      <c r="W148">
        <v>476</v>
      </c>
      <c r="X148">
        <v>345</v>
      </c>
      <c r="Y148">
        <v>234</v>
      </c>
      <c r="Z148">
        <v>788</v>
      </c>
      <c r="AA148">
        <v>184</v>
      </c>
      <c r="AB148">
        <v>2176</v>
      </c>
      <c r="AC148">
        <v>383</v>
      </c>
      <c r="AD148">
        <v>873</v>
      </c>
      <c r="AE148">
        <v>2039</v>
      </c>
      <c r="AF148">
        <v>2043</v>
      </c>
      <c r="AG148">
        <v>1704</v>
      </c>
      <c r="AH148">
        <v>238</v>
      </c>
      <c r="AI148">
        <v>441</v>
      </c>
      <c r="AJ148">
        <v>1045</v>
      </c>
      <c r="AK148">
        <v>480</v>
      </c>
      <c r="AL148">
        <v>1886</v>
      </c>
      <c r="AM148">
        <v>89</v>
      </c>
      <c r="AN148">
        <v>685</v>
      </c>
      <c r="AO148">
        <v>1055</v>
      </c>
      <c r="AP148">
        <v>863</v>
      </c>
      <c r="AQ148">
        <v>269</v>
      </c>
      <c r="AR148">
        <v>544</v>
      </c>
      <c r="AS148">
        <v>2217</v>
      </c>
      <c r="AT148">
        <v>330</v>
      </c>
      <c r="AU148">
        <v>465</v>
      </c>
      <c r="AV148">
        <v>1458</v>
      </c>
      <c r="AW148" s="115">
        <v>4.4682097861119246E-3</v>
      </c>
      <c r="AX148" s="81" t="s">
        <v>132</v>
      </c>
      <c r="AY148" s="116"/>
      <c r="AZ148" s="83" t="s">
        <v>131</v>
      </c>
      <c r="BB148" s="77">
        <v>147</v>
      </c>
    </row>
    <row r="149" spans="1:54" ht="13.5" thickBot="1" x14ac:dyDescent="0.25">
      <c r="A149" s="114" t="s">
        <v>21</v>
      </c>
      <c r="B149">
        <v>109815</v>
      </c>
      <c r="C149">
        <v>5570</v>
      </c>
      <c r="D149">
        <v>3554</v>
      </c>
      <c r="E149">
        <v>5530</v>
      </c>
      <c r="F149">
        <v>7985</v>
      </c>
      <c r="G149">
        <v>6335</v>
      </c>
      <c r="H149">
        <v>12829</v>
      </c>
      <c r="I149">
        <v>15275</v>
      </c>
      <c r="J149">
        <v>9794</v>
      </c>
      <c r="K149">
        <v>15843</v>
      </c>
      <c r="L149">
        <v>16953</v>
      </c>
      <c r="M149">
        <v>372</v>
      </c>
      <c r="N149">
        <v>1011</v>
      </c>
      <c r="O149">
        <v>7125</v>
      </c>
      <c r="P149">
        <v>1639</v>
      </c>
      <c r="Q149">
        <v>3037</v>
      </c>
      <c r="R149">
        <v>5692</v>
      </c>
      <c r="S149">
        <v>2664</v>
      </c>
      <c r="T149">
        <v>3109</v>
      </c>
      <c r="U149">
        <v>1349</v>
      </c>
      <c r="V149">
        <v>5530</v>
      </c>
      <c r="W149">
        <v>1788</v>
      </c>
      <c r="X149">
        <v>1435</v>
      </c>
      <c r="Y149">
        <v>884</v>
      </c>
      <c r="Z149">
        <v>2813</v>
      </c>
      <c r="AA149">
        <v>717</v>
      </c>
      <c r="AB149">
        <v>6859</v>
      </c>
      <c r="AC149">
        <v>1639</v>
      </c>
      <c r="AD149">
        <v>3566</v>
      </c>
      <c r="AE149">
        <v>7985</v>
      </c>
      <c r="AF149">
        <v>6926</v>
      </c>
      <c r="AG149">
        <v>6685</v>
      </c>
      <c r="AH149">
        <v>1001</v>
      </c>
      <c r="AI149">
        <v>1811</v>
      </c>
      <c r="AJ149">
        <v>4100</v>
      </c>
      <c r="AK149">
        <v>2037</v>
      </c>
      <c r="AL149">
        <v>7497</v>
      </c>
      <c r="AM149">
        <v>372</v>
      </c>
      <c r="AN149">
        <v>2673</v>
      </c>
      <c r="AO149">
        <v>3942</v>
      </c>
      <c r="AP149">
        <v>3554</v>
      </c>
      <c r="AQ149">
        <v>1011</v>
      </c>
      <c r="AR149">
        <v>2098</v>
      </c>
      <c r="AS149">
        <v>8346</v>
      </c>
      <c r="AT149">
        <v>1420</v>
      </c>
      <c r="AU149">
        <v>1805</v>
      </c>
      <c r="AV149">
        <v>5470</v>
      </c>
      <c r="AW149" s="115">
        <v>2.4109398808031324E-4</v>
      </c>
      <c r="AX149" s="81" t="s">
        <v>132</v>
      </c>
      <c r="AY149" s="116"/>
      <c r="AZ149" s="83" t="s">
        <v>131</v>
      </c>
      <c r="BB149" s="77">
        <v>148</v>
      </c>
    </row>
    <row r="150" spans="1:54" ht="13.5" thickBot="1" x14ac:dyDescent="0.25">
      <c r="A150" s="114" t="s">
        <v>22</v>
      </c>
      <c r="B150">
        <v>131075</v>
      </c>
      <c r="C150">
        <v>7316</v>
      </c>
      <c r="D150">
        <v>4530</v>
      </c>
      <c r="E150">
        <v>6934</v>
      </c>
      <c r="F150">
        <v>9774</v>
      </c>
      <c r="G150">
        <v>7254</v>
      </c>
      <c r="H150">
        <v>15127</v>
      </c>
      <c r="I150">
        <v>17466</v>
      </c>
      <c r="J150">
        <v>13113</v>
      </c>
      <c r="K150">
        <v>19469</v>
      </c>
      <c r="L150">
        <v>17663</v>
      </c>
      <c r="M150">
        <v>420</v>
      </c>
      <c r="N150">
        <v>1315</v>
      </c>
      <c r="O150">
        <v>8664</v>
      </c>
      <c r="P150">
        <v>2030</v>
      </c>
      <c r="Q150">
        <v>3660</v>
      </c>
      <c r="R150">
        <v>6746</v>
      </c>
      <c r="S150">
        <v>3402</v>
      </c>
      <c r="T150">
        <v>4232</v>
      </c>
      <c r="U150">
        <v>1608</v>
      </c>
      <c r="V150">
        <v>6934</v>
      </c>
      <c r="W150">
        <v>1756</v>
      </c>
      <c r="X150">
        <v>2008</v>
      </c>
      <c r="Y150">
        <v>1154</v>
      </c>
      <c r="Z150">
        <v>3106</v>
      </c>
      <c r="AA150">
        <v>967</v>
      </c>
      <c r="AB150">
        <v>6579</v>
      </c>
      <c r="AC150">
        <v>2030</v>
      </c>
      <c r="AD150">
        <v>4005</v>
      </c>
      <c r="AE150">
        <v>9774</v>
      </c>
      <c r="AF150">
        <v>7209</v>
      </c>
      <c r="AG150">
        <v>8881</v>
      </c>
      <c r="AH150">
        <v>1327</v>
      </c>
      <c r="AI150">
        <v>2194</v>
      </c>
      <c r="AJ150">
        <v>4721</v>
      </c>
      <c r="AK150">
        <v>2426</v>
      </c>
      <c r="AL150">
        <v>9154</v>
      </c>
      <c r="AM150">
        <v>420</v>
      </c>
      <c r="AN150">
        <v>3506</v>
      </c>
      <c r="AO150">
        <v>4716</v>
      </c>
      <c r="AP150">
        <v>4530</v>
      </c>
      <c r="AQ150">
        <v>1315</v>
      </c>
      <c r="AR150">
        <v>2882</v>
      </c>
      <c r="AS150">
        <v>10315</v>
      </c>
      <c r="AT150">
        <v>1641</v>
      </c>
      <c r="AU150">
        <v>2093</v>
      </c>
      <c r="AV150">
        <v>5784</v>
      </c>
      <c r="AW150" s="115">
        <v>1.7882822803579542E-4</v>
      </c>
      <c r="AX150" s="81" t="s">
        <v>132</v>
      </c>
      <c r="AY150" s="116"/>
      <c r="AZ150" s="83" t="s">
        <v>131</v>
      </c>
      <c r="BB150" s="77">
        <v>149</v>
      </c>
    </row>
    <row r="151" spans="1:54" ht="13.5" thickBot="1" x14ac:dyDescent="0.25">
      <c r="A151" s="114" t="s">
        <v>23</v>
      </c>
      <c r="B151">
        <v>146678</v>
      </c>
      <c r="C151">
        <v>8709</v>
      </c>
      <c r="D151">
        <v>5152</v>
      </c>
      <c r="E151">
        <v>8578</v>
      </c>
      <c r="F151">
        <v>10116</v>
      </c>
      <c r="G151">
        <v>7733</v>
      </c>
      <c r="H151">
        <v>16717</v>
      </c>
      <c r="I151">
        <v>19332</v>
      </c>
      <c r="J151">
        <v>15980</v>
      </c>
      <c r="K151">
        <v>21050</v>
      </c>
      <c r="L151">
        <v>19106</v>
      </c>
      <c r="M151">
        <v>559</v>
      </c>
      <c r="N151">
        <v>1451</v>
      </c>
      <c r="O151">
        <v>10014</v>
      </c>
      <c r="P151">
        <v>2181</v>
      </c>
      <c r="Q151">
        <v>3479</v>
      </c>
      <c r="R151">
        <v>7664</v>
      </c>
      <c r="S151">
        <v>3845</v>
      </c>
      <c r="T151">
        <v>5361</v>
      </c>
      <c r="U151">
        <v>1875</v>
      </c>
      <c r="V151">
        <v>8578</v>
      </c>
      <c r="W151">
        <v>2001</v>
      </c>
      <c r="X151">
        <v>2371</v>
      </c>
      <c r="Y151">
        <v>1264</v>
      </c>
      <c r="Z151">
        <v>3840</v>
      </c>
      <c r="AA151">
        <v>1127</v>
      </c>
      <c r="AB151">
        <v>6839</v>
      </c>
      <c r="AC151">
        <v>2181</v>
      </c>
      <c r="AD151">
        <v>4090</v>
      </c>
      <c r="AE151">
        <v>10116</v>
      </c>
      <c r="AF151">
        <v>7483</v>
      </c>
      <c r="AG151">
        <v>10619</v>
      </c>
      <c r="AH151">
        <v>1670</v>
      </c>
      <c r="AI151">
        <v>2360</v>
      </c>
      <c r="AJ151">
        <v>5574</v>
      </c>
      <c r="AK151">
        <v>3070</v>
      </c>
      <c r="AL151">
        <v>9300</v>
      </c>
      <c r="AM151">
        <v>559</v>
      </c>
      <c r="AN151">
        <v>4168</v>
      </c>
      <c r="AO151">
        <v>5229</v>
      </c>
      <c r="AP151">
        <v>5152</v>
      </c>
      <c r="AQ151">
        <v>1451</v>
      </c>
      <c r="AR151">
        <v>3268</v>
      </c>
      <c r="AS151">
        <v>11750</v>
      </c>
      <c r="AT151">
        <v>1768</v>
      </c>
      <c r="AU151">
        <v>2559</v>
      </c>
      <c r="AV151">
        <v>6067</v>
      </c>
      <c r="AW151" s="115">
        <v>1.5170403202933823E-4</v>
      </c>
      <c r="AX151" s="81" t="s">
        <v>132</v>
      </c>
      <c r="AY151" s="116"/>
      <c r="AZ151" s="83" t="s">
        <v>131</v>
      </c>
      <c r="BB151" s="77">
        <v>150</v>
      </c>
    </row>
    <row r="152" spans="1:54" ht="13.5" thickBot="1" x14ac:dyDescent="0.25">
      <c r="A152" s="114" t="s">
        <v>24</v>
      </c>
      <c r="B152">
        <v>159461</v>
      </c>
      <c r="C152">
        <v>9336</v>
      </c>
      <c r="D152">
        <v>5394</v>
      </c>
      <c r="E152">
        <v>8705</v>
      </c>
      <c r="F152">
        <v>10690</v>
      </c>
      <c r="G152">
        <v>8339</v>
      </c>
      <c r="H152">
        <v>18610</v>
      </c>
      <c r="I152">
        <v>23527</v>
      </c>
      <c r="J152">
        <v>15851</v>
      </c>
      <c r="K152">
        <v>21984</v>
      </c>
      <c r="L152">
        <v>21081</v>
      </c>
      <c r="M152">
        <v>562</v>
      </c>
      <c r="N152">
        <v>1500</v>
      </c>
      <c r="O152">
        <v>11568</v>
      </c>
      <c r="P152">
        <v>2314</v>
      </c>
      <c r="Q152">
        <v>4916</v>
      </c>
      <c r="R152">
        <v>7978</v>
      </c>
      <c r="S152">
        <v>4136</v>
      </c>
      <c r="T152">
        <v>5309</v>
      </c>
      <c r="U152">
        <v>1901</v>
      </c>
      <c r="V152">
        <v>8705</v>
      </c>
      <c r="W152">
        <v>3015</v>
      </c>
      <c r="X152">
        <v>2663</v>
      </c>
      <c r="Y152">
        <v>1286</v>
      </c>
      <c r="Z152">
        <v>4202</v>
      </c>
      <c r="AA152">
        <v>1261</v>
      </c>
      <c r="AB152">
        <v>7877</v>
      </c>
      <c r="AC152">
        <v>2314</v>
      </c>
      <c r="AD152">
        <v>4449</v>
      </c>
      <c r="AE152">
        <v>10690</v>
      </c>
      <c r="AF152">
        <v>10530</v>
      </c>
      <c r="AG152">
        <v>10542</v>
      </c>
      <c r="AH152">
        <v>1930</v>
      </c>
      <c r="AI152">
        <v>2687</v>
      </c>
      <c r="AJ152">
        <v>5716</v>
      </c>
      <c r="AK152">
        <v>3195</v>
      </c>
      <c r="AL152">
        <v>9531</v>
      </c>
      <c r="AM152">
        <v>562</v>
      </c>
      <c r="AN152">
        <v>4417</v>
      </c>
      <c r="AO152">
        <v>5545</v>
      </c>
      <c r="AP152">
        <v>5394</v>
      </c>
      <c r="AQ152">
        <v>1500</v>
      </c>
      <c r="AR152">
        <v>3478</v>
      </c>
      <c r="AS152">
        <v>12453</v>
      </c>
      <c r="AT152">
        <v>1989</v>
      </c>
      <c r="AU152">
        <v>2975</v>
      </c>
      <c r="AV152">
        <v>6315</v>
      </c>
      <c r="AW152" s="115">
        <v>6.7441730963179293E-4</v>
      </c>
      <c r="AX152" s="81" t="s">
        <v>132</v>
      </c>
      <c r="AY152" s="116"/>
      <c r="AZ152" s="83" t="s">
        <v>131</v>
      </c>
      <c r="BB152" s="77">
        <v>151</v>
      </c>
    </row>
    <row r="153" spans="1:54" ht="13.5" thickBot="1" x14ac:dyDescent="0.25">
      <c r="A153" s="114" t="s">
        <v>25</v>
      </c>
      <c r="B153">
        <v>172572</v>
      </c>
      <c r="C153">
        <v>8367</v>
      </c>
      <c r="D153">
        <v>4135</v>
      </c>
      <c r="E153">
        <v>6860</v>
      </c>
      <c r="F153">
        <v>10627</v>
      </c>
      <c r="G153">
        <v>9102</v>
      </c>
      <c r="H153">
        <v>21033</v>
      </c>
      <c r="I153">
        <v>31883</v>
      </c>
      <c r="J153">
        <v>12751</v>
      </c>
      <c r="K153">
        <v>20773</v>
      </c>
      <c r="L153">
        <v>29829</v>
      </c>
      <c r="M153">
        <v>605</v>
      </c>
      <c r="N153">
        <v>1253</v>
      </c>
      <c r="O153">
        <v>13511</v>
      </c>
      <c r="P153">
        <v>1843</v>
      </c>
      <c r="Q153">
        <v>8951</v>
      </c>
      <c r="R153">
        <v>7252</v>
      </c>
      <c r="S153">
        <v>3706</v>
      </c>
      <c r="T153">
        <v>4182</v>
      </c>
      <c r="U153">
        <v>2261</v>
      </c>
      <c r="V153">
        <v>6860</v>
      </c>
      <c r="W153">
        <v>5816</v>
      </c>
      <c r="X153">
        <v>2770</v>
      </c>
      <c r="Y153">
        <v>1234</v>
      </c>
      <c r="Z153">
        <v>4051</v>
      </c>
      <c r="AA153">
        <v>1178</v>
      </c>
      <c r="AB153">
        <v>17376</v>
      </c>
      <c r="AC153">
        <v>1843</v>
      </c>
      <c r="AD153">
        <v>3941</v>
      </c>
      <c r="AE153">
        <v>10627</v>
      </c>
      <c r="AF153">
        <v>19291</v>
      </c>
      <c r="AG153">
        <v>8569</v>
      </c>
      <c r="AH153">
        <v>1812</v>
      </c>
      <c r="AI153">
        <v>2303</v>
      </c>
      <c r="AJ153">
        <v>4830</v>
      </c>
      <c r="AK153">
        <v>2547</v>
      </c>
      <c r="AL153">
        <v>9117</v>
      </c>
      <c r="AM153">
        <v>605</v>
      </c>
      <c r="AN153">
        <v>3989</v>
      </c>
      <c r="AO153">
        <v>5490</v>
      </c>
      <c r="AP153">
        <v>4135</v>
      </c>
      <c r="AQ153">
        <v>1253</v>
      </c>
      <c r="AR153">
        <v>3050</v>
      </c>
      <c r="AS153">
        <v>11656</v>
      </c>
      <c r="AT153">
        <v>2900</v>
      </c>
      <c r="AU153">
        <v>2878</v>
      </c>
      <c r="AV153">
        <v>6099</v>
      </c>
      <c r="AW153" s="115">
        <v>8.8048622405928608E-4</v>
      </c>
      <c r="AX153" s="81" t="s">
        <v>132</v>
      </c>
      <c r="AY153" s="116"/>
      <c r="AZ153" s="83" t="s">
        <v>131</v>
      </c>
      <c r="BB153" s="77">
        <v>152</v>
      </c>
    </row>
    <row r="154" spans="1:54" ht="13.5" thickBot="1" x14ac:dyDescent="0.25">
      <c r="A154" s="114" t="s">
        <v>26</v>
      </c>
      <c r="B154">
        <v>173497</v>
      </c>
      <c r="C154">
        <v>6674</v>
      </c>
      <c r="D154">
        <v>3777</v>
      </c>
      <c r="E154">
        <v>5475</v>
      </c>
      <c r="F154">
        <v>10231</v>
      </c>
      <c r="G154">
        <v>9114</v>
      </c>
      <c r="H154">
        <v>20290</v>
      </c>
      <c r="I154">
        <v>35350</v>
      </c>
      <c r="J154">
        <v>11999</v>
      </c>
      <c r="K154">
        <v>20984</v>
      </c>
      <c r="L154">
        <v>35693</v>
      </c>
      <c r="M154">
        <v>482</v>
      </c>
      <c r="N154">
        <v>1154</v>
      </c>
      <c r="O154">
        <v>10742</v>
      </c>
      <c r="P154">
        <v>1532</v>
      </c>
      <c r="Q154">
        <v>9764</v>
      </c>
      <c r="R154">
        <v>6333</v>
      </c>
      <c r="S154">
        <v>3094</v>
      </c>
      <c r="T154">
        <v>3584</v>
      </c>
      <c r="U154">
        <v>2342</v>
      </c>
      <c r="V154">
        <v>5475</v>
      </c>
      <c r="W154">
        <v>3910</v>
      </c>
      <c r="X154">
        <v>2084</v>
      </c>
      <c r="Y154">
        <v>1200</v>
      </c>
      <c r="Z154">
        <v>2964</v>
      </c>
      <c r="AA154">
        <v>839</v>
      </c>
      <c r="AB154">
        <v>24804</v>
      </c>
      <c r="AC154">
        <v>1532</v>
      </c>
      <c r="AD154">
        <v>4533</v>
      </c>
      <c r="AE154">
        <v>10231</v>
      </c>
      <c r="AF154">
        <v>23468</v>
      </c>
      <c r="AG154">
        <v>8415</v>
      </c>
      <c r="AH154">
        <v>1465</v>
      </c>
      <c r="AI154">
        <v>2057</v>
      </c>
      <c r="AJ154">
        <v>4193</v>
      </c>
      <c r="AK154">
        <v>2049</v>
      </c>
      <c r="AL154">
        <v>9505</v>
      </c>
      <c r="AM154">
        <v>482</v>
      </c>
      <c r="AN154">
        <v>3738</v>
      </c>
      <c r="AO154">
        <v>5563</v>
      </c>
      <c r="AP154">
        <v>3777</v>
      </c>
      <c r="AQ154">
        <v>1154</v>
      </c>
      <c r="AR154">
        <v>2541</v>
      </c>
      <c r="AS154">
        <v>11479</v>
      </c>
      <c r="AT154">
        <v>2239</v>
      </c>
      <c r="AU154">
        <v>2815</v>
      </c>
      <c r="AV154">
        <v>5868</v>
      </c>
      <c r="AW154" s="115">
        <v>9.9650295546684E-4</v>
      </c>
      <c r="AX154" s="81" t="s">
        <v>132</v>
      </c>
      <c r="AY154" s="116"/>
      <c r="AZ154" s="83" t="s">
        <v>131</v>
      </c>
      <c r="BB154" s="77">
        <v>153</v>
      </c>
    </row>
    <row r="155" spans="1:54" ht="13.5" thickBot="1" x14ac:dyDescent="0.25">
      <c r="A155" s="114" t="s">
        <v>27</v>
      </c>
      <c r="B155">
        <v>160910</v>
      </c>
      <c r="C155">
        <v>6641</v>
      </c>
      <c r="D155">
        <v>3947</v>
      </c>
      <c r="E155">
        <v>5608</v>
      </c>
      <c r="F155">
        <v>9882</v>
      </c>
      <c r="G155">
        <v>8211</v>
      </c>
      <c r="H155">
        <v>18299</v>
      </c>
      <c r="I155">
        <v>29485</v>
      </c>
      <c r="J155">
        <v>12046</v>
      </c>
      <c r="K155">
        <v>20640</v>
      </c>
      <c r="L155">
        <v>33887</v>
      </c>
      <c r="M155">
        <v>499</v>
      </c>
      <c r="N155">
        <v>1247</v>
      </c>
      <c r="O155">
        <v>8670</v>
      </c>
      <c r="P155">
        <v>1848</v>
      </c>
      <c r="Q155">
        <v>7580</v>
      </c>
      <c r="R155">
        <v>6264</v>
      </c>
      <c r="S155">
        <v>3070</v>
      </c>
      <c r="T155">
        <v>3556</v>
      </c>
      <c r="U155">
        <v>2112</v>
      </c>
      <c r="V155">
        <v>5608</v>
      </c>
      <c r="W155">
        <v>2624</v>
      </c>
      <c r="X155">
        <v>2152</v>
      </c>
      <c r="Y155">
        <v>1009</v>
      </c>
      <c r="Z155">
        <v>3011</v>
      </c>
      <c r="AA155">
        <v>763</v>
      </c>
      <c r="AB155">
        <v>22153</v>
      </c>
      <c r="AC155">
        <v>1848</v>
      </c>
      <c r="AD155">
        <v>4518</v>
      </c>
      <c r="AE155">
        <v>9882</v>
      </c>
      <c r="AF155">
        <v>19145</v>
      </c>
      <c r="AG155">
        <v>8490</v>
      </c>
      <c r="AH155">
        <v>1154</v>
      </c>
      <c r="AI155">
        <v>2059</v>
      </c>
      <c r="AJ155">
        <v>4455</v>
      </c>
      <c r="AK155">
        <v>2051</v>
      </c>
      <c r="AL155">
        <v>9945</v>
      </c>
      <c r="AM155">
        <v>499</v>
      </c>
      <c r="AN155">
        <v>2976</v>
      </c>
      <c r="AO155">
        <v>4961</v>
      </c>
      <c r="AP155">
        <v>3947</v>
      </c>
      <c r="AQ155">
        <v>1247</v>
      </c>
      <c r="AR155">
        <v>2438</v>
      </c>
      <c r="AS155">
        <v>10695</v>
      </c>
      <c r="AT155">
        <v>1581</v>
      </c>
      <c r="AU155">
        <v>2453</v>
      </c>
      <c r="AV155">
        <v>6664</v>
      </c>
      <c r="AW155" s="115">
        <v>1.1979843438024911E-3</v>
      </c>
      <c r="AX155" s="81" t="s">
        <v>132</v>
      </c>
      <c r="AY155" s="116"/>
      <c r="AZ155" s="83" t="s">
        <v>131</v>
      </c>
      <c r="BB155" s="77">
        <v>154</v>
      </c>
    </row>
    <row r="156" spans="1:54" ht="13.5" thickBot="1" x14ac:dyDescent="0.25">
      <c r="A156" s="114" t="s">
        <v>28</v>
      </c>
      <c r="B156">
        <v>176562</v>
      </c>
      <c r="C156">
        <v>9076</v>
      </c>
      <c r="D156">
        <v>5296</v>
      </c>
      <c r="E156">
        <v>7814</v>
      </c>
      <c r="F156">
        <v>12412</v>
      </c>
      <c r="G156">
        <v>9666</v>
      </c>
      <c r="H156">
        <v>19857</v>
      </c>
      <c r="I156">
        <v>28245</v>
      </c>
      <c r="J156">
        <v>14758</v>
      </c>
      <c r="K156">
        <v>23822</v>
      </c>
      <c r="L156">
        <v>31065</v>
      </c>
      <c r="M156">
        <v>586</v>
      </c>
      <c r="N156">
        <v>1416</v>
      </c>
      <c r="O156">
        <v>10173</v>
      </c>
      <c r="P156">
        <v>2376</v>
      </c>
      <c r="Q156">
        <v>6054</v>
      </c>
      <c r="R156">
        <v>8138</v>
      </c>
      <c r="S156">
        <v>3908</v>
      </c>
      <c r="T156">
        <v>4797</v>
      </c>
      <c r="U156">
        <v>2307</v>
      </c>
      <c r="V156">
        <v>7814</v>
      </c>
      <c r="W156">
        <v>2601</v>
      </c>
      <c r="X156">
        <v>2695</v>
      </c>
      <c r="Y156">
        <v>1351</v>
      </c>
      <c r="Z156">
        <v>4084</v>
      </c>
      <c r="AA156">
        <v>987</v>
      </c>
      <c r="AB156">
        <v>16384</v>
      </c>
      <c r="AC156">
        <v>2376</v>
      </c>
      <c r="AD156">
        <v>5191</v>
      </c>
      <c r="AE156">
        <v>12412</v>
      </c>
      <c r="AF156">
        <v>15446</v>
      </c>
      <c r="AG156">
        <v>9961</v>
      </c>
      <c r="AH156">
        <v>1483</v>
      </c>
      <c r="AI156">
        <v>2517</v>
      </c>
      <c r="AJ156">
        <v>5665</v>
      </c>
      <c r="AK156">
        <v>3107</v>
      </c>
      <c r="AL156">
        <v>11408</v>
      </c>
      <c r="AM156">
        <v>586</v>
      </c>
      <c r="AN156">
        <v>3664</v>
      </c>
      <c r="AO156">
        <v>6012</v>
      </c>
      <c r="AP156">
        <v>5296</v>
      </c>
      <c r="AQ156">
        <v>1416</v>
      </c>
      <c r="AR156">
        <v>3274</v>
      </c>
      <c r="AS156">
        <v>12414</v>
      </c>
      <c r="AT156">
        <v>2168</v>
      </c>
      <c r="AU156">
        <v>2966</v>
      </c>
      <c r="AV156">
        <v>8080</v>
      </c>
      <c r="AW156" s="115">
        <v>1.6348014386252658E-3</v>
      </c>
      <c r="AX156" s="81" t="s">
        <v>132</v>
      </c>
      <c r="AY156" s="116"/>
      <c r="AZ156" s="83" t="s">
        <v>131</v>
      </c>
      <c r="BB156" s="77">
        <v>155</v>
      </c>
    </row>
    <row r="157" spans="1:54" ht="13.5" thickBot="1" x14ac:dyDescent="0.25">
      <c r="A157" s="114" t="s">
        <v>29</v>
      </c>
      <c r="B157">
        <v>197583</v>
      </c>
      <c r="C157">
        <v>11220</v>
      </c>
      <c r="D157">
        <v>6635</v>
      </c>
      <c r="E157">
        <v>9980</v>
      </c>
      <c r="F157">
        <v>13900</v>
      </c>
      <c r="G157">
        <v>10723</v>
      </c>
      <c r="H157">
        <v>22524</v>
      </c>
      <c r="I157">
        <v>29065</v>
      </c>
      <c r="J157">
        <v>19346</v>
      </c>
      <c r="K157">
        <v>27886</v>
      </c>
      <c r="L157">
        <v>29078</v>
      </c>
      <c r="M157">
        <v>768</v>
      </c>
      <c r="N157">
        <v>1611</v>
      </c>
      <c r="O157">
        <v>12095</v>
      </c>
      <c r="P157">
        <v>2752</v>
      </c>
      <c r="Q157">
        <v>6000</v>
      </c>
      <c r="R157">
        <v>9662</v>
      </c>
      <c r="S157">
        <v>4464</v>
      </c>
      <c r="T157">
        <v>6314</v>
      </c>
      <c r="U157">
        <v>2724</v>
      </c>
      <c r="V157">
        <v>9980</v>
      </c>
      <c r="W157">
        <v>2656</v>
      </c>
      <c r="X157">
        <v>3427</v>
      </c>
      <c r="Y157">
        <v>1669</v>
      </c>
      <c r="Z157">
        <v>4536</v>
      </c>
      <c r="AA157">
        <v>1238</v>
      </c>
      <c r="AB157">
        <v>13136</v>
      </c>
      <c r="AC157">
        <v>2752</v>
      </c>
      <c r="AD157">
        <v>5731</v>
      </c>
      <c r="AE157">
        <v>13900</v>
      </c>
      <c r="AF157">
        <v>13374</v>
      </c>
      <c r="AG157">
        <v>13032</v>
      </c>
      <c r="AH157">
        <v>2176</v>
      </c>
      <c r="AI157">
        <v>2991</v>
      </c>
      <c r="AJ157">
        <v>6862</v>
      </c>
      <c r="AK157">
        <v>3764</v>
      </c>
      <c r="AL157">
        <v>12885</v>
      </c>
      <c r="AM157">
        <v>768</v>
      </c>
      <c r="AN157">
        <v>4975</v>
      </c>
      <c r="AO157">
        <v>7068</v>
      </c>
      <c r="AP157">
        <v>6635</v>
      </c>
      <c r="AQ157">
        <v>1611</v>
      </c>
      <c r="AR157">
        <v>4029</v>
      </c>
      <c r="AS157">
        <v>15001</v>
      </c>
      <c r="AT157">
        <v>2268</v>
      </c>
      <c r="AU157">
        <v>3540</v>
      </c>
      <c r="AV157">
        <v>8415</v>
      </c>
      <c r="AW157" s="115">
        <v>2.0985150126461823E-3</v>
      </c>
      <c r="AX157" s="81" t="s">
        <v>132</v>
      </c>
      <c r="AY157" s="116"/>
      <c r="AZ157" s="83" t="s">
        <v>131</v>
      </c>
      <c r="BB157" s="77">
        <v>156</v>
      </c>
    </row>
    <row r="158" spans="1:54" ht="13.5" thickBot="1" x14ac:dyDescent="0.25">
      <c r="A158" s="114" t="s">
        <v>30</v>
      </c>
      <c r="B158">
        <v>194828</v>
      </c>
      <c r="C158">
        <v>11355</v>
      </c>
      <c r="D158">
        <v>6857</v>
      </c>
      <c r="E158">
        <v>10934</v>
      </c>
      <c r="F158">
        <v>13609</v>
      </c>
      <c r="G158">
        <v>10513</v>
      </c>
      <c r="H158">
        <v>21420</v>
      </c>
      <c r="I158">
        <v>28669</v>
      </c>
      <c r="J158">
        <v>20458</v>
      </c>
      <c r="K158">
        <v>26583</v>
      </c>
      <c r="L158">
        <v>26211</v>
      </c>
      <c r="M158">
        <v>911</v>
      </c>
      <c r="N158">
        <v>1810</v>
      </c>
      <c r="O158">
        <v>12684</v>
      </c>
      <c r="P158">
        <v>2814</v>
      </c>
      <c r="Q158">
        <v>5477</v>
      </c>
      <c r="R158">
        <v>9214</v>
      </c>
      <c r="S158">
        <v>4768</v>
      </c>
      <c r="T158">
        <v>6701</v>
      </c>
      <c r="U158">
        <v>2795</v>
      </c>
      <c r="V158">
        <v>10934</v>
      </c>
      <c r="W158">
        <v>2756</v>
      </c>
      <c r="X158">
        <v>3077</v>
      </c>
      <c r="Y158">
        <v>1494</v>
      </c>
      <c r="Z158">
        <v>4495</v>
      </c>
      <c r="AA158">
        <v>1400</v>
      </c>
      <c r="AB158">
        <v>11095</v>
      </c>
      <c r="AC158">
        <v>2814</v>
      </c>
      <c r="AD158">
        <v>5489</v>
      </c>
      <c r="AE158">
        <v>13609</v>
      </c>
      <c r="AF158">
        <v>12777</v>
      </c>
      <c r="AG158">
        <v>13757</v>
      </c>
      <c r="AH158">
        <v>2460</v>
      </c>
      <c r="AI158">
        <v>3009</v>
      </c>
      <c r="AJ158">
        <v>6729</v>
      </c>
      <c r="AK158">
        <v>3886</v>
      </c>
      <c r="AL158">
        <v>11725</v>
      </c>
      <c r="AM158">
        <v>911</v>
      </c>
      <c r="AN158">
        <v>5160</v>
      </c>
      <c r="AO158">
        <v>6785</v>
      </c>
      <c r="AP158">
        <v>6857</v>
      </c>
      <c r="AQ158">
        <v>1810</v>
      </c>
      <c r="AR158">
        <v>4392</v>
      </c>
      <c r="AS158">
        <v>14858</v>
      </c>
      <c r="AT158">
        <v>2229</v>
      </c>
      <c r="AU158">
        <v>3753</v>
      </c>
      <c r="AV158">
        <v>7612</v>
      </c>
      <c r="AW158" s="115">
        <v>3.1664640270656023E-3</v>
      </c>
      <c r="AX158" s="81" t="s">
        <v>132</v>
      </c>
      <c r="AY158" s="116"/>
      <c r="AZ158" s="83" t="s">
        <v>131</v>
      </c>
      <c r="BB158" s="77">
        <v>157</v>
      </c>
    </row>
    <row r="159" spans="1:54" ht="13.5" thickBot="1" x14ac:dyDescent="0.25">
      <c r="A159" s="114" t="s">
        <v>31</v>
      </c>
      <c r="B159">
        <v>175613</v>
      </c>
      <c r="C159">
        <v>10443</v>
      </c>
      <c r="D159">
        <v>6060</v>
      </c>
      <c r="E159">
        <v>10177</v>
      </c>
      <c r="F159">
        <v>12405</v>
      </c>
      <c r="G159">
        <v>9094</v>
      </c>
      <c r="H159">
        <v>19731</v>
      </c>
      <c r="I159">
        <v>24294</v>
      </c>
      <c r="J159">
        <v>19887</v>
      </c>
      <c r="K159">
        <v>23155</v>
      </c>
      <c r="L159">
        <v>23158</v>
      </c>
      <c r="M159">
        <v>854</v>
      </c>
      <c r="N159">
        <v>1683</v>
      </c>
      <c r="O159">
        <v>11868</v>
      </c>
      <c r="P159">
        <v>2804</v>
      </c>
      <c r="Q159">
        <v>4930</v>
      </c>
      <c r="R159">
        <v>9061</v>
      </c>
      <c r="S159">
        <v>4444</v>
      </c>
      <c r="T159">
        <v>6468</v>
      </c>
      <c r="U159">
        <v>2085</v>
      </c>
      <c r="V159">
        <v>10177</v>
      </c>
      <c r="W159">
        <v>2623</v>
      </c>
      <c r="X159">
        <v>2864</v>
      </c>
      <c r="Y159">
        <v>1324</v>
      </c>
      <c r="Z159">
        <v>4248</v>
      </c>
      <c r="AA159">
        <v>1337</v>
      </c>
      <c r="AB159">
        <v>9813</v>
      </c>
      <c r="AC159">
        <v>2804</v>
      </c>
      <c r="AD159">
        <v>5018</v>
      </c>
      <c r="AE159">
        <v>12405</v>
      </c>
      <c r="AF159">
        <v>10665</v>
      </c>
      <c r="AG159">
        <v>13419</v>
      </c>
      <c r="AH159">
        <v>2052</v>
      </c>
      <c r="AI159">
        <v>2909</v>
      </c>
      <c r="AJ159">
        <v>5740</v>
      </c>
      <c r="AK159">
        <v>3641</v>
      </c>
      <c r="AL159">
        <v>9847</v>
      </c>
      <c r="AM159">
        <v>854</v>
      </c>
      <c r="AN159">
        <v>4801</v>
      </c>
      <c r="AO159">
        <v>5547</v>
      </c>
      <c r="AP159">
        <v>6060</v>
      </c>
      <c r="AQ159">
        <v>1683</v>
      </c>
      <c r="AR159">
        <v>3938</v>
      </c>
      <c r="AS159">
        <v>13308</v>
      </c>
      <c r="AT159">
        <v>1991</v>
      </c>
      <c r="AU159">
        <v>3369</v>
      </c>
      <c r="AV159">
        <v>6188</v>
      </c>
      <c r="AW159" s="115">
        <v>5.1463833996749659E-3</v>
      </c>
      <c r="AX159" s="81" t="s">
        <v>132</v>
      </c>
      <c r="AY159" s="116"/>
      <c r="AZ159" s="83" t="s">
        <v>131</v>
      </c>
      <c r="BB159" s="77">
        <v>158</v>
      </c>
    </row>
    <row r="160" spans="1:54" ht="13.5" thickBot="1" x14ac:dyDescent="0.25">
      <c r="A160" s="114" t="s">
        <v>32</v>
      </c>
      <c r="B160">
        <v>162440</v>
      </c>
      <c r="C160">
        <v>9904</v>
      </c>
      <c r="D160">
        <v>6059</v>
      </c>
      <c r="E160">
        <v>10495</v>
      </c>
      <c r="F160">
        <v>11247</v>
      </c>
      <c r="G160">
        <v>8346</v>
      </c>
      <c r="H160">
        <v>19124</v>
      </c>
      <c r="I160">
        <v>20797</v>
      </c>
      <c r="J160">
        <v>20256</v>
      </c>
      <c r="K160">
        <v>20110</v>
      </c>
      <c r="L160">
        <v>20041</v>
      </c>
      <c r="M160">
        <v>782</v>
      </c>
      <c r="N160">
        <v>1747</v>
      </c>
      <c r="O160">
        <v>10820</v>
      </c>
      <c r="P160">
        <v>2712</v>
      </c>
      <c r="Q160">
        <v>4943</v>
      </c>
      <c r="R160">
        <v>8969</v>
      </c>
      <c r="S160">
        <v>4234</v>
      </c>
      <c r="T160">
        <v>6540</v>
      </c>
      <c r="U160">
        <v>1895</v>
      </c>
      <c r="V160">
        <v>10495</v>
      </c>
      <c r="W160">
        <v>2102</v>
      </c>
      <c r="X160">
        <v>2590</v>
      </c>
      <c r="Y160">
        <v>1222</v>
      </c>
      <c r="Z160">
        <v>3650</v>
      </c>
      <c r="AA160">
        <v>1139</v>
      </c>
      <c r="AB160">
        <v>8031</v>
      </c>
      <c r="AC160">
        <v>2712</v>
      </c>
      <c r="AD160">
        <v>4549</v>
      </c>
      <c r="AE160">
        <v>11247</v>
      </c>
      <c r="AF160">
        <v>8858</v>
      </c>
      <c r="AG160">
        <v>13716</v>
      </c>
      <c r="AH160">
        <v>1550</v>
      </c>
      <c r="AI160">
        <v>2955</v>
      </c>
      <c r="AJ160">
        <v>5212</v>
      </c>
      <c r="AK160">
        <v>3447</v>
      </c>
      <c r="AL160">
        <v>8661</v>
      </c>
      <c r="AM160">
        <v>782</v>
      </c>
      <c r="AN160">
        <v>4484</v>
      </c>
      <c r="AO160">
        <v>5042</v>
      </c>
      <c r="AP160">
        <v>6059</v>
      </c>
      <c r="AQ160">
        <v>1747</v>
      </c>
      <c r="AR160">
        <v>3867</v>
      </c>
      <c r="AS160">
        <v>11449</v>
      </c>
      <c r="AT160">
        <v>1902</v>
      </c>
      <c r="AU160">
        <v>2986</v>
      </c>
      <c r="AV160">
        <v>5405</v>
      </c>
      <c r="AW160" s="115">
        <v>7.7142010080047431E-3</v>
      </c>
      <c r="AX160" s="81" t="s">
        <v>132</v>
      </c>
      <c r="AY160" s="116"/>
      <c r="AZ160" s="83" t="s">
        <v>131</v>
      </c>
      <c r="BB160" s="77">
        <v>159</v>
      </c>
    </row>
    <row r="161" spans="1:54" ht="13.5" thickBot="1" x14ac:dyDescent="0.25">
      <c r="A161" s="114" t="s">
        <v>33</v>
      </c>
      <c r="B161">
        <v>161710</v>
      </c>
      <c r="C161">
        <v>10384</v>
      </c>
      <c r="D161">
        <v>6603</v>
      </c>
      <c r="E161">
        <v>11478</v>
      </c>
      <c r="F161">
        <v>11972</v>
      </c>
      <c r="G161">
        <v>8335</v>
      </c>
      <c r="H161">
        <v>19480</v>
      </c>
      <c r="I161">
        <v>18839</v>
      </c>
      <c r="J161">
        <v>20878</v>
      </c>
      <c r="K161">
        <v>18519</v>
      </c>
      <c r="L161">
        <v>18638</v>
      </c>
      <c r="M161">
        <v>794</v>
      </c>
      <c r="N161">
        <v>1753</v>
      </c>
      <c r="O161">
        <v>11232</v>
      </c>
      <c r="P161">
        <v>2805</v>
      </c>
      <c r="Q161">
        <v>4874</v>
      </c>
      <c r="R161">
        <v>9197</v>
      </c>
      <c r="S161">
        <v>4474</v>
      </c>
      <c r="T161">
        <v>7284</v>
      </c>
      <c r="U161">
        <v>1847</v>
      </c>
      <c r="V161">
        <v>11478</v>
      </c>
      <c r="W161">
        <v>2085</v>
      </c>
      <c r="X161">
        <v>2677</v>
      </c>
      <c r="Y161">
        <v>1114</v>
      </c>
      <c r="Z161">
        <v>3360</v>
      </c>
      <c r="AA161">
        <v>997</v>
      </c>
      <c r="AB161">
        <v>7284</v>
      </c>
      <c r="AC161">
        <v>2805</v>
      </c>
      <c r="AD161">
        <v>4536</v>
      </c>
      <c r="AE161">
        <v>11972</v>
      </c>
      <c r="AF161">
        <v>7278</v>
      </c>
      <c r="AG161">
        <v>13594</v>
      </c>
      <c r="AH161">
        <v>1524</v>
      </c>
      <c r="AI161">
        <v>2921</v>
      </c>
      <c r="AJ161">
        <v>5409</v>
      </c>
      <c r="AK161">
        <v>3796</v>
      </c>
      <c r="AL161">
        <v>8279</v>
      </c>
      <c r="AM161">
        <v>794</v>
      </c>
      <c r="AN161">
        <v>4673</v>
      </c>
      <c r="AO161">
        <v>5098</v>
      </c>
      <c r="AP161">
        <v>6603</v>
      </c>
      <c r="AQ161">
        <v>1753</v>
      </c>
      <c r="AR161">
        <v>3911</v>
      </c>
      <c r="AS161">
        <v>10240</v>
      </c>
      <c r="AT161">
        <v>1952</v>
      </c>
      <c r="AU161">
        <v>2828</v>
      </c>
      <c r="AV161">
        <v>5073</v>
      </c>
      <c r="AW161" s="115">
        <v>1.3107909011026765E-2</v>
      </c>
      <c r="AX161" s="81" t="s">
        <v>132</v>
      </c>
      <c r="AY161" s="116"/>
      <c r="AZ161" s="83" t="s">
        <v>131</v>
      </c>
      <c r="BB161" s="77">
        <v>160</v>
      </c>
    </row>
    <row r="162" spans="1:54" ht="13.5" thickBot="1" x14ac:dyDescent="0.25">
      <c r="A162" s="114" t="s">
        <v>34</v>
      </c>
      <c r="B162">
        <v>125415</v>
      </c>
      <c r="C162">
        <v>8336</v>
      </c>
      <c r="D162">
        <v>5189</v>
      </c>
      <c r="E162">
        <v>9425</v>
      </c>
      <c r="F162">
        <v>9343</v>
      </c>
      <c r="G162">
        <v>6334</v>
      </c>
      <c r="H162">
        <v>14906</v>
      </c>
      <c r="I162">
        <v>13580</v>
      </c>
      <c r="J162">
        <v>16924</v>
      </c>
      <c r="K162">
        <v>14570</v>
      </c>
      <c r="L162">
        <v>13743</v>
      </c>
      <c r="M162">
        <v>720</v>
      </c>
      <c r="N162">
        <v>1315</v>
      </c>
      <c r="O162">
        <v>8851</v>
      </c>
      <c r="P162">
        <v>2179</v>
      </c>
      <c r="Q162">
        <v>3519</v>
      </c>
      <c r="R162">
        <v>6950</v>
      </c>
      <c r="S162">
        <v>3438</v>
      </c>
      <c r="T162">
        <v>6273</v>
      </c>
      <c r="U162">
        <v>1286</v>
      </c>
      <c r="V162">
        <v>9425</v>
      </c>
      <c r="W162">
        <v>1610</v>
      </c>
      <c r="X162">
        <v>2176</v>
      </c>
      <c r="Y162">
        <v>742</v>
      </c>
      <c r="Z162">
        <v>2790</v>
      </c>
      <c r="AA162">
        <v>866</v>
      </c>
      <c r="AB162">
        <v>4963</v>
      </c>
      <c r="AC162">
        <v>2179</v>
      </c>
      <c r="AD162">
        <v>3577</v>
      </c>
      <c r="AE162">
        <v>9343</v>
      </c>
      <c r="AF162">
        <v>5146</v>
      </c>
      <c r="AG162">
        <v>10651</v>
      </c>
      <c r="AH162">
        <v>1118</v>
      </c>
      <c r="AI162">
        <v>2057</v>
      </c>
      <c r="AJ162">
        <v>4437</v>
      </c>
      <c r="AK162">
        <v>2976</v>
      </c>
      <c r="AL162">
        <v>6088</v>
      </c>
      <c r="AM162">
        <v>720</v>
      </c>
      <c r="AN162">
        <v>3803</v>
      </c>
      <c r="AO162">
        <v>3723</v>
      </c>
      <c r="AP162">
        <v>5189</v>
      </c>
      <c r="AQ162">
        <v>1315</v>
      </c>
      <c r="AR162">
        <v>3184</v>
      </c>
      <c r="AS162">
        <v>8482</v>
      </c>
      <c r="AT162">
        <v>1471</v>
      </c>
      <c r="AU162">
        <v>1985</v>
      </c>
      <c r="AV162">
        <v>3933</v>
      </c>
      <c r="AW162" s="115">
        <v>2.0239849544481259E-2</v>
      </c>
      <c r="AX162" s="81" t="s">
        <v>132</v>
      </c>
      <c r="AY162" s="116"/>
      <c r="AZ162" s="83" t="s">
        <v>131</v>
      </c>
      <c r="BB162" s="77">
        <v>161</v>
      </c>
    </row>
    <row r="163" spans="1:54" ht="13.5" thickBot="1" x14ac:dyDescent="0.25">
      <c r="A163" s="114" t="s">
        <v>35</v>
      </c>
      <c r="B163">
        <v>102564</v>
      </c>
      <c r="C163">
        <v>6660</v>
      </c>
      <c r="D163">
        <v>4053</v>
      </c>
      <c r="E163">
        <v>7896</v>
      </c>
      <c r="F163">
        <v>7471</v>
      </c>
      <c r="G163">
        <v>5242</v>
      </c>
      <c r="H163">
        <v>12586</v>
      </c>
      <c r="I163">
        <v>11442</v>
      </c>
      <c r="J163">
        <v>13122</v>
      </c>
      <c r="K163">
        <v>12029</v>
      </c>
      <c r="L163">
        <v>11462</v>
      </c>
      <c r="M163">
        <v>476</v>
      </c>
      <c r="N163">
        <v>1021</v>
      </c>
      <c r="O163">
        <v>7325</v>
      </c>
      <c r="P163">
        <v>1779</v>
      </c>
      <c r="Q163">
        <v>3374</v>
      </c>
      <c r="R163">
        <v>5478</v>
      </c>
      <c r="S163">
        <v>2691</v>
      </c>
      <c r="T163">
        <v>5057</v>
      </c>
      <c r="U163">
        <v>982</v>
      </c>
      <c r="V163">
        <v>7896</v>
      </c>
      <c r="W163">
        <v>1428</v>
      </c>
      <c r="X163">
        <v>1708</v>
      </c>
      <c r="Y163">
        <v>642</v>
      </c>
      <c r="Z163">
        <v>2251</v>
      </c>
      <c r="AA163">
        <v>859</v>
      </c>
      <c r="AB163">
        <v>4262</v>
      </c>
      <c r="AC163">
        <v>1779</v>
      </c>
      <c r="AD163">
        <v>3039</v>
      </c>
      <c r="AE163">
        <v>7471</v>
      </c>
      <c r="AF163">
        <v>4047</v>
      </c>
      <c r="AG163">
        <v>8065</v>
      </c>
      <c r="AH163">
        <v>980</v>
      </c>
      <c r="AI163">
        <v>1739</v>
      </c>
      <c r="AJ163">
        <v>3734</v>
      </c>
      <c r="AK163">
        <v>2412</v>
      </c>
      <c r="AL163">
        <v>4859</v>
      </c>
      <c r="AM163">
        <v>476</v>
      </c>
      <c r="AN163">
        <v>3206</v>
      </c>
      <c r="AO163">
        <v>3124</v>
      </c>
      <c r="AP163">
        <v>4053</v>
      </c>
      <c r="AQ163">
        <v>1021</v>
      </c>
      <c r="AR163">
        <v>2540</v>
      </c>
      <c r="AS163">
        <v>7170</v>
      </c>
      <c r="AT163">
        <v>1221</v>
      </c>
      <c r="AU163">
        <v>1790</v>
      </c>
      <c r="AV163">
        <v>3210</v>
      </c>
      <c r="AW163" s="115">
        <v>3.3849414257961966E-2</v>
      </c>
      <c r="AX163" s="81" t="s">
        <v>132</v>
      </c>
      <c r="AY163" s="116"/>
      <c r="AZ163" s="83" t="s">
        <v>131</v>
      </c>
      <c r="BB163" s="77">
        <v>162</v>
      </c>
    </row>
    <row r="164" spans="1:54" ht="13.5" thickBot="1" x14ac:dyDescent="0.25">
      <c r="A164" s="114" t="s">
        <v>36</v>
      </c>
      <c r="B164">
        <v>76406</v>
      </c>
      <c r="C164">
        <v>4475</v>
      </c>
      <c r="D164">
        <v>3105</v>
      </c>
      <c r="E164">
        <v>5935</v>
      </c>
      <c r="F164">
        <v>5461</v>
      </c>
      <c r="G164">
        <v>3600</v>
      </c>
      <c r="H164">
        <v>9457</v>
      </c>
      <c r="I164">
        <v>9039</v>
      </c>
      <c r="J164">
        <v>9654</v>
      </c>
      <c r="K164">
        <v>8842</v>
      </c>
      <c r="L164">
        <v>8616</v>
      </c>
      <c r="M164">
        <v>328</v>
      </c>
      <c r="N164">
        <v>681</v>
      </c>
      <c r="O164">
        <v>6013</v>
      </c>
      <c r="P164">
        <v>1200</v>
      </c>
      <c r="Q164">
        <v>2691</v>
      </c>
      <c r="R164">
        <v>4062</v>
      </c>
      <c r="S164">
        <v>2011</v>
      </c>
      <c r="T164">
        <v>3434</v>
      </c>
      <c r="U164">
        <v>727</v>
      </c>
      <c r="V164">
        <v>5935</v>
      </c>
      <c r="W164">
        <v>1248</v>
      </c>
      <c r="X164">
        <v>1011</v>
      </c>
      <c r="Y164">
        <v>537</v>
      </c>
      <c r="Z164">
        <v>1851</v>
      </c>
      <c r="AA164">
        <v>678</v>
      </c>
      <c r="AB164">
        <v>3394</v>
      </c>
      <c r="AC164">
        <v>1200</v>
      </c>
      <c r="AD164">
        <v>1965</v>
      </c>
      <c r="AE164">
        <v>5461</v>
      </c>
      <c r="AF164">
        <v>3117</v>
      </c>
      <c r="AG164">
        <v>6220</v>
      </c>
      <c r="AH164">
        <v>699</v>
      </c>
      <c r="AI164">
        <v>1400</v>
      </c>
      <c r="AJ164">
        <v>2704</v>
      </c>
      <c r="AK164">
        <v>1747</v>
      </c>
      <c r="AL164">
        <v>3694</v>
      </c>
      <c r="AM164">
        <v>328</v>
      </c>
      <c r="AN164">
        <v>2754</v>
      </c>
      <c r="AO164">
        <v>2530</v>
      </c>
      <c r="AP164">
        <v>3105</v>
      </c>
      <c r="AQ164">
        <v>681</v>
      </c>
      <c r="AR164">
        <v>1717</v>
      </c>
      <c r="AS164">
        <v>5148</v>
      </c>
      <c r="AT164">
        <v>908</v>
      </c>
      <c r="AU164">
        <v>1478</v>
      </c>
      <c r="AV164">
        <v>1971</v>
      </c>
      <c r="AW164" s="115">
        <v>5.7181139021221308E-2</v>
      </c>
      <c r="AX164" s="81" t="s">
        <v>132</v>
      </c>
      <c r="AY164" s="116"/>
      <c r="AZ164" s="83" t="s">
        <v>131</v>
      </c>
      <c r="BB164" s="77">
        <v>163</v>
      </c>
    </row>
    <row r="165" spans="1:54" ht="13.5" thickBot="1" x14ac:dyDescent="0.25">
      <c r="A165" s="114" t="s">
        <v>37</v>
      </c>
      <c r="B165">
        <v>47593</v>
      </c>
      <c r="C165">
        <v>2697</v>
      </c>
      <c r="D165">
        <v>1957</v>
      </c>
      <c r="E165">
        <v>3621</v>
      </c>
      <c r="F165">
        <v>3458</v>
      </c>
      <c r="G165">
        <v>2183</v>
      </c>
      <c r="H165">
        <v>5964</v>
      </c>
      <c r="I165">
        <v>5549</v>
      </c>
      <c r="J165">
        <v>5938</v>
      </c>
      <c r="K165">
        <v>5560</v>
      </c>
      <c r="L165">
        <v>5361</v>
      </c>
      <c r="M165">
        <v>198</v>
      </c>
      <c r="N165">
        <v>441</v>
      </c>
      <c r="O165">
        <v>3809</v>
      </c>
      <c r="P165">
        <v>857</v>
      </c>
      <c r="Q165">
        <v>1633</v>
      </c>
      <c r="R165">
        <v>2736</v>
      </c>
      <c r="S165">
        <v>1311</v>
      </c>
      <c r="T165">
        <v>2186</v>
      </c>
      <c r="U165">
        <v>404</v>
      </c>
      <c r="V165">
        <v>3621</v>
      </c>
      <c r="W165">
        <v>899</v>
      </c>
      <c r="X165">
        <v>609</v>
      </c>
      <c r="Y165">
        <v>244</v>
      </c>
      <c r="Z165">
        <v>1241</v>
      </c>
      <c r="AA165">
        <v>409</v>
      </c>
      <c r="AB165">
        <v>2234</v>
      </c>
      <c r="AC165">
        <v>857</v>
      </c>
      <c r="AD165">
        <v>1208</v>
      </c>
      <c r="AE165">
        <v>3458</v>
      </c>
      <c r="AF165">
        <v>1820</v>
      </c>
      <c r="AG165">
        <v>3752</v>
      </c>
      <c r="AH165">
        <v>472</v>
      </c>
      <c r="AI165">
        <v>811</v>
      </c>
      <c r="AJ165">
        <v>1595</v>
      </c>
      <c r="AK165">
        <v>939</v>
      </c>
      <c r="AL165">
        <v>2140</v>
      </c>
      <c r="AM165">
        <v>198</v>
      </c>
      <c r="AN165">
        <v>1599</v>
      </c>
      <c r="AO165">
        <v>1827</v>
      </c>
      <c r="AP165">
        <v>1957</v>
      </c>
      <c r="AQ165">
        <v>441</v>
      </c>
      <c r="AR165">
        <v>1149</v>
      </c>
      <c r="AS165">
        <v>3420</v>
      </c>
      <c r="AT165">
        <v>571</v>
      </c>
      <c r="AU165">
        <v>777</v>
      </c>
      <c r="AV165">
        <v>1075</v>
      </c>
      <c r="AW165" s="115">
        <v>9.7975221694973483E-2</v>
      </c>
      <c r="AX165" s="81" t="s">
        <v>132</v>
      </c>
      <c r="AY165" s="116"/>
      <c r="AZ165" s="83" t="s">
        <v>131</v>
      </c>
      <c r="BB165" s="77">
        <v>164</v>
      </c>
    </row>
    <row r="166" spans="1:54" ht="13.5" thickBot="1" x14ac:dyDescent="0.25">
      <c r="A166" s="204" t="s">
        <v>208</v>
      </c>
      <c r="B166">
        <v>23854</v>
      </c>
      <c r="C166">
        <v>1251</v>
      </c>
      <c r="D166">
        <v>982</v>
      </c>
      <c r="E166">
        <v>1797</v>
      </c>
      <c r="F166">
        <v>1675</v>
      </c>
      <c r="G166">
        <v>1096</v>
      </c>
      <c r="H166">
        <v>3003</v>
      </c>
      <c r="I166">
        <v>2848</v>
      </c>
      <c r="J166">
        <v>2809</v>
      </c>
      <c r="K166">
        <v>2636</v>
      </c>
      <c r="L166">
        <v>2888</v>
      </c>
      <c r="M166">
        <v>114</v>
      </c>
      <c r="N166">
        <v>227</v>
      </c>
      <c r="O166">
        <v>2114</v>
      </c>
      <c r="P166">
        <v>414</v>
      </c>
      <c r="Q166">
        <v>796</v>
      </c>
      <c r="R166">
        <v>1423</v>
      </c>
      <c r="S166">
        <v>665</v>
      </c>
      <c r="T166">
        <v>1030</v>
      </c>
      <c r="U166">
        <v>205</v>
      </c>
      <c r="V166">
        <v>1797</v>
      </c>
      <c r="W166">
        <v>613</v>
      </c>
      <c r="X166">
        <v>267</v>
      </c>
      <c r="Y166">
        <v>130</v>
      </c>
      <c r="Z166">
        <v>657</v>
      </c>
      <c r="AA166">
        <v>190</v>
      </c>
      <c r="AB166">
        <v>1398</v>
      </c>
      <c r="AC166">
        <v>414</v>
      </c>
      <c r="AD166">
        <v>600</v>
      </c>
      <c r="AE166">
        <v>1675</v>
      </c>
      <c r="AF166">
        <v>924</v>
      </c>
      <c r="AG166">
        <v>1779</v>
      </c>
      <c r="AH166">
        <v>192</v>
      </c>
      <c r="AI166">
        <v>364</v>
      </c>
      <c r="AJ166">
        <v>784</v>
      </c>
      <c r="AK166">
        <v>443</v>
      </c>
      <c r="AL166">
        <v>964</v>
      </c>
      <c r="AM166">
        <v>114</v>
      </c>
      <c r="AN166">
        <v>836</v>
      </c>
      <c r="AO166">
        <v>1067</v>
      </c>
      <c r="AP166">
        <v>982</v>
      </c>
      <c r="AQ166">
        <v>227</v>
      </c>
      <c r="AR166">
        <v>541</v>
      </c>
      <c r="AS166">
        <v>1672</v>
      </c>
      <c r="AT166">
        <v>291</v>
      </c>
      <c r="AU166">
        <v>345</v>
      </c>
      <c r="AV166">
        <v>469</v>
      </c>
      <c r="AW166" s="115">
        <v>0.17718641347954001</v>
      </c>
      <c r="AX166" s="81" t="s">
        <v>132</v>
      </c>
      <c r="AY166" s="116"/>
      <c r="AZ166" s="83" t="s">
        <v>131</v>
      </c>
      <c r="BB166" s="77">
        <v>165</v>
      </c>
    </row>
    <row r="167" spans="1:54" ht="13.5" thickBot="1" x14ac:dyDescent="0.25">
      <c r="A167" s="204" t="s">
        <v>209</v>
      </c>
      <c r="B167">
        <v>8713</v>
      </c>
      <c r="C167">
        <v>448</v>
      </c>
      <c r="D167">
        <v>331</v>
      </c>
      <c r="E167">
        <v>687</v>
      </c>
      <c r="F167">
        <v>720</v>
      </c>
      <c r="G167">
        <v>405</v>
      </c>
      <c r="H167">
        <v>1096</v>
      </c>
      <c r="I167">
        <v>1075</v>
      </c>
      <c r="J167">
        <v>979</v>
      </c>
      <c r="K167">
        <v>879</v>
      </c>
      <c r="L167">
        <v>1010</v>
      </c>
      <c r="M167">
        <v>35</v>
      </c>
      <c r="N167">
        <v>74</v>
      </c>
      <c r="O167">
        <v>878</v>
      </c>
      <c r="P167">
        <v>96</v>
      </c>
      <c r="Q167">
        <v>239</v>
      </c>
      <c r="R167">
        <v>520</v>
      </c>
      <c r="S167">
        <v>281</v>
      </c>
      <c r="T167">
        <v>408</v>
      </c>
      <c r="U167">
        <v>67</v>
      </c>
      <c r="V167">
        <v>687</v>
      </c>
      <c r="W167">
        <v>208</v>
      </c>
      <c r="X167">
        <v>107</v>
      </c>
      <c r="Y167">
        <v>58</v>
      </c>
      <c r="Z167">
        <v>277</v>
      </c>
      <c r="AA167">
        <v>46</v>
      </c>
      <c r="AB167">
        <v>433</v>
      </c>
      <c r="AC167">
        <v>96</v>
      </c>
      <c r="AD167">
        <v>221</v>
      </c>
      <c r="AE167">
        <v>720</v>
      </c>
      <c r="AF167">
        <v>323</v>
      </c>
      <c r="AG167">
        <v>571</v>
      </c>
      <c r="AH167">
        <v>73</v>
      </c>
      <c r="AI167">
        <v>150</v>
      </c>
      <c r="AJ167">
        <v>337</v>
      </c>
      <c r="AK167">
        <v>178</v>
      </c>
      <c r="AL167">
        <v>300</v>
      </c>
      <c r="AM167">
        <v>35</v>
      </c>
      <c r="AN167">
        <v>389</v>
      </c>
      <c r="AO167">
        <v>448</v>
      </c>
      <c r="AP167">
        <v>331</v>
      </c>
      <c r="AQ167">
        <v>74</v>
      </c>
      <c r="AR167">
        <v>163</v>
      </c>
      <c r="AS167">
        <v>579</v>
      </c>
      <c r="AT167">
        <v>117</v>
      </c>
      <c r="AU167">
        <v>127</v>
      </c>
      <c r="AV167">
        <v>150</v>
      </c>
      <c r="AW167" s="115"/>
      <c r="AX167" s="81"/>
      <c r="AY167" s="116"/>
      <c r="AZ167" s="83"/>
      <c r="BB167" s="77">
        <v>166</v>
      </c>
    </row>
    <row r="168" spans="1:54" ht="13.5" thickBot="1" x14ac:dyDescent="0.25">
      <c r="A168" s="114" t="s">
        <v>39</v>
      </c>
      <c r="B168">
        <v>27728</v>
      </c>
      <c r="C168">
        <v>1269</v>
      </c>
      <c r="D168">
        <v>874</v>
      </c>
      <c r="E168">
        <v>1325</v>
      </c>
      <c r="F168">
        <v>2019</v>
      </c>
      <c r="G168">
        <v>1499</v>
      </c>
      <c r="H168">
        <v>3254</v>
      </c>
      <c r="I168">
        <v>4173</v>
      </c>
      <c r="J168">
        <v>2313</v>
      </c>
      <c r="K168">
        <v>4041</v>
      </c>
      <c r="L168">
        <v>4614</v>
      </c>
      <c r="M168">
        <v>92</v>
      </c>
      <c r="N168">
        <v>238</v>
      </c>
      <c r="O168">
        <v>1687</v>
      </c>
      <c r="P168">
        <v>330</v>
      </c>
      <c r="Q168">
        <v>931</v>
      </c>
      <c r="R168">
        <v>1368</v>
      </c>
      <c r="S168">
        <v>602</v>
      </c>
      <c r="T168">
        <v>717</v>
      </c>
      <c r="U168">
        <v>350</v>
      </c>
      <c r="V168">
        <v>1325</v>
      </c>
      <c r="W168">
        <v>448</v>
      </c>
      <c r="X168">
        <v>324</v>
      </c>
      <c r="Y168">
        <v>244</v>
      </c>
      <c r="Z168">
        <v>674</v>
      </c>
      <c r="AA168">
        <v>173</v>
      </c>
      <c r="AB168">
        <v>2125</v>
      </c>
      <c r="AC168">
        <v>330</v>
      </c>
      <c r="AD168">
        <v>840</v>
      </c>
      <c r="AE168">
        <v>2019</v>
      </c>
      <c r="AF168">
        <v>2089</v>
      </c>
      <c r="AG168">
        <v>1596</v>
      </c>
      <c r="AH168">
        <v>252</v>
      </c>
      <c r="AI168">
        <v>441</v>
      </c>
      <c r="AJ168">
        <v>955</v>
      </c>
      <c r="AK168">
        <v>484</v>
      </c>
      <c r="AL168">
        <v>1873</v>
      </c>
      <c r="AM168">
        <v>92</v>
      </c>
      <c r="AN168">
        <v>637</v>
      </c>
      <c r="AO168">
        <v>941</v>
      </c>
      <c r="AP168">
        <v>874</v>
      </c>
      <c r="AQ168">
        <v>238</v>
      </c>
      <c r="AR168">
        <v>461</v>
      </c>
      <c r="AS168">
        <v>2168</v>
      </c>
      <c r="AT168">
        <v>309</v>
      </c>
      <c r="AU168">
        <v>474</v>
      </c>
      <c r="AV168">
        <v>1374</v>
      </c>
      <c r="AW168" s="115">
        <v>3.2833199709846137E-3</v>
      </c>
      <c r="AX168" s="81" t="s">
        <v>132</v>
      </c>
      <c r="AY168" s="116"/>
      <c r="AZ168" s="83" t="s">
        <v>131</v>
      </c>
      <c r="BB168" s="77">
        <v>167</v>
      </c>
    </row>
    <row r="169" spans="1:54" ht="13.5" thickBot="1" x14ac:dyDescent="0.25">
      <c r="A169" s="114" t="s">
        <v>40</v>
      </c>
      <c r="B169">
        <v>104708</v>
      </c>
      <c r="C169">
        <v>5086</v>
      </c>
      <c r="D169">
        <v>3177</v>
      </c>
      <c r="E169">
        <v>5588</v>
      </c>
      <c r="F169">
        <v>7735</v>
      </c>
      <c r="G169">
        <v>5995</v>
      </c>
      <c r="H169">
        <v>12138</v>
      </c>
      <c r="I169">
        <v>14772</v>
      </c>
      <c r="J169">
        <v>9367</v>
      </c>
      <c r="K169">
        <v>15450</v>
      </c>
      <c r="L169">
        <v>16092</v>
      </c>
      <c r="M169">
        <v>406</v>
      </c>
      <c r="N169">
        <v>938</v>
      </c>
      <c r="O169">
        <v>6491</v>
      </c>
      <c r="P169">
        <v>1473</v>
      </c>
      <c r="Q169">
        <v>3131</v>
      </c>
      <c r="R169">
        <v>5350</v>
      </c>
      <c r="S169">
        <v>2521</v>
      </c>
      <c r="T169">
        <v>2948</v>
      </c>
      <c r="U169">
        <v>1341</v>
      </c>
      <c r="V169">
        <v>5588</v>
      </c>
      <c r="W169">
        <v>1509</v>
      </c>
      <c r="X169">
        <v>1309</v>
      </c>
      <c r="Y169">
        <v>894</v>
      </c>
      <c r="Z169">
        <v>2540</v>
      </c>
      <c r="AA169">
        <v>732</v>
      </c>
      <c r="AB169">
        <v>6526</v>
      </c>
      <c r="AC169">
        <v>1473</v>
      </c>
      <c r="AD169">
        <v>3317</v>
      </c>
      <c r="AE169">
        <v>7735</v>
      </c>
      <c r="AF169">
        <v>6668</v>
      </c>
      <c r="AG169">
        <v>6419</v>
      </c>
      <c r="AH169">
        <v>1028</v>
      </c>
      <c r="AI169">
        <v>1856</v>
      </c>
      <c r="AJ169">
        <v>3657</v>
      </c>
      <c r="AK169">
        <v>1792</v>
      </c>
      <c r="AL169">
        <v>7258</v>
      </c>
      <c r="AM169">
        <v>406</v>
      </c>
      <c r="AN169">
        <v>2461</v>
      </c>
      <c r="AO169">
        <v>3676</v>
      </c>
      <c r="AP169">
        <v>3177</v>
      </c>
      <c r="AQ169">
        <v>938</v>
      </c>
      <c r="AR169">
        <v>1985</v>
      </c>
      <c r="AS169">
        <v>8192</v>
      </c>
      <c r="AT169">
        <v>1337</v>
      </c>
      <c r="AU169">
        <v>1774</v>
      </c>
      <c r="AV169">
        <v>5170</v>
      </c>
      <c r="AW169" s="115">
        <v>1.9078029139179241E-4</v>
      </c>
      <c r="AX169" s="81" t="s">
        <v>132</v>
      </c>
      <c r="AY169" s="116"/>
      <c r="AZ169" s="83" t="s">
        <v>131</v>
      </c>
      <c r="BB169" s="77">
        <v>168</v>
      </c>
    </row>
    <row r="170" spans="1:54" ht="13.5" thickBot="1" x14ac:dyDescent="0.25">
      <c r="A170" s="114" t="s">
        <v>41</v>
      </c>
      <c r="B170">
        <v>126132</v>
      </c>
      <c r="C170">
        <v>6997</v>
      </c>
      <c r="D170">
        <v>4477</v>
      </c>
      <c r="E170">
        <v>6784</v>
      </c>
      <c r="F170">
        <v>9039</v>
      </c>
      <c r="G170">
        <v>7039</v>
      </c>
      <c r="H170">
        <v>14092</v>
      </c>
      <c r="I170">
        <v>17347</v>
      </c>
      <c r="J170">
        <v>12538</v>
      </c>
      <c r="K170">
        <v>18512</v>
      </c>
      <c r="L170">
        <v>17362</v>
      </c>
      <c r="M170">
        <v>411</v>
      </c>
      <c r="N170">
        <v>1200</v>
      </c>
      <c r="O170">
        <v>8290</v>
      </c>
      <c r="P170">
        <v>2044</v>
      </c>
      <c r="Q170">
        <v>3184</v>
      </c>
      <c r="R170">
        <v>6524</v>
      </c>
      <c r="S170">
        <v>3095</v>
      </c>
      <c r="T170">
        <v>4148</v>
      </c>
      <c r="U170">
        <v>1529</v>
      </c>
      <c r="V170">
        <v>6784</v>
      </c>
      <c r="W170">
        <v>1862</v>
      </c>
      <c r="X170">
        <v>1773</v>
      </c>
      <c r="Y170">
        <v>1173</v>
      </c>
      <c r="Z170">
        <v>3051</v>
      </c>
      <c r="AA170">
        <v>919</v>
      </c>
      <c r="AB170">
        <v>6325</v>
      </c>
      <c r="AC170">
        <v>2044</v>
      </c>
      <c r="AD170">
        <v>3827</v>
      </c>
      <c r="AE170">
        <v>9039</v>
      </c>
      <c r="AF170">
        <v>7261</v>
      </c>
      <c r="AG170">
        <v>8390</v>
      </c>
      <c r="AH170">
        <v>1449</v>
      </c>
      <c r="AI170">
        <v>2253</v>
      </c>
      <c r="AJ170">
        <v>4384</v>
      </c>
      <c r="AK170">
        <v>2494</v>
      </c>
      <c r="AL170">
        <v>8479</v>
      </c>
      <c r="AM170">
        <v>411</v>
      </c>
      <c r="AN170">
        <v>3333</v>
      </c>
      <c r="AO170">
        <v>4447</v>
      </c>
      <c r="AP170">
        <v>4477</v>
      </c>
      <c r="AQ170">
        <v>1200</v>
      </c>
      <c r="AR170">
        <v>2730</v>
      </c>
      <c r="AS170">
        <v>10033</v>
      </c>
      <c r="AT170">
        <v>1683</v>
      </c>
      <c r="AU170">
        <v>2098</v>
      </c>
      <c r="AV170">
        <v>5733</v>
      </c>
      <c r="AW170" s="115">
        <v>6.9984447900466566E-5</v>
      </c>
      <c r="AX170" s="81" t="s">
        <v>132</v>
      </c>
      <c r="AY170" s="116"/>
      <c r="AZ170" s="83" t="s">
        <v>131</v>
      </c>
      <c r="BB170" s="77">
        <v>169</v>
      </c>
    </row>
    <row r="171" spans="1:54" ht="13.5" thickBot="1" x14ac:dyDescent="0.25">
      <c r="A171" s="114" t="s">
        <v>42</v>
      </c>
      <c r="B171">
        <v>139583</v>
      </c>
      <c r="C171">
        <v>7902</v>
      </c>
      <c r="D171">
        <v>5016</v>
      </c>
      <c r="E171">
        <v>7929</v>
      </c>
      <c r="F171">
        <v>10024</v>
      </c>
      <c r="G171">
        <v>7359</v>
      </c>
      <c r="H171">
        <v>16003</v>
      </c>
      <c r="I171">
        <v>18470</v>
      </c>
      <c r="J171">
        <v>15017</v>
      </c>
      <c r="K171">
        <v>19637</v>
      </c>
      <c r="L171">
        <v>18658</v>
      </c>
      <c r="M171">
        <v>550</v>
      </c>
      <c r="N171">
        <v>1435</v>
      </c>
      <c r="O171">
        <v>9366</v>
      </c>
      <c r="P171">
        <v>2217</v>
      </c>
      <c r="Q171">
        <v>3247</v>
      </c>
      <c r="R171">
        <v>7490</v>
      </c>
      <c r="S171">
        <v>3539</v>
      </c>
      <c r="T171">
        <v>5059</v>
      </c>
      <c r="U171">
        <v>1775</v>
      </c>
      <c r="V171">
        <v>7929</v>
      </c>
      <c r="W171">
        <v>1939</v>
      </c>
      <c r="X171">
        <v>1988</v>
      </c>
      <c r="Y171">
        <v>1282</v>
      </c>
      <c r="Z171">
        <v>3811</v>
      </c>
      <c r="AA171">
        <v>1049</v>
      </c>
      <c r="AB171">
        <v>6250</v>
      </c>
      <c r="AC171">
        <v>2217</v>
      </c>
      <c r="AD171">
        <v>3974</v>
      </c>
      <c r="AE171">
        <v>10024</v>
      </c>
      <c r="AF171">
        <v>7386</v>
      </c>
      <c r="AG171">
        <v>9958</v>
      </c>
      <c r="AH171">
        <v>1584</v>
      </c>
      <c r="AI171">
        <v>2586</v>
      </c>
      <c r="AJ171">
        <v>5266</v>
      </c>
      <c r="AK171">
        <v>2731</v>
      </c>
      <c r="AL171">
        <v>8774</v>
      </c>
      <c r="AM171">
        <v>550</v>
      </c>
      <c r="AN171">
        <v>3888</v>
      </c>
      <c r="AO171">
        <v>4886</v>
      </c>
      <c r="AP171">
        <v>5016</v>
      </c>
      <c r="AQ171">
        <v>1435</v>
      </c>
      <c r="AR171">
        <v>3183</v>
      </c>
      <c r="AS171">
        <v>10863</v>
      </c>
      <c r="AT171">
        <v>1610</v>
      </c>
      <c r="AU171">
        <v>2283</v>
      </c>
      <c r="AV171">
        <v>6011</v>
      </c>
      <c r="AW171" s="115">
        <v>1.2437295302848142E-4</v>
      </c>
      <c r="AX171" s="81" t="s">
        <v>132</v>
      </c>
      <c r="AY171" s="116"/>
      <c r="AZ171" s="83" t="s">
        <v>131</v>
      </c>
      <c r="BB171" s="77">
        <v>170</v>
      </c>
    </row>
    <row r="172" spans="1:54" ht="13.5" thickBot="1" x14ac:dyDescent="0.25">
      <c r="A172" s="114" t="s">
        <v>43</v>
      </c>
      <c r="B172">
        <v>151944</v>
      </c>
      <c r="C172">
        <v>8357</v>
      </c>
      <c r="D172">
        <v>4922</v>
      </c>
      <c r="E172">
        <v>7846</v>
      </c>
      <c r="F172">
        <v>10307</v>
      </c>
      <c r="G172">
        <v>8410</v>
      </c>
      <c r="H172">
        <v>18338</v>
      </c>
      <c r="I172">
        <v>23117</v>
      </c>
      <c r="J172">
        <v>14346</v>
      </c>
      <c r="K172">
        <v>19959</v>
      </c>
      <c r="L172">
        <v>21425</v>
      </c>
      <c r="M172">
        <v>618</v>
      </c>
      <c r="N172">
        <v>1386</v>
      </c>
      <c r="O172">
        <v>10856</v>
      </c>
      <c r="P172">
        <v>2057</v>
      </c>
      <c r="Q172">
        <v>5411</v>
      </c>
      <c r="R172">
        <v>7660</v>
      </c>
      <c r="S172">
        <v>3532</v>
      </c>
      <c r="T172">
        <v>4763</v>
      </c>
      <c r="U172">
        <v>1941</v>
      </c>
      <c r="V172">
        <v>7846</v>
      </c>
      <c r="W172">
        <v>3639</v>
      </c>
      <c r="X172">
        <v>2229</v>
      </c>
      <c r="Y172">
        <v>1248</v>
      </c>
      <c r="Z172">
        <v>4698</v>
      </c>
      <c r="AA172">
        <v>1048</v>
      </c>
      <c r="AB172">
        <v>7960</v>
      </c>
      <c r="AC172">
        <v>2057</v>
      </c>
      <c r="AD172">
        <v>4150</v>
      </c>
      <c r="AE172">
        <v>10307</v>
      </c>
      <c r="AF172">
        <v>11401</v>
      </c>
      <c r="AG172">
        <v>9583</v>
      </c>
      <c r="AH172">
        <v>1657</v>
      </c>
      <c r="AI172">
        <v>2549</v>
      </c>
      <c r="AJ172">
        <v>5267</v>
      </c>
      <c r="AK172">
        <v>2939</v>
      </c>
      <c r="AL172">
        <v>8723</v>
      </c>
      <c r="AM172">
        <v>618</v>
      </c>
      <c r="AN172">
        <v>3685</v>
      </c>
      <c r="AO172">
        <v>5220</v>
      </c>
      <c r="AP172">
        <v>4922</v>
      </c>
      <c r="AQ172">
        <v>1386</v>
      </c>
      <c r="AR172">
        <v>3189</v>
      </c>
      <c r="AS172">
        <v>11236</v>
      </c>
      <c r="AT172">
        <v>2319</v>
      </c>
      <c r="AU172">
        <v>2543</v>
      </c>
      <c r="AV172">
        <v>6218</v>
      </c>
      <c r="AW172" s="115">
        <v>3.3697842677326634E-4</v>
      </c>
      <c r="AX172" s="81" t="s">
        <v>132</v>
      </c>
      <c r="AY172" s="116"/>
      <c r="AZ172" s="83" t="s">
        <v>131</v>
      </c>
      <c r="BB172" s="77">
        <v>171</v>
      </c>
    </row>
    <row r="173" spans="1:54" ht="13.5" thickBot="1" x14ac:dyDescent="0.25">
      <c r="A173" s="114" t="s">
        <v>44</v>
      </c>
      <c r="B173">
        <v>167413</v>
      </c>
      <c r="C173">
        <v>6810</v>
      </c>
      <c r="D173">
        <v>3817</v>
      </c>
      <c r="E173">
        <v>6318</v>
      </c>
      <c r="F173">
        <v>10019</v>
      </c>
      <c r="G173">
        <v>8837</v>
      </c>
      <c r="H173">
        <v>20372</v>
      </c>
      <c r="I173">
        <v>33544</v>
      </c>
      <c r="J173">
        <v>10352</v>
      </c>
      <c r="K173">
        <v>19218</v>
      </c>
      <c r="L173">
        <v>32880</v>
      </c>
      <c r="M173">
        <v>504</v>
      </c>
      <c r="N173">
        <v>1016</v>
      </c>
      <c r="O173">
        <v>12360</v>
      </c>
      <c r="P173">
        <v>1366</v>
      </c>
      <c r="Q173">
        <v>10023</v>
      </c>
      <c r="R173">
        <v>6278</v>
      </c>
      <c r="S173">
        <v>2994</v>
      </c>
      <c r="T173">
        <v>3352</v>
      </c>
      <c r="U173">
        <v>1478</v>
      </c>
      <c r="V173">
        <v>6318</v>
      </c>
      <c r="W173">
        <v>5895</v>
      </c>
      <c r="X173">
        <v>1839</v>
      </c>
      <c r="Y173">
        <v>1307</v>
      </c>
      <c r="Z173">
        <v>4163</v>
      </c>
      <c r="AA173">
        <v>974</v>
      </c>
      <c r="AB173">
        <v>20789</v>
      </c>
      <c r="AC173">
        <v>1366</v>
      </c>
      <c r="AD173">
        <v>4013</v>
      </c>
      <c r="AE173">
        <v>10019</v>
      </c>
      <c r="AF173">
        <v>22038</v>
      </c>
      <c r="AG173">
        <v>7000</v>
      </c>
      <c r="AH173">
        <v>1581</v>
      </c>
      <c r="AI173">
        <v>2181</v>
      </c>
      <c r="AJ173">
        <v>4071</v>
      </c>
      <c r="AK173">
        <v>2341</v>
      </c>
      <c r="AL173">
        <v>8438</v>
      </c>
      <c r="AM173">
        <v>504</v>
      </c>
      <c r="AN173">
        <v>3471</v>
      </c>
      <c r="AO173">
        <v>5064</v>
      </c>
      <c r="AP173">
        <v>3817</v>
      </c>
      <c r="AQ173">
        <v>1016</v>
      </c>
      <c r="AR173">
        <v>2630</v>
      </c>
      <c r="AS173">
        <v>10780</v>
      </c>
      <c r="AT173">
        <v>3346</v>
      </c>
      <c r="AU173">
        <v>2580</v>
      </c>
      <c r="AV173">
        <v>5747</v>
      </c>
      <c r="AW173" s="115">
        <v>3.3007699680713982E-4</v>
      </c>
      <c r="AX173" s="81" t="s">
        <v>132</v>
      </c>
      <c r="AY173" s="116"/>
      <c r="AZ173" s="83" t="s">
        <v>131</v>
      </c>
      <c r="BB173" s="77">
        <v>172</v>
      </c>
    </row>
    <row r="174" spans="1:54" ht="13.5" thickBot="1" x14ac:dyDescent="0.25">
      <c r="A174" s="114" t="s">
        <v>45</v>
      </c>
      <c r="B174">
        <v>169727</v>
      </c>
      <c r="C174">
        <v>5970</v>
      </c>
      <c r="D174">
        <v>3804</v>
      </c>
      <c r="E174">
        <v>5920</v>
      </c>
      <c r="F174">
        <v>10171</v>
      </c>
      <c r="G174">
        <v>8308</v>
      </c>
      <c r="H174">
        <v>18697</v>
      </c>
      <c r="I174">
        <v>34182</v>
      </c>
      <c r="J174">
        <v>11155</v>
      </c>
      <c r="K174">
        <v>20265</v>
      </c>
      <c r="L174">
        <v>38151</v>
      </c>
      <c r="M174">
        <v>485</v>
      </c>
      <c r="N174">
        <v>984</v>
      </c>
      <c r="O174">
        <v>10014</v>
      </c>
      <c r="P174">
        <v>1621</v>
      </c>
      <c r="Q174">
        <v>8637</v>
      </c>
      <c r="R174">
        <v>6041</v>
      </c>
      <c r="S174">
        <v>3029</v>
      </c>
      <c r="T174">
        <v>3230</v>
      </c>
      <c r="U174">
        <v>1547</v>
      </c>
      <c r="V174">
        <v>5920</v>
      </c>
      <c r="W174">
        <v>3700</v>
      </c>
      <c r="X174">
        <v>1530</v>
      </c>
      <c r="Y174">
        <v>1009</v>
      </c>
      <c r="Z174">
        <v>3058</v>
      </c>
      <c r="AA174">
        <v>833</v>
      </c>
      <c r="AB174">
        <v>26969</v>
      </c>
      <c r="AC174">
        <v>1621</v>
      </c>
      <c r="AD174">
        <v>4696</v>
      </c>
      <c r="AE174">
        <v>10171</v>
      </c>
      <c r="AF174">
        <v>22841</v>
      </c>
      <c r="AG174">
        <v>7925</v>
      </c>
      <c r="AH174">
        <v>1298</v>
      </c>
      <c r="AI174">
        <v>2247</v>
      </c>
      <c r="AJ174">
        <v>4019</v>
      </c>
      <c r="AK174">
        <v>2151</v>
      </c>
      <c r="AL174">
        <v>9320</v>
      </c>
      <c r="AM174">
        <v>485</v>
      </c>
      <c r="AN174">
        <v>3285</v>
      </c>
      <c r="AO174">
        <v>5596</v>
      </c>
      <c r="AP174">
        <v>3804</v>
      </c>
      <c r="AQ174">
        <v>984</v>
      </c>
      <c r="AR174">
        <v>2289</v>
      </c>
      <c r="AS174">
        <v>10945</v>
      </c>
      <c r="AT174">
        <v>2065</v>
      </c>
      <c r="AU174">
        <v>2605</v>
      </c>
      <c r="AV174">
        <v>5877</v>
      </c>
      <c r="AW174" s="115">
        <v>3.9815710141630168E-4</v>
      </c>
      <c r="AX174" s="81" t="s">
        <v>132</v>
      </c>
      <c r="AY174" s="116"/>
      <c r="AZ174" s="83" t="s">
        <v>131</v>
      </c>
      <c r="BB174" s="77">
        <v>173</v>
      </c>
    </row>
    <row r="175" spans="1:54" ht="13.5" thickBot="1" x14ac:dyDescent="0.25">
      <c r="A175" s="114" t="s">
        <v>46</v>
      </c>
      <c r="B175">
        <v>159870</v>
      </c>
      <c r="C175">
        <v>6918</v>
      </c>
      <c r="D175">
        <v>4069</v>
      </c>
      <c r="E175">
        <v>6295</v>
      </c>
      <c r="F175">
        <v>10720</v>
      </c>
      <c r="G175">
        <v>8453</v>
      </c>
      <c r="H175">
        <v>16727</v>
      </c>
      <c r="I175">
        <v>28106</v>
      </c>
      <c r="J175">
        <v>12020</v>
      </c>
      <c r="K175">
        <v>21093</v>
      </c>
      <c r="L175">
        <v>32340</v>
      </c>
      <c r="M175">
        <v>495</v>
      </c>
      <c r="N175">
        <v>1355</v>
      </c>
      <c r="O175">
        <v>9291</v>
      </c>
      <c r="P175">
        <v>1988</v>
      </c>
      <c r="Q175">
        <v>5718</v>
      </c>
      <c r="R175">
        <v>6622</v>
      </c>
      <c r="S175">
        <v>3458</v>
      </c>
      <c r="T175">
        <v>3625</v>
      </c>
      <c r="U175">
        <v>1781</v>
      </c>
      <c r="V175">
        <v>6295</v>
      </c>
      <c r="W175">
        <v>2559</v>
      </c>
      <c r="X175">
        <v>1890</v>
      </c>
      <c r="Y175">
        <v>1150</v>
      </c>
      <c r="Z175">
        <v>3356</v>
      </c>
      <c r="AA175">
        <v>912</v>
      </c>
      <c r="AB175">
        <v>20146</v>
      </c>
      <c r="AC175">
        <v>1988</v>
      </c>
      <c r="AD175">
        <v>4689</v>
      </c>
      <c r="AE175">
        <v>10720</v>
      </c>
      <c r="AF175">
        <v>16667</v>
      </c>
      <c r="AG175">
        <v>8395</v>
      </c>
      <c r="AH175">
        <v>1386</v>
      </c>
      <c r="AI175">
        <v>2264</v>
      </c>
      <c r="AJ175">
        <v>4387</v>
      </c>
      <c r="AK175">
        <v>2409</v>
      </c>
      <c r="AL175">
        <v>9994</v>
      </c>
      <c r="AM175">
        <v>495</v>
      </c>
      <c r="AN175">
        <v>3274</v>
      </c>
      <c r="AO175">
        <v>5356</v>
      </c>
      <c r="AP175">
        <v>4069</v>
      </c>
      <c r="AQ175">
        <v>1355</v>
      </c>
      <c r="AR175">
        <v>2619</v>
      </c>
      <c r="AS175">
        <v>11099</v>
      </c>
      <c r="AT175">
        <v>1983</v>
      </c>
      <c r="AU175">
        <v>2635</v>
      </c>
      <c r="AV175">
        <v>6574</v>
      </c>
      <c r="AW175" s="115">
        <v>5.0221034553311796E-4</v>
      </c>
      <c r="AX175" s="81" t="s">
        <v>132</v>
      </c>
      <c r="AY175" s="116"/>
      <c r="AZ175" s="83" t="s">
        <v>131</v>
      </c>
      <c r="BB175" s="77">
        <v>174</v>
      </c>
    </row>
    <row r="176" spans="1:54" ht="13.5" thickBot="1" x14ac:dyDescent="0.25">
      <c r="A176" s="114" t="s">
        <v>47</v>
      </c>
      <c r="B176">
        <v>182846</v>
      </c>
      <c r="C176">
        <v>9575</v>
      </c>
      <c r="D176">
        <v>5677</v>
      </c>
      <c r="E176">
        <v>8581</v>
      </c>
      <c r="F176">
        <v>12887</v>
      </c>
      <c r="G176">
        <v>10186</v>
      </c>
      <c r="H176">
        <v>20104</v>
      </c>
      <c r="I176">
        <v>28573</v>
      </c>
      <c r="J176">
        <v>16118</v>
      </c>
      <c r="K176">
        <v>25226</v>
      </c>
      <c r="L176">
        <v>30047</v>
      </c>
      <c r="M176">
        <v>586</v>
      </c>
      <c r="N176">
        <v>1503</v>
      </c>
      <c r="O176">
        <v>11335</v>
      </c>
      <c r="P176">
        <v>2448</v>
      </c>
      <c r="Q176">
        <v>5314</v>
      </c>
      <c r="R176">
        <v>8788</v>
      </c>
      <c r="S176">
        <v>4210</v>
      </c>
      <c r="T176">
        <v>5227</v>
      </c>
      <c r="U176">
        <v>2211</v>
      </c>
      <c r="V176">
        <v>8581</v>
      </c>
      <c r="W176">
        <v>2762</v>
      </c>
      <c r="X176">
        <v>2566</v>
      </c>
      <c r="Y176">
        <v>1608</v>
      </c>
      <c r="Z176">
        <v>4545</v>
      </c>
      <c r="AA176">
        <v>1154</v>
      </c>
      <c r="AB176">
        <v>14477</v>
      </c>
      <c r="AC176">
        <v>2448</v>
      </c>
      <c r="AD176">
        <v>5715</v>
      </c>
      <c r="AE176">
        <v>12887</v>
      </c>
      <c r="AF176">
        <v>14215</v>
      </c>
      <c r="AG176">
        <v>10891</v>
      </c>
      <c r="AH176">
        <v>1730</v>
      </c>
      <c r="AI176">
        <v>2894</v>
      </c>
      <c r="AJ176">
        <v>6002</v>
      </c>
      <c r="AK176">
        <v>3349</v>
      </c>
      <c r="AL176">
        <v>11507</v>
      </c>
      <c r="AM176">
        <v>586</v>
      </c>
      <c r="AN176">
        <v>4363</v>
      </c>
      <c r="AO176">
        <v>6746</v>
      </c>
      <c r="AP176">
        <v>5677</v>
      </c>
      <c r="AQ176">
        <v>1503</v>
      </c>
      <c r="AR176">
        <v>3660</v>
      </c>
      <c r="AS176">
        <v>13719</v>
      </c>
      <c r="AT176">
        <v>2260</v>
      </c>
      <c r="AU176">
        <v>3120</v>
      </c>
      <c r="AV176">
        <v>8131</v>
      </c>
      <c r="AW176" s="115">
        <v>9.0306575252884348E-4</v>
      </c>
      <c r="AX176" s="81" t="s">
        <v>132</v>
      </c>
      <c r="AY176" s="116"/>
      <c r="AZ176" s="83" t="s">
        <v>131</v>
      </c>
      <c r="BB176" s="77">
        <v>175</v>
      </c>
    </row>
    <row r="177" spans="1:54" ht="13.5" thickBot="1" x14ac:dyDescent="0.25">
      <c r="A177" s="114" t="s">
        <v>48</v>
      </c>
      <c r="B177">
        <v>204996</v>
      </c>
      <c r="C177">
        <v>11538</v>
      </c>
      <c r="D177">
        <v>6829</v>
      </c>
      <c r="E177">
        <v>10795</v>
      </c>
      <c r="F177">
        <v>14410</v>
      </c>
      <c r="G177">
        <v>11347</v>
      </c>
      <c r="H177">
        <v>22209</v>
      </c>
      <c r="I177">
        <v>30647</v>
      </c>
      <c r="J177">
        <v>20494</v>
      </c>
      <c r="K177">
        <v>28998</v>
      </c>
      <c r="L177">
        <v>29208</v>
      </c>
      <c r="M177">
        <v>810</v>
      </c>
      <c r="N177">
        <v>1580</v>
      </c>
      <c r="O177">
        <v>13190</v>
      </c>
      <c r="P177">
        <v>2941</v>
      </c>
      <c r="Q177">
        <v>5743</v>
      </c>
      <c r="R177">
        <v>9909</v>
      </c>
      <c r="S177">
        <v>4896</v>
      </c>
      <c r="T177">
        <v>6799</v>
      </c>
      <c r="U177">
        <v>2785</v>
      </c>
      <c r="V177">
        <v>10795</v>
      </c>
      <c r="W177">
        <v>2832</v>
      </c>
      <c r="X177">
        <v>3168</v>
      </c>
      <c r="Y177">
        <v>1747</v>
      </c>
      <c r="Z177">
        <v>5184</v>
      </c>
      <c r="AA177">
        <v>1462</v>
      </c>
      <c r="AB177">
        <v>12128</v>
      </c>
      <c r="AC177">
        <v>2941</v>
      </c>
      <c r="AD177">
        <v>6120</v>
      </c>
      <c r="AE177">
        <v>14410</v>
      </c>
      <c r="AF177">
        <v>13543</v>
      </c>
      <c r="AG177">
        <v>13695</v>
      </c>
      <c r="AH177">
        <v>2413</v>
      </c>
      <c r="AI177">
        <v>3467</v>
      </c>
      <c r="AJ177">
        <v>6557</v>
      </c>
      <c r="AK177">
        <v>4046</v>
      </c>
      <c r="AL177">
        <v>12852</v>
      </c>
      <c r="AM177">
        <v>810</v>
      </c>
      <c r="AN177">
        <v>5462</v>
      </c>
      <c r="AO177">
        <v>7694</v>
      </c>
      <c r="AP177">
        <v>6829</v>
      </c>
      <c r="AQ177">
        <v>1580</v>
      </c>
      <c r="AR177">
        <v>4324</v>
      </c>
      <c r="AS177">
        <v>16146</v>
      </c>
      <c r="AT177">
        <v>2442</v>
      </c>
      <c r="AU177">
        <v>3788</v>
      </c>
      <c r="AV177">
        <v>8429</v>
      </c>
      <c r="AW177" s="115">
        <v>1.3737190672206531E-3</v>
      </c>
      <c r="AX177" s="81" t="s">
        <v>132</v>
      </c>
      <c r="AY177" s="116"/>
      <c r="AZ177" s="83" t="s">
        <v>131</v>
      </c>
      <c r="BB177" s="77">
        <v>176</v>
      </c>
    </row>
    <row r="178" spans="1:54" ht="13.5" thickBot="1" x14ac:dyDescent="0.25">
      <c r="A178" s="114" t="s">
        <v>49</v>
      </c>
      <c r="B178">
        <v>202729</v>
      </c>
      <c r="C178">
        <v>12101</v>
      </c>
      <c r="D178">
        <v>7100</v>
      </c>
      <c r="E178">
        <v>11785</v>
      </c>
      <c r="F178">
        <v>14240</v>
      </c>
      <c r="G178">
        <v>10528</v>
      </c>
      <c r="H178">
        <v>21798</v>
      </c>
      <c r="I178">
        <v>29721</v>
      </c>
      <c r="J178">
        <v>21194</v>
      </c>
      <c r="K178">
        <v>27828</v>
      </c>
      <c r="L178">
        <v>27298</v>
      </c>
      <c r="M178">
        <v>810</v>
      </c>
      <c r="N178">
        <v>1660</v>
      </c>
      <c r="O178">
        <v>13886</v>
      </c>
      <c r="P178">
        <v>2780</v>
      </c>
      <c r="Q178">
        <v>5595</v>
      </c>
      <c r="R178">
        <v>9704</v>
      </c>
      <c r="S178">
        <v>5260</v>
      </c>
      <c r="T178">
        <v>7012</v>
      </c>
      <c r="U178">
        <v>2440</v>
      </c>
      <c r="V178">
        <v>11785</v>
      </c>
      <c r="W178">
        <v>3018</v>
      </c>
      <c r="X178">
        <v>3145</v>
      </c>
      <c r="Y178">
        <v>1660</v>
      </c>
      <c r="Z178">
        <v>4707</v>
      </c>
      <c r="AA178">
        <v>1539</v>
      </c>
      <c r="AB178">
        <v>11327</v>
      </c>
      <c r="AC178">
        <v>2780</v>
      </c>
      <c r="AD178">
        <v>5718</v>
      </c>
      <c r="AE178">
        <v>14240</v>
      </c>
      <c r="AF178">
        <v>13170</v>
      </c>
      <c r="AG178">
        <v>14182</v>
      </c>
      <c r="AH178">
        <v>2510</v>
      </c>
      <c r="AI178">
        <v>3541</v>
      </c>
      <c r="AJ178">
        <v>6499</v>
      </c>
      <c r="AK178">
        <v>4222</v>
      </c>
      <c r="AL178">
        <v>12147</v>
      </c>
      <c r="AM178">
        <v>810</v>
      </c>
      <c r="AN178">
        <v>5608</v>
      </c>
      <c r="AO178">
        <v>6951</v>
      </c>
      <c r="AP178">
        <v>7100</v>
      </c>
      <c r="AQ178">
        <v>1660</v>
      </c>
      <c r="AR178">
        <v>4734</v>
      </c>
      <c r="AS178">
        <v>15681</v>
      </c>
      <c r="AT178">
        <v>2370</v>
      </c>
      <c r="AU178">
        <v>3891</v>
      </c>
      <c r="AV178">
        <v>7723</v>
      </c>
      <c r="AW178" s="115">
        <v>2.1359715880263828E-3</v>
      </c>
      <c r="AX178" s="81" t="s">
        <v>132</v>
      </c>
      <c r="AY178" s="116"/>
      <c r="AZ178" s="83" t="s">
        <v>131</v>
      </c>
      <c r="BB178" s="77">
        <v>177</v>
      </c>
    </row>
    <row r="179" spans="1:54" ht="13.5" thickBot="1" x14ac:dyDescent="0.25">
      <c r="A179" s="114" t="s">
        <v>50</v>
      </c>
      <c r="B179">
        <v>181789</v>
      </c>
      <c r="C179">
        <v>11022</v>
      </c>
      <c r="D179">
        <v>6426</v>
      </c>
      <c r="E179">
        <v>10618</v>
      </c>
      <c r="F179">
        <v>13033</v>
      </c>
      <c r="G179">
        <v>9269</v>
      </c>
      <c r="H179">
        <v>20042</v>
      </c>
      <c r="I179">
        <v>25633</v>
      </c>
      <c r="J179">
        <v>20753</v>
      </c>
      <c r="K179">
        <v>24940</v>
      </c>
      <c r="L179">
        <v>22893</v>
      </c>
      <c r="M179">
        <v>762</v>
      </c>
      <c r="N179">
        <v>1566</v>
      </c>
      <c r="O179">
        <v>12114</v>
      </c>
      <c r="P179">
        <v>2718</v>
      </c>
      <c r="Q179">
        <v>5289</v>
      </c>
      <c r="R179">
        <v>9004</v>
      </c>
      <c r="S179">
        <v>4578</v>
      </c>
      <c r="T179">
        <v>6630</v>
      </c>
      <c r="U179">
        <v>2102</v>
      </c>
      <c r="V179">
        <v>10618</v>
      </c>
      <c r="W179">
        <v>2646</v>
      </c>
      <c r="X179">
        <v>2759</v>
      </c>
      <c r="Y179">
        <v>1538</v>
      </c>
      <c r="Z179">
        <v>4240</v>
      </c>
      <c r="AA179">
        <v>1387</v>
      </c>
      <c r="AB179">
        <v>9233</v>
      </c>
      <c r="AC179">
        <v>2718</v>
      </c>
      <c r="AD179">
        <v>5202</v>
      </c>
      <c r="AE179">
        <v>13033</v>
      </c>
      <c r="AF179">
        <v>11086</v>
      </c>
      <c r="AG179">
        <v>14123</v>
      </c>
      <c r="AH179">
        <v>2126</v>
      </c>
      <c r="AI179">
        <v>3223</v>
      </c>
      <c r="AJ179">
        <v>5749</v>
      </c>
      <c r="AK179">
        <v>4006</v>
      </c>
      <c r="AL179">
        <v>10571</v>
      </c>
      <c r="AM179">
        <v>762</v>
      </c>
      <c r="AN179">
        <v>4890</v>
      </c>
      <c r="AO179">
        <v>5902</v>
      </c>
      <c r="AP179">
        <v>6426</v>
      </c>
      <c r="AQ179">
        <v>1566</v>
      </c>
      <c r="AR179">
        <v>4257</v>
      </c>
      <c r="AS179">
        <v>14369</v>
      </c>
      <c r="AT179">
        <v>1965</v>
      </c>
      <c r="AU179">
        <v>3594</v>
      </c>
      <c r="AV179">
        <v>6197</v>
      </c>
      <c r="AW179" s="115">
        <v>3.4926512346380133E-3</v>
      </c>
      <c r="AX179" s="81" t="s">
        <v>132</v>
      </c>
      <c r="AY179" s="116"/>
      <c r="AZ179" s="83" t="s">
        <v>131</v>
      </c>
      <c r="BB179" s="77">
        <v>178</v>
      </c>
    </row>
    <row r="180" spans="1:54" ht="13.5" thickBot="1" x14ac:dyDescent="0.25">
      <c r="A180" s="114" t="s">
        <v>51</v>
      </c>
      <c r="B180">
        <v>168767</v>
      </c>
      <c r="C180">
        <v>10481</v>
      </c>
      <c r="D180">
        <v>6196</v>
      </c>
      <c r="E180">
        <v>10861</v>
      </c>
      <c r="F180">
        <v>12124</v>
      </c>
      <c r="G180">
        <v>8937</v>
      </c>
      <c r="H180">
        <v>19754</v>
      </c>
      <c r="I180">
        <v>21612</v>
      </c>
      <c r="J180">
        <v>20408</v>
      </c>
      <c r="K180">
        <v>21341</v>
      </c>
      <c r="L180">
        <v>20730</v>
      </c>
      <c r="M180">
        <v>788</v>
      </c>
      <c r="N180">
        <v>1496</v>
      </c>
      <c r="O180">
        <v>11388</v>
      </c>
      <c r="P180">
        <v>2651</v>
      </c>
      <c r="Q180">
        <v>5168</v>
      </c>
      <c r="R180">
        <v>9253</v>
      </c>
      <c r="S180">
        <v>4445</v>
      </c>
      <c r="T180">
        <v>6986</v>
      </c>
      <c r="U180">
        <v>1923</v>
      </c>
      <c r="V180">
        <v>10861</v>
      </c>
      <c r="W180">
        <v>2355</v>
      </c>
      <c r="X180">
        <v>2702</v>
      </c>
      <c r="Y180">
        <v>1404</v>
      </c>
      <c r="Z180">
        <v>3887</v>
      </c>
      <c r="AA180">
        <v>1238</v>
      </c>
      <c r="AB180">
        <v>8017</v>
      </c>
      <c r="AC180">
        <v>2651</v>
      </c>
      <c r="AD180">
        <v>4992</v>
      </c>
      <c r="AE180">
        <v>12124</v>
      </c>
      <c r="AF180">
        <v>8356</v>
      </c>
      <c r="AG180">
        <v>13422</v>
      </c>
      <c r="AH180">
        <v>1857</v>
      </c>
      <c r="AI180">
        <v>3095</v>
      </c>
      <c r="AJ180">
        <v>5333</v>
      </c>
      <c r="AK180">
        <v>3662</v>
      </c>
      <c r="AL180">
        <v>9284</v>
      </c>
      <c r="AM180">
        <v>788</v>
      </c>
      <c r="AN180">
        <v>4588</v>
      </c>
      <c r="AO180">
        <v>5549</v>
      </c>
      <c r="AP180">
        <v>6196</v>
      </c>
      <c r="AQ180">
        <v>1496</v>
      </c>
      <c r="AR180">
        <v>4117</v>
      </c>
      <c r="AS180">
        <v>12057</v>
      </c>
      <c r="AT180">
        <v>2022</v>
      </c>
      <c r="AU180">
        <v>3208</v>
      </c>
      <c r="AV180">
        <v>5731</v>
      </c>
      <c r="AW180" s="115">
        <v>5.3473473358237747E-3</v>
      </c>
      <c r="AX180" s="81" t="s">
        <v>132</v>
      </c>
      <c r="AY180" s="116"/>
      <c r="AZ180" s="83" t="s">
        <v>131</v>
      </c>
      <c r="BB180" s="77">
        <v>179</v>
      </c>
    </row>
    <row r="181" spans="1:54" ht="13.5" thickBot="1" x14ac:dyDescent="0.25">
      <c r="A181" s="114" t="s">
        <v>52</v>
      </c>
      <c r="B181">
        <v>168891</v>
      </c>
      <c r="C181">
        <v>10955</v>
      </c>
      <c r="D181">
        <v>6744</v>
      </c>
      <c r="E181">
        <v>11709</v>
      </c>
      <c r="F181">
        <v>12823</v>
      </c>
      <c r="G181">
        <v>8656</v>
      </c>
      <c r="H181">
        <v>19658</v>
      </c>
      <c r="I181">
        <v>20037</v>
      </c>
      <c r="J181">
        <v>20902</v>
      </c>
      <c r="K181">
        <v>20415</v>
      </c>
      <c r="L181">
        <v>19951</v>
      </c>
      <c r="M181">
        <v>793</v>
      </c>
      <c r="N181">
        <v>1469</v>
      </c>
      <c r="O181">
        <v>12220</v>
      </c>
      <c r="P181">
        <v>2559</v>
      </c>
      <c r="Q181">
        <v>5033</v>
      </c>
      <c r="R181">
        <v>8866</v>
      </c>
      <c r="S181">
        <v>4694</v>
      </c>
      <c r="T181">
        <v>7664</v>
      </c>
      <c r="U181">
        <v>1830</v>
      </c>
      <c r="V181">
        <v>11709</v>
      </c>
      <c r="W181">
        <v>2349</v>
      </c>
      <c r="X181">
        <v>2921</v>
      </c>
      <c r="Y181">
        <v>1299</v>
      </c>
      <c r="Z181">
        <v>3867</v>
      </c>
      <c r="AA181">
        <v>1239</v>
      </c>
      <c r="AB181">
        <v>7328</v>
      </c>
      <c r="AC181">
        <v>2559</v>
      </c>
      <c r="AD181">
        <v>4771</v>
      </c>
      <c r="AE181">
        <v>12823</v>
      </c>
      <c r="AF181">
        <v>7291</v>
      </c>
      <c r="AG181">
        <v>13238</v>
      </c>
      <c r="AH181">
        <v>1667</v>
      </c>
      <c r="AI181">
        <v>3171</v>
      </c>
      <c r="AJ181">
        <v>5759</v>
      </c>
      <c r="AK181">
        <v>3917</v>
      </c>
      <c r="AL181">
        <v>8947</v>
      </c>
      <c r="AM181">
        <v>793</v>
      </c>
      <c r="AN181">
        <v>5177</v>
      </c>
      <c r="AO181">
        <v>5545</v>
      </c>
      <c r="AP181">
        <v>6744</v>
      </c>
      <c r="AQ181">
        <v>1469</v>
      </c>
      <c r="AR181">
        <v>4117</v>
      </c>
      <c r="AS181">
        <v>11468</v>
      </c>
      <c r="AT181">
        <v>2055</v>
      </c>
      <c r="AU181">
        <v>2996</v>
      </c>
      <c r="AV181">
        <v>5585</v>
      </c>
      <c r="AW181" s="115">
        <v>8.3389986964467252E-3</v>
      </c>
      <c r="AX181" s="81" t="s">
        <v>132</v>
      </c>
      <c r="AY181" s="116"/>
      <c r="AZ181" s="83" t="s">
        <v>131</v>
      </c>
      <c r="BB181" s="77">
        <v>180</v>
      </c>
    </row>
    <row r="182" spans="1:54" ht="13.5" thickBot="1" x14ac:dyDescent="0.25">
      <c r="A182" s="114" t="s">
        <v>53</v>
      </c>
      <c r="B182">
        <v>138124</v>
      </c>
      <c r="C182">
        <v>9053</v>
      </c>
      <c r="D182">
        <v>5322</v>
      </c>
      <c r="E182">
        <v>10074</v>
      </c>
      <c r="F182">
        <v>9943</v>
      </c>
      <c r="G182">
        <v>7260</v>
      </c>
      <c r="H182">
        <v>16016</v>
      </c>
      <c r="I182">
        <v>15889</v>
      </c>
      <c r="J182">
        <v>17181</v>
      </c>
      <c r="K182">
        <v>17145</v>
      </c>
      <c r="L182">
        <v>15929</v>
      </c>
      <c r="M182">
        <v>762</v>
      </c>
      <c r="N182">
        <v>1328</v>
      </c>
      <c r="O182">
        <v>9898</v>
      </c>
      <c r="P182">
        <v>2324</v>
      </c>
      <c r="Q182">
        <v>4061</v>
      </c>
      <c r="R182">
        <v>7080</v>
      </c>
      <c r="S182">
        <v>3690</v>
      </c>
      <c r="T182">
        <v>6195</v>
      </c>
      <c r="U182">
        <v>1412</v>
      </c>
      <c r="V182">
        <v>10074</v>
      </c>
      <c r="W182">
        <v>1858</v>
      </c>
      <c r="X182">
        <v>2288</v>
      </c>
      <c r="Y182">
        <v>971</v>
      </c>
      <c r="Z182">
        <v>3229</v>
      </c>
      <c r="AA182">
        <v>1020</v>
      </c>
      <c r="AB182">
        <v>5813</v>
      </c>
      <c r="AC182">
        <v>2324</v>
      </c>
      <c r="AD182">
        <v>4077</v>
      </c>
      <c r="AE182">
        <v>9943</v>
      </c>
      <c r="AF182">
        <v>5619</v>
      </c>
      <c r="AG182">
        <v>10986</v>
      </c>
      <c r="AH182">
        <v>1391</v>
      </c>
      <c r="AI182">
        <v>2381</v>
      </c>
      <c r="AJ182">
        <v>4875</v>
      </c>
      <c r="AK182">
        <v>3345</v>
      </c>
      <c r="AL182">
        <v>7165</v>
      </c>
      <c r="AM182">
        <v>762</v>
      </c>
      <c r="AN182">
        <v>4350</v>
      </c>
      <c r="AO182">
        <v>4497</v>
      </c>
      <c r="AP182">
        <v>5322</v>
      </c>
      <c r="AQ182">
        <v>1328</v>
      </c>
      <c r="AR182">
        <v>3420</v>
      </c>
      <c r="AS182">
        <v>9980</v>
      </c>
      <c r="AT182">
        <v>1771</v>
      </c>
      <c r="AU182">
        <v>2391</v>
      </c>
      <c r="AV182">
        <v>4506</v>
      </c>
      <c r="AW182" s="115">
        <v>1.3253003260370091E-2</v>
      </c>
      <c r="AX182" s="81" t="s">
        <v>132</v>
      </c>
      <c r="AY182" s="116"/>
      <c r="AZ182" s="83" t="s">
        <v>131</v>
      </c>
      <c r="BB182" s="77">
        <v>181</v>
      </c>
    </row>
    <row r="183" spans="1:54" ht="13.5" thickBot="1" x14ac:dyDescent="0.25">
      <c r="A183" s="114" t="s">
        <v>54</v>
      </c>
      <c r="B183">
        <v>120141</v>
      </c>
      <c r="C183">
        <v>7261</v>
      </c>
      <c r="D183">
        <v>4563</v>
      </c>
      <c r="E183">
        <v>8371</v>
      </c>
      <c r="F183">
        <v>8564</v>
      </c>
      <c r="G183">
        <v>6202</v>
      </c>
      <c r="H183">
        <v>14305</v>
      </c>
      <c r="I183">
        <v>14967</v>
      </c>
      <c r="J183">
        <v>14153</v>
      </c>
      <c r="K183">
        <v>15233</v>
      </c>
      <c r="L183">
        <v>14098</v>
      </c>
      <c r="M183">
        <v>560</v>
      </c>
      <c r="N183">
        <v>1054</v>
      </c>
      <c r="O183">
        <v>8888</v>
      </c>
      <c r="P183">
        <v>1922</v>
      </c>
      <c r="Q183">
        <v>4111</v>
      </c>
      <c r="R183">
        <v>5998</v>
      </c>
      <c r="S183">
        <v>3039</v>
      </c>
      <c r="T183">
        <v>5263</v>
      </c>
      <c r="U183">
        <v>1168</v>
      </c>
      <c r="V183">
        <v>8371</v>
      </c>
      <c r="W183">
        <v>2035</v>
      </c>
      <c r="X183">
        <v>1783</v>
      </c>
      <c r="Y183">
        <v>734</v>
      </c>
      <c r="Z183">
        <v>2994</v>
      </c>
      <c r="AA183">
        <v>1059</v>
      </c>
      <c r="AB183">
        <v>5413</v>
      </c>
      <c r="AC183">
        <v>1922</v>
      </c>
      <c r="AD183">
        <v>3510</v>
      </c>
      <c r="AE183">
        <v>8564</v>
      </c>
      <c r="AF183">
        <v>5595</v>
      </c>
      <c r="AG183">
        <v>8890</v>
      </c>
      <c r="AH183">
        <v>1206</v>
      </c>
      <c r="AI183">
        <v>2116</v>
      </c>
      <c r="AJ183">
        <v>4196</v>
      </c>
      <c r="AK183">
        <v>2627</v>
      </c>
      <c r="AL183">
        <v>6299</v>
      </c>
      <c r="AM183">
        <v>560</v>
      </c>
      <c r="AN183">
        <v>3814</v>
      </c>
      <c r="AO183">
        <v>4118</v>
      </c>
      <c r="AP183">
        <v>4563</v>
      </c>
      <c r="AQ183">
        <v>1054</v>
      </c>
      <c r="AR183">
        <v>2851</v>
      </c>
      <c r="AS183">
        <v>8934</v>
      </c>
      <c r="AT183">
        <v>1524</v>
      </c>
      <c r="AU183">
        <v>2255</v>
      </c>
      <c r="AV183">
        <v>3575</v>
      </c>
      <c r="AW183" s="115">
        <v>2.236666029439878E-2</v>
      </c>
      <c r="AX183" s="81" t="s">
        <v>132</v>
      </c>
      <c r="AY183" s="116"/>
      <c r="AZ183" s="83" t="s">
        <v>131</v>
      </c>
      <c r="BB183" s="77">
        <v>182</v>
      </c>
    </row>
    <row r="184" spans="1:54" ht="13.5" thickBot="1" x14ac:dyDescent="0.25">
      <c r="A184" s="114" t="s">
        <v>55</v>
      </c>
      <c r="B184">
        <v>100381</v>
      </c>
      <c r="C184">
        <v>5851</v>
      </c>
      <c r="D184">
        <v>3682</v>
      </c>
      <c r="E184">
        <v>6671</v>
      </c>
      <c r="F184">
        <v>6754</v>
      </c>
      <c r="G184">
        <v>5018</v>
      </c>
      <c r="H184">
        <v>12403</v>
      </c>
      <c r="I184">
        <v>13075</v>
      </c>
      <c r="J184">
        <v>11724</v>
      </c>
      <c r="K184">
        <v>12777</v>
      </c>
      <c r="L184">
        <v>11874</v>
      </c>
      <c r="M184">
        <v>424</v>
      </c>
      <c r="N184">
        <v>769</v>
      </c>
      <c r="O184">
        <v>7769</v>
      </c>
      <c r="P184">
        <v>1590</v>
      </c>
      <c r="Q184">
        <v>3853</v>
      </c>
      <c r="R184">
        <v>5101</v>
      </c>
      <c r="S184">
        <v>2455</v>
      </c>
      <c r="T184">
        <v>4457</v>
      </c>
      <c r="U184">
        <v>847</v>
      </c>
      <c r="V184">
        <v>6671</v>
      </c>
      <c r="W184">
        <v>1946</v>
      </c>
      <c r="X184">
        <v>1343</v>
      </c>
      <c r="Y184">
        <v>648</v>
      </c>
      <c r="Z184">
        <v>2688</v>
      </c>
      <c r="AA184">
        <v>1009</v>
      </c>
      <c r="AB184">
        <v>4877</v>
      </c>
      <c r="AC184">
        <v>1590</v>
      </c>
      <c r="AD184">
        <v>2818</v>
      </c>
      <c r="AE184">
        <v>6754</v>
      </c>
      <c r="AF184">
        <v>4985</v>
      </c>
      <c r="AG184">
        <v>7267</v>
      </c>
      <c r="AH184">
        <v>1058</v>
      </c>
      <c r="AI184">
        <v>1797</v>
      </c>
      <c r="AJ184">
        <v>3449</v>
      </c>
      <c r="AK184">
        <v>2175</v>
      </c>
      <c r="AL184">
        <v>5163</v>
      </c>
      <c r="AM184">
        <v>424</v>
      </c>
      <c r="AN184">
        <v>3368</v>
      </c>
      <c r="AO184">
        <v>3311</v>
      </c>
      <c r="AP184">
        <v>3682</v>
      </c>
      <c r="AQ184">
        <v>769</v>
      </c>
      <c r="AR184">
        <v>2333</v>
      </c>
      <c r="AS184">
        <v>7614</v>
      </c>
      <c r="AT184">
        <v>1353</v>
      </c>
      <c r="AU184">
        <v>2064</v>
      </c>
      <c r="AV184">
        <v>2512</v>
      </c>
      <c r="AW184" s="115">
        <v>3.9151295866598497E-2</v>
      </c>
      <c r="AX184" s="81" t="s">
        <v>132</v>
      </c>
      <c r="AY184" s="116"/>
      <c r="AZ184" s="83" t="s">
        <v>131</v>
      </c>
      <c r="BB184" s="77">
        <v>183</v>
      </c>
    </row>
    <row r="185" spans="1:54" ht="13.5" thickBot="1" x14ac:dyDescent="0.25">
      <c r="A185" s="114" t="s">
        <v>56</v>
      </c>
      <c r="B185">
        <v>75560</v>
      </c>
      <c r="C185">
        <v>3997</v>
      </c>
      <c r="D185">
        <v>2770</v>
      </c>
      <c r="E185">
        <v>5125</v>
      </c>
      <c r="F185">
        <v>5702</v>
      </c>
      <c r="G185">
        <v>3713</v>
      </c>
      <c r="H185">
        <v>9353</v>
      </c>
      <c r="I185">
        <v>9675</v>
      </c>
      <c r="J185">
        <v>8531</v>
      </c>
      <c r="K185">
        <v>9108</v>
      </c>
      <c r="L185">
        <v>9004</v>
      </c>
      <c r="M185">
        <v>349</v>
      </c>
      <c r="N185">
        <v>545</v>
      </c>
      <c r="O185">
        <v>6403</v>
      </c>
      <c r="P185">
        <v>1285</v>
      </c>
      <c r="Q185">
        <v>3028</v>
      </c>
      <c r="R185">
        <v>4017</v>
      </c>
      <c r="S185">
        <v>2044</v>
      </c>
      <c r="T185">
        <v>3179</v>
      </c>
      <c r="U185">
        <v>704</v>
      </c>
      <c r="V185">
        <v>5125</v>
      </c>
      <c r="W185">
        <v>1658</v>
      </c>
      <c r="X185">
        <v>781</v>
      </c>
      <c r="Y185">
        <v>496</v>
      </c>
      <c r="Z185">
        <v>2061</v>
      </c>
      <c r="AA185">
        <v>742</v>
      </c>
      <c r="AB185">
        <v>3877</v>
      </c>
      <c r="AC185">
        <v>1285</v>
      </c>
      <c r="AD185">
        <v>2047</v>
      </c>
      <c r="AE185">
        <v>5702</v>
      </c>
      <c r="AF185">
        <v>3680</v>
      </c>
      <c r="AG185">
        <v>5352</v>
      </c>
      <c r="AH185">
        <v>704</v>
      </c>
      <c r="AI185">
        <v>1297</v>
      </c>
      <c r="AJ185">
        <v>2308</v>
      </c>
      <c r="AK185">
        <v>1558</v>
      </c>
      <c r="AL185">
        <v>3594</v>
      </c>
      <c r="AM185">
        <v>349</v>
      </c>
      <c r="AN185">
        <v>2701</v>
      </c>
      <c r="AO185">
        <v>2589</v>
      </c>
      <c r="AP185">
        <v>2770</v>
      </c>
      <c r="AQ185">
        <v>545</v>
      </c>
      <c r="AR185">
        <v>1658</v>
      </c>
      <c r="AS185">
        <v>5514</v>
      </c>
      <c r="AT185">
        <v>962</v>
      </c>
      <c r="AU185">
        <v>1464</v>
      </c>
      <c r="AV185">
        <v>1769</v>
      </c>
      <c r="AW185" s="115">
        <v>6.9160279691357227E-2</v>
      </c>
      <c r="AX185" s="81" t="s">
        <v>132</v>
      </c>
      <c r="AY185" s="116"/>
      <c r="AZ185" s="83" t="s">
        <v>131</v>
      </c>
      <c r="BB185" s="77">
        <v>184</v>
      </c>
    </row>
    <row r="186" spans="1:54" ht="13.5" thickBot="1" x14ac:dyDescent="0.25">
      <c r="A186" s="204" t="s">
        <v>210</v>
      </c>
      <c r="B186">
        <v>47917</v>
      </c>
      <c r="C186">
        <v>2528</v>
      </c>
      <c r="D186">
        <v>1860</v>
      </c>
      <c r="E186">
        <v>3246</v>
      </c>
      <c r="F186">
        <v>3653</v>
      </c>
      <c r="G186">
        <v>2226</v>
      </c>
      <c r="H186">
        <v>5613</v>
      </c>
      <c r="I186">
        <v>6303</v>
      </c>
      <c r="J186">
        <v>5293</v>
      </c>
      <c r="K186">
        <v>5639</v>
      </c>
      <c r="L186">
        <v>5880</v>
      </c>
      <c r="M186">
        <v>260</v>
      </c>
      <c r="N186">
        <v>411</v>
      </c>
      <c r="O186">
        <v>4131</v>
      </c>
      <c r="P186">
        <v>874</v>
      </c>
      <c r="Q186">
        <v>1711</v>
      </c>
      <c r="R186">
        <v>2614</v>
      </c>
      <c r="S186">
        <v>1305</v>
      </c>
      <c r="T186">
        <v>2034</v>
      </c>
      <c r="U186">
        <v>456</v>
      </c>
      <c r="V186">
        <v>3246</v>
      </c>
      <c r="W186">
        <v>1191</v>
      </c>
      <c r="X186">
        <v>510</v>
      </c>
      <c r="Y186">
        <v>349</v>
      </c>
      <c r="Z186">
        <v>1363</v>
      </c>
      <c r="AA186">
        <v>489</v>
      </c>
      <c r="AB186">
        <v>2751</v>
      </c>
      <c r="AC186">
        <v>874</v>
      </c>
      <c r="AD186">
        <v>1163</v>
      </c>
      <c r="AE186">
        <v>3653</v>
      </c>
      <c r="AF186">
        <v>2353</v>
      </c>
      <c r="AG186">
        <v>3259</v>
      </c>
      <c r="AH186">
        <v>391</v>
      </c>
      <c r="AI186">
        <v>801</v>
      </c>
      <c r="AJ186">
        <v>1288</v>
      </c>
      <c r="AK186">
        <v>1038</v>
      </c>
      <c r="AL186">
        <v>2149</v>
      </c>
      <c r="AM186">
        <v>260</v>
      </c>
      <c r="AN186">
        <v>1635</v>
      </c>
      <c r="AO186">
        <v>1852</v>
      </c>
      <c r="AP186">
        <v>1860</v>
      </c>
      <c r="AQ186">
        <v>411</v>
      </c>
      <c r="AR186">
        <v>980</v>
      </c>
      <c r="AS186">
        <v>3490</v>
      </c>
      <c r="AT186">
        <v>607</v>
      </c>
      <c r="AU186">
        <v>869</v>
      </c>
      <c r="AV186">
        <v>965</v>
      </c>
      <c r="AW186" s="115">
        <v>0.16079817203843261</v>
      </c>
      <c r="AX186" s="81" t="s">
        <v>132</v>
      </c>
      <c r="AY186" s="116"/>
      <c r="AZ186" s="83" t="s">
        <v>131</v>
      </c>
      <c r="BB186" s="77">
        <v>185</v>
      </c>
    </row>
    <row r="187" spans="1:54" ht="13.5" thickBot="1" x14ac:dyDescent="0.25">
      <c r="A187" s="205" t="s">
        <v>211</v>
      </c>
      <c r="B187">
        <v>24189</v>
      </c>
      <c r="C187">
        <v>1324</v>
      </c>
      <c r="D187">
        <v>830</v>
      </c>
      <c r="E187">
        <v>1748</v>
      </c>
      <c r="F187">
        <v>2177</v>
      </c>
      <c r="G187">
        <v>909</v>
      </c>
      <c r="H187">
        <v>2945</v>
      </c>
      <c r="I187">
        <v>3117</v>
      </c>
      <c r="J187">
        <v>2772</v>
      </c>
      <c r="K187">
        <v>2821</v>
      </c>
      <c r="L187">
        <v>2914</v>
      </c>
      <c r="M187">
        <v>148</v>
      </c>
      <c r="N187">
        <v>174</v>
      </c>
      <c r="O187">
        <v>1870</v>
      </c>
      <c r="P187">
        <v>440</v>
      </c>
      <c r="Q187">
        <v>827</v>
      </c>
      <c r="R187">
        <v>1499</v>
      </c>
      <c r="S187">
        <v>564</v>
      </c>
      <c r="T187">
        <v>1119</v>
      </c>
      <c r="U187">
        <v>170</v>
      </c>
      <c r="V187">
        <v>1748</v>
      </c>
      <c r="W187">
        <v>499</v>
      </c>
      <c r="X187">
        <v>288</v>
      </c>
      <c r="Y187">
        <v>132</v>
      </c>
      <c r="Z187">
        <v>819</v>
      </c>
      <c r="AA187">
        <v>183</v>
      </c>
      <c r="AB187">
        <v>1383</v>
      </c>
      <c r="AC187">
        <v>440</v>
      </c>
      <c r="AD187">
        <v>464</v>
      </c>
      <c r="AE187">
        <v>2177</v>
      </c>
      <c r="AF187">
        <v>1194</v>
      </c>
      <c r="AG187">
        <v>1653</v>
      </c>
      <c r="AH187">
        <v>213</v>
      </c>
      <c r="AI187">
        <v>332</v>
      </c>
      <c r="AJ187">
        <v>619</v>
      </c>
      <c r="AK187">
        <v>569</v>
      </c>
      <c r="AL187">
        <v>1063</v>
      </c>
      <c r="AM187">
        <v>148</v>
      </c>
      <c r="AN187">
        <v>807</v>
      </c>
      <c r="AO187">
        <v>1044</v>
      </c>
      <c r="AP187">
        <v>830</v>
      </c>
      <c r="AQ187">
        <v>174</v>
      </c>
      <c r="AR187">
        <v>467</v>
      </c>
      <c r="AS187">
        <v>1758</v>
      </c>
      <c r="AT187">
        <v>275</v>
      </c>
      <c r="AU187">
        <v>351</v>
      </c>
      <c r="AV187">
        <v>380</v>
      </c>
      <c r="AW187" s="115"/>
      <c r="AX187" s="81"/>
      <c r="AY187" s="116"/>
      <c r="AZ187" s="83"/>
      <c r="BB187" s="77">
        <v>186</v>
      </c>
    </row>
    <row r="188" spans="1:54" ht="13.5" thickBot="1" x14ac:dyDescent="0.25">
      <c r="A188" s="104" t="s">
        <v>61</v>
      </c>
      <c r="B188" s="105"/>
      <c r="C188" s="105"/>
      <c r="D188" s="105"/>
      <c r="E188" s="105"/>
      <c r="F188" s="105"/>
      <c r="G188" s="105"/>
      <c r="H188" s="105"/>
      <c r="I188" s="105"/>
      <c r="J188" s="105"/>
      <c r="K188" s="105"/>
      <c r="L188" s="105"/>
      <c r="M188" s="106"/>
      <c r="N188" s="106"/>
      <c r="O188" s="106"/>
      <c r="P188" s="106"/>
      <c r="Q188" s="107"/>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8"/>
      <c r="AW188" s="109"/>
      <c r="AX188" s="110"/>
      <c r="AY188" s="111"/>
      <c r="AZ188" s="112"/>
      <c r="BB188" s="77">
        <v>187</v>
      </c>
    </row>
    <row r="189" spans="1:54" ht="13.5" thickBot="1" x14ac:dyDescent="0.25">
      <c r="A189" s="114" t="s">
        <v>20</v>
      </c>
      <c r="B189">
        <v>27546</v>
      </c>
      <c r="C189">
        <v>1353</v>
      </c>
      <c r="D189">
        <v>1127</v>
      </c>
      <c r="E189">
        <v>695</v>
      </c>
      <c r="F189">
        <v>1724</v>
      </c>
      <c r="G189">
        <v>1789</v>
      </c>
      <c r="H189">
        <v>4082</v>
      </c>
      <c r="I189">
        <v>3969</v>
      </c>
      <c r="J189">
        <v>2312</v>
      </c>
      <c r="K189">
        <v>2734</v>
      </c>
      <c r="L189">
        <v>4266</v>
      </c>
      <c r="M189">
        <v>311</v>
      </c>
      <c r="N189">
        <v>323</v>
      </c>
      <c r="O189">
        <v>2861</v>
      </c>
      <c r="P189">
        <v>0</v>
      </c>
      <c r="Q189">
        <v>630</v>
      </c>
      <c r="R189">
        <v>2684</v>
      </c>
      <c r="S189">
        <v>996</v>
      </c>
      <c r="T189">
        <v>416</v>
      </c>
      <c r="U189">
        <v>263</v>
      </c>
      <c r="V189">
        <v>695</v>
      </c>
      <c r="W189">
        <v>433</v>
      </c>
      <c r="X189">
        <v>488</v>
      </c>
      <c r="Y189">
        <v>423</v>
      </c>
      <c r="Z189">
        <v>915</v>
      </c>
      <c r="AA189">
        <v>404</v>
      </c>
      <c r="AB189">
        <v>2020</v>
      </c>
      <c r="AC189">
        <v>0</v>
      </c>
      <c r="AD189">
        <v>935</v>
      </c>
      <c r="AE189">
        <v>1724</v>
      </c>
      <c r="AF189">
        <v>1833</v>
      </c>
      <c r="AG189">
        <v>1896</v>
      </c>
      <c r="AH189">
        <v>325</v>
      </c>
      <c r="AI189">
        <v>443</v>
      </c>
      <c r="AJ189">
        <v>768</v>
      </c>
      <c r="AK189">
        <v>541</v>
      </c>
      <c r="AL189">
        <v>1180</v>
      </c>
      <c r="AM189">
        <v>311</v>
      </c>
      <c r="AN189">
        <v>1432</v>
      </c>
      <c r="AO189">
        <v>767</v>
      </c>
      <c r="AP189">
        <v>1127</v>
      </c>
      <c r="AQ189">
        <v>323</v>
      </c>
      <c r="AR189">
        <v>324</v>
      </c>
      <c r="AS189">
        <v>1554</v>
      </c>
      <c r="AT189">
        <v>591</v>
      </c>
      <c r="AU189">
        <v>217</v>
      </c>
      <c r="AV189">
        <v>888</v>
      </c>
      <c r="AW189" s="115">
        <v>4.2772537837245002E-3</v>
      </c>
      <c r="AX189" s="81" t="s">
        <v>132</v>
      </c>
      <c r="AY189" s="116"/>
      <c r="AZ189" s="83" t="s">
        <v>131</v>
      </c>
      <c r="BB189" s="77">
        <v>188</v>
      </c>
    </row>
    <row r="190" spans="1:54" ht="13.5" thickBot="1" x14ac:dyDescent="0.25">
      <c r="A190" s="114" t="s">
        <v>21</v>
      </c>
      <c r="B190">
        <v>110551</v>
      </c>
      <c r="C190">
        <v>5755</v>
      </c>
      <c r="D190">
        <v>4719</v>
      </c>
      <c r="E190">
        <v>3096</v>
      </c>
      <c r="F190">
        <v>6754</v>
      </c>
      <c r="G190">
        <v>7278</v>
      </c>
      <c r="H190">
        <v>16153</v>
      </c>
      <c r="I190">
        <v>15561</v>
      </c>
      <c r="J190">
        <v>9477</v>
      </c>
      <c r="K190">
        <v>11175</v>
      </c>
      <c r="L190">
        <v>16235</v>
      </c>
      <c r="M190">
        <v>1171</v>
      </c>
      <c r="N190">
        <v>1212</v>
      </c>
      <c r="O190">
        <v>11965</v>
      </c>
      <c r="P190">
        <v>0</v>
      </c>
      <c r="Q190">
        <v>2006</v>
      </c>
      <c r="R190">
        <v>11000</v>
      </c>
      <c r="S190">
        <v>4357</v>
      </c>
      <c r="T190">
        <v>1850</v>
      </c>
      <c r="U190">
        <v>1052</v>
      </c>
      <c r="V190">
        <v>3096</v>
      </c>
      <c r="W190">
        <v>1656</v>
      </c>
      <c r="X190">
        <v>1935</v>
      </c>
      <c r="Y190">
        <v>1919</v>
      </c>
      <c r="Z190">
        <v>3984</v>
      </c>
      <c r="AA190">
        <v>1709</v>
      </c>
      <c r="AB190">
        <v>6908</v>
      </c>
      <c r="AC190">
        <v>0</v>
      </c>
      <c r="AD190">
        <v>3661</v>
      </c>
      <c r="AE190">
        <v>6754</v>
      </c>
      <c r="AF190">
        <v>6527</v>
      </c>
      <c r="AG190">
        <v>7627</v>
      </c>
      <c r="AH190">
        <v>1237</v>
      </c>
      <c r="AI190">
        <v>1853</v>
      </c>
      <c r="AJ190">
        <v>3147</v>
      </c>
      <c r="AK190">
        <v>2505</v>
      </c>
      <c r="AL190">
        <v>4778</v>
      </c>
      <c r="AM190">
        <v>1171</v>
      </c>
      <c r="AN190">
        <v>5952</v>
      </c>
      <c r="AO190">
        <v>3307</v>
      </c>
      <c r="AP190">
        <v>4719</v>
      </c>
      <c r="AQ190">
        <v>1212</v>
      </c>
      <c r="AR190">
        <v>1315</v>
      </c>
      <c r="AS190">
        <v>6397</v>
      </c>
      <c r="AT190">
        <v>2565</v>
      </c>
      <c r="AU190">
        <v>862</v>
      </c>
      <c r="AV190">
        <v>3490</v>
      </c>
      <c r="AW190" s="115">
        <v>1.7636193181290783E-4</v>
      </c>
      <c r="AX190" s="81" t="s">
        <v>132</v>
      </c>
      <c r="AY190" s="116"/>
      <c r="AZ190" s="83" t="s">
        <v>131</v>
      </c>
      <c r="BB190" s="77">
        <v>189</v>
      </c>
    </row>
    <row r="191" spans="1:54" ht="13.5" thickBot="1" x14ac:dyDescent="0.25">
      <c r="A191" s="114" t="s">
        <v>22</v>
      </c>
      <c r="B191">
        <v>137119</v>
      </c>
      <c r="C191">
        <v>7257</v>
      </c>
      <c r="D191">
        <v>6342</v>
      </c>
      <c r="E191">
        <v>4149</v>
      </c>
      <c r="F191">
        <v>9180</v>
      </c>
      <c r="G191">
        <v>8789</v>
      </c>
      <c r="H191">
        <v>19645</v>
      </c>
      <c r="I191">
        <v>18653</v>
      </c>
      <c r="J191">
        <v>12354</v>
      </c>
      <c r="K191">
        <v>13170</v>
      </c>
      <c r="L191">
        <v>18522</v>
      </c>
      <c r="M191">
        <v>1506</v>
      </c>
      <c r="N191">
        <v>1446</v>
      </c>
      <c r="O191">
        <v>16106</v>
      </c>
      <c r="P191">
        <v>0</v>
      </c>
      <c r="Q191">
        <v>2016</v>
      </c>
      <c r="R191">
        <v>13568</v>
      </c>
      <c r="S191">
        <v>5943</v>
      </c>
      <c r="T191">
        <v>2728</v>
      </c>
      <c r="U191">
        <v>1114</v>
      </c>
      <c r="V191">
        <v>4149</v>
      </c>
      <c r="W191">
        <v>2215</v>
      </c>
      <c r="X191">
        <v>2119</v>
      </c>
      <c r="Y191">
        <v>2950</v>
      </c>
      <c r="Z191">
        <v>4711</v>
      </c>
      <c r="AA191">
        <v>2256</v>
      </c>
      <c r="AB191">
        <v>7427</v>
      </c>
      <c r="AC191">
        <v>0</v>
      </c>
      <c r="AD191">
        <v>4330</v>
      </c>
      <c r="AE191">
        <v>9180</v>
      </c>
      <c r="AF191">
        <v>6998</v>
      </c>
      <c r="AG191">
        <v>9626</v>
      </c>
      <c r="AH191">
        <v>1652</v>
      </c>
      <c r="AI191">
        <v>2358</v>
      </c>
      <c r="AJ191">
        <v>4061</v>
      </c>
      <c r="AK191">
        <v>3296</v>
      </c>
      <c r="AL191">
        <v>5874</v>
      </c>
      <c r="AM191">
        <v>1506</v>
      </c>
      <c r="AN191">
        <v>7948</v>
      </c>
      <c r="AO191">
        <v>3776</v>
      </c>
      <c r="AP191">
        <v>6342</v>
      </c>
      <c r="AQ191">
        <v>1446</v>
      </c>
      <c r="AR191">
        <v>1842</v>
      </c>
      <c r="AS191">
        <v>7296</v>
      </c>
      <c r="AT191">
        <v>3345</v>
      </c>
      <c r="AU191">
        <v>1021</v>
      </c>
      <c r="AV191">
        <v>4026</v>
      </c>
      <c r="AW191" s="115">
        <v>1.3597068758229805E-4</v>
      </c>
      <c r="AX191" s="81" t="s">
        <v>132</v>
      </c>
      <c r="AY191" s="116"/>
      <c r="AZ191" s="83" t="s">
        <v>131</v>
      </c>
      <c r="BB191" s="77">
        <v>190</v>
      </c>
    </row>
    <row r="192" spans="1:54" ht="13.5" thickBot="1" x14ac:dyDescent="0.25">
      <c r="A192" s="114" t="s">
        <v>23</v>
      </c>
      <c r="B192">
        <v>150805</v>
      </c>
      <c r="C192">
        <v>7854</v>
      </c>
      <c r="D192">
        <v>7035</v>
      </c>
      <c r="E192">
        <v>4745</v>
      </c>
      <c r="F192">
        <v>9929</v>
      </c>
      <c r="G192">
        <v>10134</v>
      </c>
      <c r="H192">
        <v>21596</v>
      </c>
      <c r="I192">
        <v>20831</v>
      </c>
      <c r="J192">
        <v>13973</v>
      </c>
      <c r="K192">
        <v>14344</v>
      </c>
      <c r="L192">
        <v>18932</v>
      </c>
      <c r="M192">
        <v>1856</v>
      </c>
      <c r="N192">
        <v>1653</v>
      </c>
      <c r="O192">
        <v>17923</v>
      </c>
      <c r="P192">
        <v>0</v>
      </c>
      <c r="Q192">
        <v>2184</v>
      </c>
      <c r="R192">
        <v>14558</v>
      </c>
      <c r="S192">
        <v>6434</v>
      </c>
      <c r="T192">
        <v>3297</v>
      </c>
      <c r="U192">
        <v>1233</v>
      </c>
      <c r="V192">
        <v>4745</v>
      </c>
      <c r="W192">
        <v>2391</v>
      </c>
      <c r="X192">
        <v>2227</v>
      </c>
      <c r="Y192">
        <v>3403</v>
      </c>
      <c r="Z192">
        <v>4608</v>
      </c>
      <c r="AA192">
        <v>2513</v>
      </c>
      <c r="AB192">
        <v>7701</v>
      </c>
      <c r="AC192">
        <v>0</v>
      </c>
      <c r="AD192">
        <v>4408</v>
      </c>
      <c r="AE192">
        <v>9929</v>
      </c>
      <c r="AF192">
        <v>7666</v>
      </c>
      <c r="AG192">
        <v>10676</v>
      </c>
      <c r="AH192">
        <v>1783</v>
      </c>
      <c r="AI192">
        <v>2414</v>
      </c>
      <c r="AJ192">
        <v>4854</v>
      </c>
      <c r="AK192">
        <v>3670</v>
      </c>
      <c r="AL192">
        <v>6507</v>
      </c>
      <c r="AM192">
        <v>1856</v>
      </c>
      <c r="AN192">
        <v>9098</v>
      </c>
      <c r="AO192">
        <v>4329</v>
      </c>
      <c r="AP192">
        <v>7035</v>
      </c>
      <c r="AQ192">
        <v>1653</v>
      </c>
      <c r="AR192">
        <v>1957</v>
      </c>
      <c r="AS192">
        <v>7837</v>
      </c>
      <c r="AT192">
        <v>4493</v>
      </c>
      <c r="AU192">
        <v>1137</v>
      </c>
      <c r="AV192">
        <v>4209</v>
      </c>
      <c r="AW192" s="115">
        <v>1.1661807580174928E-4</v>
      </c>
      <c r="AX192" s="81" t="s">
        <v>132</v>
      </c>
      <c r="AY192" s="116"/>
      <c r="AZ192" s="83" t="s">
        <v>131</v>
      </c>
      <c r="BB192" s="77">
        <v>191</v>
      </c>
    </row>
    <row r="193" spans="1:54" ht="13.5" thickBot="1" x14ac:dyDescent="0.25">
      <c r="A193" s="114" t="s">
        <v>24</v>
      </c>
      <c r="B193">
        <v>157477</v>
      </c>
      <c r="C193">
        <v>8407</v>
      </c>
      <c r="D193">
        <v>6633</v>
      </c>
      <c r="E193">
        <v>4976</v>
      </c>
      <c r="F193">
        <v>10137</v>
      </c>
      <c r="G193">
        <v>9967</v>
      </c>
      <c r="H193">
        <v>22538</v>
      </c>
      <c r="I193">
        <v>24451</v>
      </c>
      <c r="J193">
        <v>13542</v>
      </c>
      <c r="K193">
        <v>14542</v>
      </c>
      <c r="L193">
        <v>20684</v>
      </c>
      <c r="M193">
        <v>1812</v>
      </c>
      <c r="N193">
        <v>1803</v>
      </c>
      <c r="O193">
        <v>17985</v>
      </c>
      <c r="P193">
        <v>0</v>
      </c>
      <c r="Q193">
        <v>3581</v>
      </c>
      <c r="R193">
        <v>13924</v>
      </c>
      <c r="S193">
        <v>6368</v>
      </c>
      <c r="T193">
        <v>3270</v>
      </c>
      <c r="U193">
        <v>1353</v>
      </c>
      <c r="V193">
        <v>4976</v>
      </c>
      <c r="W193">
        <v>2824</v>
      </c>
      <c r="X193">
        <v>2555</v>
      </c>
      <c r="Y193">
        <v>3706</v>
      </c>
      <c r="Z193">
        <v>4532</v>
      </c>
      <c r="AA193">
        <v>2508</v>
      </c>
      <c r="AB193">
        <v>9264</v>
      </c>
      <c r="AC193">
        <v>0</v>
      </c>
      <c r="AD193">
        <v>4168</v>
      </c>
      <c r="AE193">
        <v>10137</v>
      </c>
      <c r="AF193">
        <v>10689</v>
      </c>
      <c r="AG193">
        <v>10272</v>
      </c>
      <c r="AH193">
        <v>1952</v>
      </c>
      <c r="AI193">
        <v>2748</v>
      </c>
      <c r="AJ193">
        <v>5033</v>
      </c>
      <c r="AK193">
        <v>3735</v>
      </c>
      <c r="AL193">
        <v>6520</v>
      </c>
      <c r="AM193">
        <v>1812</v>
      </c>
      <c r="AN193">
        <v>8793</v>
      </c>
      <c r="AO193">
        <v>4393</v>
      </c>
      <c r="AP193">
        <v>6633</v>
      </c>
      <c r="AQ193">
        <v>1803</v>
      </c>
      <c r="AR193">
        <v>2117</v>
      </c>
      <c r="AS193">
        <v>8022</v>
      </c>
      <c r="AT193">
        <v>4446</v>
      </c>
      <c r="AU193">
        <v>1203</v>
      </c>
      <c r="AV193">
        <v>4140</v>
      </c>
      <c r="AW193" s="115">
        <v>5.4037215748351864E-4</v>
      </c>
      <c r="AX193" s="81" t="s">
        <v>132</v>
      </c>
      <c r="AY193" s="116"/>
      <c r="AZ193" s="83" t="s">
        <v>131</v>
      </c>
      <c r="BB193" s="77">
        <v>192</v>
      </c>
    </row>
    <row r="194" spans="1:54" ht="13.5" thickBot="1" x14ac:dyDescent="0.25">
      <c r="A194" s="114" t="s">
        <v>25</v>
      </c>
      <c r="B194">
        <v>158119</v>
      </c>
      <c r="C194">
        <v>7301</v>
      </c>
      <c r="D194">
        <v>4960</v>
      </c>
      <c r="E194">
        <v>4268</v>
      </c>
      <c r="F194">
        <v>9552</v>
      </c>
      <c r="G194">
        <v>8857</v>
      </c>
      <c r="H194">
        <v>22194</v>
      </c>
      <c r="I194">
        <v>30498</v>
      </c>
      <c r="J194">
        <v>11344</v>
      </c>
      <c r="K194">
        <v>13122</v>
      </c>
      <c r="L194">
        <v>25289</v>
      </c>
      <c r="M194">
        <v>1368</v>
      </c>
      <c r="N194">
        <v>1483</v>
      </c>
      <c r="O194">
        <v>17883</v>
      </c>
      <c r="P194">
        <v>0</v>
      </c>
      <c r="Q194">
        <v>6513</v>
      </c>
      <c r="R194">
        <v>11405</v>
      </c>
      <c r="S194">
        <v>5044</v>
      </c>
      <c r="T194">
        <v>2589</v>
      </c>
      <c r="U194">
        <v>1098</v>
      </c>
      <c r="V194">
        <v>4268</v>
      </c>
      <c r="W194">
        <v>4504</v>
      </c>
      <c r="X194">
        <v>2242</v>
      </c>
      <c r="Y194">
        <v>3287</v>
      </c>
      <c r="Z194">
        <v>3367</v>
      </c>
      <c r="AA194">
        <v>2194</v>
      </c>
      <c r="AB194">
        <v>16069</v>
      </c>
      <c r="AC194">
        <v>0</v>
      </c>
      <c r="AD194">
        <v>3554</v>
      </c>
      <c r="AE194">
        <v>9552</v>
      </c>
      <c r="AF194">
        <v>17275</v>
      </c>
      <c r="AG194">
        <v>8755</v>
      </c>
      <c r="AH194">
        <v>1975</v>
      </c>
      <c r="AI194">
        <v>2338</v>
      </c>
      <c r="AJ194">
        <v>4276</v>
      </c>
      <c r="AK194">
        <v>3088</v>
      </c>
      <c r="AL194">
        <v>5641</v>
      </c>
      <c r="AM194">
        <v>1368</v>
      </c>
      <c r="AN194">
        <v>8335</v>
      </c>
      <c r="AO194">
        <v>4387</v>
      </c>
      <c r="AP194">
        <v>4960</v>
      </c>
      <c r="AQ194">
        <v>1483</v>
      </c>
      <c r="AR194">
        <v>1971</v>
      </c>
      <c r="AS194">
        <v>7481</v>
      </c>
      <c r="AT194">
        <v>4205</v>
      </c>
      <c r="AU194">
        <v>1380</v>
      </c>
      <c r="AV194">
        <v>3515</v>
      </c>
      <c r="AW194" s="115">
        <v>8.8087730272816639E-4</v>
      </c>
      <c r="AX194" s="81" t="s">
        <v>132</v>
      </c>
      <c r="AY194" s="116"/>
      <c r="AZ194" s="83" t="s">
        <v>131</v>
      </c>
      <c r="BB194" s="77">
        <v>193</v>
      </c>
    </row>
    <row r="195" spans="1:54" ht="13.5" thickBot="1" x14ac:dyDescent="0.25">
      <c r="A195" s="114" t="s">
        <v>26</v>
      </c>
      <c r="B195">
        <v>149252</v>
      </c>
      <c r="C195">
        <v>6101</v>
      </c>
      <c r="D195">
        <v>3990</v>
      </c>
      <c r="E195">
        <v>3629</v>
      </c>
      <c r="F195">
        <v>7870</v>
      </c>
      <c r="G195">
        <v>8055</v>
      </c>
      <c r="H195">
        <v>21500</v>
      </c>
      <c r="I195">
        <v>28776</v>
      </c>
      <c r="J195">
        <v>10640</v>
      </c>
      <c r="K195">
        <v>12778</v>
      </c>
      <c r="L195">
        <v>28259</v>
      </c>
      <c r="M195">
        <v>1300</v>
      </c>
      <c r="N195">
        <v>1538</v>
      </c>
      <c r="O195">
        <v>14816</v>
      </c>
      <c r="P195">
        <v>0</v>
      </c>
      <c r="Q195">
        <v>7584</v>
      </c>
      <c r="R195">
        <v>9935</v>
      </c>
      <c r="S195">
        <v>4226</v>
      </c>
      <c r="T195">
        <v>2054</v>
      </c>
      <c r="U195">
        <v>1012</v>
      </c>
      <c r="V195">
        <v>3629</v>
      </c>
      <c r="W195">
        <v>3195</v>
      </c>
      <c r="X195">
        <v>1883</v>
      </c>
      <c r="Y195">
        <v>2611</v>
      </c>
      <c r="Z195">
        <v>2776</v>
      </c>
      <c r="AA195">
        <v>1717</v>
      </c>
      <c r="AB195">
        <v>20011</v>
      </c>
      <c r="AC195">
        <v>0</v>
      </c>
      <c r="AD195">
        <v>3936</v>
      </c>
      <c r="AE195">
        <v>7870</v>
      </c>
      <c r="AF195">
        <v>17583</v>
      </c>
      <c r="AG195">
        <v>8586</v>
      </c>
      <c r="AH195">
        <v>1713</v>
      </c>
      <c r="AI195">
        <v>1841</v>
      </c>
      <c r="AJ195">
        <v>3981</v>
      </c>
      <c r="AK195">
        <v>2642</v>
      </c>
      <c r="AL195">
        <v>5844</v>
      </c>
      <c r="AM195">
        <v>1300</v>
      </c>
      <c r="AN195">
        <v>7395</v>
      </c>
      <c r="AO195">
        <v>3949</v>
      </c>
      <c r="AP195">
        <v>3990</v>
      </c>
      <c r="AQ195">
        <v>1538</v>
      </c>
      <c r="AR195">
        <v>1576</v>
      </c>
      <c r="AS195">
        <v>6934</v>
      </c>
      <c r="AT195">
        <v>3107</v>
      </c>
      <c r="AU195">
        <v>1203</v>
      </c>
      <c r="AV195">
        <v>3631</v>
      </c>
      <c r="AW195" s="115">
        <v>8.0050904164699599E-4</v>
      </c>
      <c r="AX195" s="81" t="s">
        <v>132</v>
      </c>
      <c r="AY195" s="116"/>
      <c r="AZ195" s="83" t="s">
        <v>131</v>
      </c>
      <c r="BB195" s="77">
        <v>194</v>
      </c>
    </row>
    <row r="196" spans="1:54" ht="13.5" thickBot="1" x14ac:dyDescent="0.25">
      <c r="A196" s="114" t="s">
        <v>27</v>
      </c>
      <c r="B196">
        <v>141579</v>
      </c>
      <c r="C196">
        <v>6514</v>
      </c>
      <c r="D196">
        <v>4360</v>
      </c>
      <c r="E196">
        <v>3262</v>
      </c>
      <c r="F196">
        <v>7790</v>
      </c>
      <c r="G196">
        <v>8404</v>
      </c>
      <c r="H196">
        <v>21358</v>
      </c>
      <c r="I196">
        <v>22605</v>
      </c>
      <c r="J196">
        <v>11371</v>
      </c>
      <c r="K196">
        <v>13533</v>
      </c>
      <c r="L196">
        <v>26152</v>
      </c>
      <c r="M196">
        <v>1234</v>
      </c>
      <c r="N196">
        <v>1693</v>
      </c>
      <c r="O196">
        <v>13303</v>
      </c>
      <c r="P196">
        <v>0</v>
      </c>
      <c r="Q196">
        <v>6074</v>
      </c>
      <c r="R196">
        <v>11204</v>
      </c>
      <c r="S196">
        <v>4399</v>
      </c>
      <c r="T196">
        <v>2257</v>
      </c>
      <c r="U196">
        <v>1189</v>
      </c>
      <c r="V196">
        <v>3262</v>
      </c>
      <c r="W196">
        <v>2270</v>
      </c>
      <c r="X196">
        <v>2185</v>
      </c>
      <c r="Y196">
        <v>1858</v>
      </c>
      <c r="Z196">
        <v>3232</v>
      </c>
      <c r="AA196">
        <v>1506</v>
      </c>
      <c r="AB196">
        <v>16934</v>
      </c>
      <c r="AC196">
        <v>0</v>
      </c>
      <c r="AD196">
        <v>4686</v>
      </c>
      <c r="AE196">
        <v>7790</v>
      </c>
      <c r="AF196">
        <v>13185</v>
      </c>
      <c r="AG196">
        <v>9114</v>
      </c>
      <c r="AH196">
        <v>1579</v>
      </c>
      <c r="AI196">
        <v>1945</v>
      </c>
      <c r="AJ196">
        <v>4080</v>
      </c>
      <c r="AK196">
        <v>2829</v>
      </c>
      <c r="AL196">
        <v>6112</v>
      </c>
      <c r="AM196">
        <v>1234</v>
      </c>
      <c r="AN196">
        <v>6634</v>
      </c>
      <c r="AO196">
        <v>3461</v>
      </c>
      <c r="AP196">
        <v>4360</v>
      </c>
      <c r="AQ196">
        <v>1693</v>
      </c>
      <c r="AR196">
        <v>1500</v>
      </c>
      <c r="AS196">
        <v>7421</v>
      </c>
      <c r="AT196">
        <v>2529</v>
      </c>
      <c r="AU196">
        <v>1016</v>
      </c>
      <c r="AV196">
        <v>4041</v>
      </c>
      <c r="AW196" s="115">
        <v>9.519961098288462E-4</v>
      </c>
      <c r="AX196" s="81" t="s">
        <v>132</v>
      </c>
      <c r="AY196" s="116"/>
      <c r="AZ196" s="83" t="s">
        <v>131</v>
      </c>
      <c r="BB196" s="77">
        <v>195</v>
      </c>
    </row>
    <row r="197" spans="1:54" ht="13.5" thickBot="1" x14ac:dyDescent="0.25">
      <c r="A197" s="114" t="s">
        <v>28</v>
      </c>
      <c r="B197">
        <v>173907</v>
      </c>
      <c r="C197">
        <v>8817</v>
      </c>
      <c r="D197">
        <v>7155</v>
      </c>
      <c r="E197">
        <v>4678</v>
      </c>
      <c r="F197">
        <v>10688</v>
      </c>
      <c r="G197">
        <v>11201</v>
      </c>
      <c r="H197">
        <v>25733</v>
      </c>
      <c r="I197">
        <v>24744</v>
      </c>
      <c r="J197">
        <v>14176</v>
      </c>
      <c r="K197">
        <v>18105</v>
      </c>
      <c r="L197">
        <v>27827</v>
      </c>
      <c r="M197">
        <v>1655</v>
      </c>
      <c r="N197">
        <v>1892</v>
      </c>
      <c r="O197">
        <v>17236</v>
      </c>
      <c r="P197">
        <v>0</v>
      </c>
      <c r="Q197">
        <v>4752</v>
      </c>
      <c r="R197">
        <v>15204</v>
      </c>
      <c r="S197">
        <v>6258</v>
      </c>
      <c r="T197">
        <v>3069</v>
      </c>
      <c r="U197">
        <v>1671</v>
      </c>
      <c r="V197">
        <v>4678</v>
      </c>
      <c r="W197">
        <v>2456</v>
      </c>
      <c r="X197">
        <v>2869</v>
      </c>
      <c r="Y197">
        <v>2765</v>
      </c>
      <c r="Z197">
        <v>5263</v>
      </c>
      <c r="AA197">
        <v>2090</v>
      </c>
      <c r="AB197">
        <v>14455</v>
      </c>
      <c r="AC197">
        <v>0</v>
      </c>
      <c r="AD197">
        <v>5754</v>
      </c>
      <c r="AE197">
        <v>10688</v>
      </c>
      <c r="AF197">
        <v>12198</v>
      </c>
      <c r="AG197">
        <v>11107</v>
      </c>
      <c r="AH197">
        <v>2104</v>
      </c>
      <c r="AI197">
        <v>2744</v>
      </c>
      <c r="AJ197">
        <v>5777</v>
      </c>
      <c r="AK197">
        <v>3810</v>
      </c>
      <c r="AL197">
        <v>8137</v>
      </c>
      <c r="AM197">
        <v>1655</v>
      </c>
      <c r="AN197">
        <v>8522</v>
      </c>
      <c r="AO197">
        <v>4362</v>
      </c>
      <c r="AP197">
        <v>7155</v>
      </c>
      <c r="AQ197">
        <v>1892</v>
      </c>
      <c r="AR197">
        <v>2138</v>
      </c>
      <c r="AS197">
        <v>9968</v>
      </c>
      <c r="AT197">
        <v>3776</v>
      </c>
      <c r="AU197">
        <v>1225</v>
      </c>
      <c r="AV197">
        <v>5365</v>
      </c>
      <c r="AW197" s="115">
        <v>1.2247594797995262E-3</v>
      </c>
      <c r="AX197" s="81" t="s">
        <v>132</v>
      </c>
      <c r="AY197" s="116"/>
      <c r="AZ197" s="83" t="s">
        <v>131</v>
      </c>
      <c r="BB197" s="77">
        <v>196</v>
      </c>
    </row>
    <row r="198" spans="1:54" ht="13.5" thickBot="1" x14ac:dyDescent="0.25">
      <c r="A198" s="114" t="s">
        <v>29</v>
      </c>
      <c r="B198">
        <v>203052</v>
      </c>
      <c r="C198">
        <v>10855</v>
      </c>
      <c r="D198">
        <v>9301</v>
      </c>
      <c r="E198">
        <v>6512</v>
      </c>
      <c r="F198">
        <v>13254</v>
      </c>
      <c r="G198">
        <v>12771</v>
      </c>
      <c r="H198">
        <v>29247</v>
      </c>
      <c r="I198">
        <v>28605</v>
      </c>
      <c r="J198">
        <v>17581</v>
      </c>
      <c r="K198">
        <v>20100</v>
      </c>
      <c r="L198">
        <v>28490</v>
      </c>
      <c r="M198">
        <v>2396</v>
      </c>
      <c r="N198">
        <v>1971</v>
      </c>
      <c r="O198">
        <v>21969</v>
      </c>
      <c r="P198">
        <v>0</v>
      </c>
      <c r="Q198">
        <v>4137</v>
      </c>
      <c r="R198">
        <v>18488</v>
      </c>
      <c r="S198">
        <v>7778</v>
      </c>
      <c r="T198">
        <v>4153</v>
      </c>
      <c r="U198">
        <v>1797</v>
      </c>
      <c r="V198">
        <v>6512</v>
      </c>
      <c r="W198">
        <v>3140</v>
      </c>
      <c r="X198">
        <v>3315</v>
      </c>
      <c r="Y198">
        <v>3695</v>
      </c>
      <c r="Z198">
        <v>6156</v>
      </c>
      <c r="AA198">
        <v>2561</v>
      </c>
      <c r="AB198">
        <v>12665</v>
      </c>
      <c r="AC198">
        <v>0</v>
      </c>
      <c r="AD198">
        <v>6409</v>
      </c>
      <c r="AE198">
        <v>13254</v>
      </c>
      <c r="AF198">
        <v>12725</v>
      </c>
      <c r="AG198">
        <v>13428</v>
      </c>
      <c r="AH198">
        <v>2363</v>
      </c>
      <c r="AI198">
        <v>3208</v>
      </c>
      <c r="AJ198">
        <v>6622</v>
      </c>
      <c r="AK198">
        <v>4870</v>
      </c>
      <c r="AL198">
        <v>9096</v>
      </c>
      <c r="AM198">
        <v>2396</v>
      </c>
      <c r="AN198">
        <v>11051</v>
      </c>
      <c r="AO198">
        <v>5702</v>
      </c>
      <c r="AP198">
        <v>9301</v>
      </c>
      <c r="AQ198">
        <v>1971</v>
      </c>
      <c r="AR198">
        <v>2670</v>
      </c>
      <c r="AS198">
        <v>11004</v>
      </c>
      <c r="AT198">
        <v>4565</v>
      </c>
      <c r="AU198">
        <v>1559</v>
      </c>
      <c r="AV198">
        <v>6461</v>
      </c>
      <c r="AW198" s="115">
        <v>1.5718403590567023E-3</v>
      </c>
      <c r="AX198" s="81" t="s">
        <v>132</v>
      </c>
      <c r="AY198" s="116"/>
      <c r="AZ198" s="83" t="s">
        <v>131</v>
      </c>
      <c r="BB198" s="77">
        <v>197</v>
      </c>
    </row>
    <row r="199" spans="1:54" ht="13.5" thickBot="1" x14ac:dyDescent="0.25">
      <c r="A199" s="114" t="s">
        <v>30</v>
      </c>
      <c r="B199">
        <v>204991</v>
      </c>
      <c r="C199">
        <v>10872</v>
      </c>
      <c r="D199">
        <v>9635</v>
      </c>
      <c r="E199">
        <v>6842</v>
      </c>
      <c r="F199">
        <v>13565</v>
      </c>
      <c r="G199">
        <v>12789</v>
      </c>
      <c r="H199">
        <v>28687</v>
      </c>
      <c r="I199">
        <v>30241</v>
      </c>
      <c r="J199">
        <v>18482</v>
      </c>
      <c r="K199">
        <v>18820</v>
      </c>
      <c r="L199">
        <v>27384</v>
      </c>
      <c r="M199">
        <v>2326</v>
      </c>
      <c r="N199">
        <v>2077</v>
      </c>
      <c r="O199">
        <v>23271</v>
      </c>
      <c r="P199">
        <v>0</v>
      </c>
      <c r="Q199">
        <v>4093</v>
      </c>
      <c r="R199">
        <v>18231</v>
      </c>
      <c r="S199">
        <v>8441</v>
      </c>
      <c r="T199">
        <v>4458</v>
      </c>
      <c r="U199">
        <v>1752</v>
      </c>
      <c r="V199">
        <v>6842</v>
      </c>
      <c r="W199">
        <v>3320</v>
      </c>
      <c r="X199">
        <v>3224</v>
      </c>
      <c r="Y199">
        <v>4343</v>
      </c>
      <c r="Z199">
        <v>6124</v>
      </c>
      <c r="AA199">
        <v>2909</v>
      </c>
      <c r="AB199">
        <v>12055</v>
      </c>
      <c r="AC199">
        <v>0</v>
      </c>
      <c r="AD199">
        <v>5883</v>
      </c>
      <c r="AE199">
        <v>13565</v>
      </c>
      <c r="AF199">
        <v>12292</v>
      </c>
      <c r="AG199">
        <v>14024</v>
      </c>
      <c r="AH199">
        <v>2786</v>
      </c>
      <c r="AI199">
        <v>3176</v>
      </c>
      <c r="AJ199">
        <v>6363</v>
      </c>
      <c r="AK199">
        <v>4599</v>
      </c>
      <c r="AL199">
        <v>8149</v>
      </c>
      <c r="AM199">
        <v>2326</v>
      </c>
      <c r="AN199">
        <v>11510</v>
      </c>
      <c r="AO199">
        <v>6160</v>
      </c>
      <c r="AP199">
        <v>9635</v>
      </c>
      <c r="AQ199">
        <v>2077</v>
      </c>
      <c r="AR199">
        <v>3049</v>
      </c>
      <c r="AS199">
        <v>10671</v>
      </c>
      <c r="AT199">
        <v>5154</v>
      </c>
      <c r="AU199">
        <v>1751</v>
      </c>
      <c r="AV199">
        <v>6029</v>
      </c>
      <c r="AW199" s="115">
        <v>2.2931281587086068E-3</v>
      </c>
      <c r="AX199" s="81" t="s">
        <v>132</v>
      </c>
      <c r="AY199" s="116"/>
      <c r="AZ199" s="83" t="s">
        <v>131</v>
      </c>
      <c r="BB199" s="77">
        <v>198</v>
      </c>
    </row>
    <row r="200" spans="1:54" ht="13.5" thickBot="1" x14ac:dyDescent="0.25">
      <c r="A200" s="114" t="s">
        <v>31</v>
      </c>
      <c r="B200">
        <v>186249</v>
      </c>
      <c r="C200">
        <v>10590</v>
      </c>
      <c r="D200">
        <v>8856</v>
      </c>
      <c r="E200">
        <v>6528</v>
      </c>
      <c r="F200">
        <v>12587</v>
      </c>
      <c r="G200">
        <v>11054</v>
      </c>
      <c r="H200">
        <v>26667</v>
      </c>
      <c r="I200">
        <v>27150</v>
      </c>
      <c r="J200">
        <v>17472</v>
      </c>
      <c r="K200">
        <v>16377</v>
      </c>
      <c r="L200">
        <v>24032</v>
      </c>
      <c r="M200">
        <v>2003</v>
      </c>
      <c r="N200">
        <v>1810</v>
      </c>
      <c r="O200">
        <v>21123</v>
      </c>
      <c r="P200">
        <v>0</v>
      </c>
      <c r="Q200">
        <v>3974</v>
      </c>
      <c r="R200">
        <v>16881</v>
      </c>
      <c r="S200">
        <v>7373</v>
      </c>
      <c r="T200">
        <v>4349</v>
      </c>
      <c r="U200">
        <v>1530</v>
      </c>
      <c r="V200">
        <v>6528</v>
      </c>
      <c r="W200">
        <v>3429</v>
      </c>
      <c r="X200">
        <v>3090</v>
      </c>
      <c r="Y200">
        <v>4232</v>
      </c>
      <c r="Z200">
        <v>5453</v>
      </c>
      <c r="AA200">
        <v>2676</v>
      </c>
      <c r="AB200">
        <v>10596</v>
      </c>
      <c r="AC200">
        <v>0</v>
      </c>
      <c r="AD200">
        <v>4960</v>
      </c>
      <c r="AE200">
        <v>12587</v>
      </c>
      <c r="AF200">
        <v>10486</v>
      </c>
      <c r="AG200">
        <v>13123</v>
      </c>
      <c r="AH200">
        <v>2509</v>
      </c>
      <c r="AI200">
        <v>2936</v>
      </c>
      <c r="AJ200">
        <v>5812</v>
      </c>
      <c r="AK200">
        <v>4271</v>
      </c>
      <c r="AL200">
        <v>7221</v>
      </c>
      <c r="AM200">
        <v>2003</v>
      </c>
      <c r="AN200">
        <v>10321</v>
      </c>
      <c r="AO200">
        <v>5511</v>
      </c>
      <c r="AP200">
        <v>8856</v>
      </c>
      <c r="AQ200">
        <v>1810</v>
      </c>
      <c r="AR200">
        <v>3229</v>
      </c>
      <c r="AS200">
        <v>9156</v>
      </c>
      <c r="AT200">
        <v>4564</v>
      </c>
      <c r="AU200">
        <v>1736</v>
      </c>
      <c r="AV200">
        <v>5047</v>
      </c>
      <c r="AW200" s="115">
        <v>3.4603611197373675E-3</v>
      </c>
      <c r="AX200" s="81" t="s">
        <v>132</v>
      </c>
      <c r="AY200" s="116"/>
      <c r="AZ200" s="83" t="s">
        <v>131</v>
      </c>
      <c r="BB200" s="77">
        <v>199</v>
      </c>
    </row>
    <row r="201" spans="1:54" ht="13.5" thickBot="1" x14ac:dyDescent="0.25">
      <c r="A201" s="114" t="s">
        <v>32</v>
      </c>
      <c r="B201">
        <v>172680</v>
      </c>
      <c r="C201">
        <v>10064</v>
      </c>
      <c r="D201">
        <v>8453</v>
      </c>
      <c r="E201">
        <v>6506</v>
      </c>
      <c r="F201">
        <v>11542</v>
      </c>
      <c r="G201">
        <v>10233</v>
      </c>
      <c r="H201">
        <v>24854</v>
      </c>
      <c r="I201">
        <v>23576</v>
      </c>
      <c r="J201">
        <v>16965</v>
      </c>
      <c r="K201">
        <v>14353</v>
      </c>
      <c r="L201">
        <v>21271</v>
      </c>
      <c r="M201">
        <v>1973</v>
      </c>
      <c r="N201">
        <v>1872</v>
      </c>
      <c r="O201">
        <v>21018</v>
      </c>
      <c r="P201">
        <v>0</v>
      </c>
      <c r="Q201">
        <v>3561</v>
      </c>
      <c r="R201">
        <v>15691</v>
      </c>
      <c r="S201">
        <v>7443</v>
      </c>
      <c r="T201">
        <v>4203</v>
      </c>
      <c r="U201">
        <v>1394</v>
      </c>
      <c r="V201">
        <v>6506</v>
      </c>
      <c r="W201">
        <v>3024</v>
      </c>
      <c r="X201">
        <v>3031</v>
      </c>
      <c r="Y201">
        <v>3659</v>
      </c>
      <c r="Z201">
        <v>4675</v>
      </c>
      <c r="AA201">
        <v>2242</v>
      </c>
      <c r="AB201">
        <v>9558</v>
      </c>
      <c r="AC201">
        <v>0</v>
      </c>
      <c r="AD201">
        <v>4510</v>
      </c>
      <c r="AE201">
        <v>11542</v>
      </c>
      <c r="AF201">
        <v>9005</v>
      </c>
      <c r="AG201">
        <v>12762</v>
      </c>
      <c r="AH201">
        <v>2328</v>
      </c>
      <c r="AI201">
        <v>2650</v>
      </c>
      <c r="AJ201">
        <v>5602</v>
      </c>
      <c r="AK201">
        <v>4025</v>
      </c>
      <c r="AL201">
        <v>6227</v>
      </c>
      <c r="AM201">
        <v>1973</v>
      </c>
      <c r="AN201">
        <v>10551</v>
      </c>
      <c r="AO201">
        <v>4821</v>
      </c>
      <c r="AP201">
        <v>8453</v>
      </c>
      <c r="AQ201">
        <v>1872</v>
      </c>
      <c r="AR201">
        <v>3008</v>
      </c>
      <c r="AS201">
        <v>8126</v>
      </c>
      <c r="AT201">
        <v>4329</v>
      </c>
      <c r="AU201">
        <v>1521</v>
      </c>
      <c r="AV201">
        <v>4388</v>
      </c>
      <c r="AW201" s="115">
        <v>5.6190913158982907E-3</v>
      </c>
      <c r="AX201" s="81" t="s">
        <v>132</v>
      </c>
      <c r="AY201" s="116"/>
      <c r="AZ201" s="83" t="s">
        <v>131</v>
      </c>
      <c r="BB201" s="77">
        <v>200</v>
      </c>
    </row>
    <row r="202" spans="1:54" ht="13.5" thickBot="1" x14ac:dyDescent="0.25">
      <c r="A202" s="114" t="s">
        <v>33</v>
      </c>
      <c r="B202">
        <v>169605</v>
      </c>
      <c r="C202">
        <v>10415</v>
      </c>
      <c r="D202">
        <v>8902</v>
      </c>
      <c r="E202">
        <v>7115</v>
      </c>
      <c r="F202">
        <v>12196</v>
      </c>
      <c r="G202">
        <v>10448</v>
      </c>
      <c r="H202">
        <v>23840</v>
      </c>
      <c r="I202">
        <v>21624</v>
      </c>
      <c r="J202">
        <v>16729</v>
      </c>
      <c r="K202">
        <v>12624</v>
      </c>
      <c r="L202">
        <v>20385</v>
      </c>
      <c r="M202">
        <v>1988</v>
      </c>
      <c r="N202">
        <v>1780</v>
      </c>
      <c r="O202">
        <v>21559</v>
      </c>
      <c r="P202">
        <v>0</v>
      </c>
      <c r="Q202">
        <v>3220</v>
      </c>
      <c r="R202">
        <v>14970</v>
      </c>
      <c r="S202">
        <v>7655</v>
      </c>
      <c r="T202">
        <v>4402</v>
      </c>
      <c r="U202">
        <v>1549</v>
      </c>
      <c r="V202">
        <v>7115</v>
      </c>
      <c r="W202">
        <v>2799</v>
      </c>
      <c r="X202">
        <v>3152</v>
      </c>
      <c r="Y202">
        <v>3637</v>
      </c>
      <c r="Z202">
        <v>4876</v>
      </c>
      <c r="AA202">
        <v>2021</v>
      </c>
      <c r="AB202">
        <v>8473</v>
      </c>
      <c r="AC202">
        <v>0</v>
      </c>
      <c r="AD202">
        <v>4787</v>
      </c>
      <c r="AE202">
        <v>12196</v>
      </c>
      <c r="AF202">
        <v>7393</v>
      </c>
      <c r="AG202">
        <v>12327</v>
      </c>
      <c r="AH202">
        <v>2238</v>
      </c>
      <c r="AI202">
        <v>2808</v>
      </c>
      <c r="AJ202">
        <v>5650</v>
      </c>
      <c r="AK202">
        <v>4201</v>
      </c>
      <c r="AL202">
        <v>5225</v>
      </c>
      <c r="AM202">
        <v>1988</v>
      </c>
      <c r="AN202">
        <v>11105</v>
      </c>
      <c r="AO202">
        <v>4809</v>
      </c>
      <c r="AP202">
        <v>8902</v>
      </c>
      <c r="AQ202">
        <v>1780</v>
      </c>
      <c r="AR202">
        <v>3062</v>
      </c>
      <c r="AS202">
        <v>7399</v>
      </c>
      <c r="AT202">
        <v>4112</v>
      </c>
      <c r="AU202">
        <v>1526</v>
      </c>
      <c r="AV202">
        <v>4228</v>
      </c>
      <c r="AW202" s="115">
        <v>9.5723001163590549E-3</v>
      </c>
      <c r="AX202" s="81" t="s">
        <v>132</v>
      </c>
      <c r="AY202" s="116"/>
      <c r="AZ202" s="83" t="s">
        <v>131</v>
      </c>
      <c r="BB202" s="77">
        <v>201</v>
      </c>
    </row>
    <row r="203" spans="1:54" ht="13.5" thickBot="1" x14ac:dyDescent="0.25">
      <c r="A203" s="114" t="s">
        <v>34</v>
      </c>
      <c r="B203">
        <v>127123</v>
      </c>
      <c r="C203">
        <v>7893</v>
      </c>
      <c r="D203">
        <v>7193</v>
      </c>
      <c r="E203">
        <v>5724</v>
      </c>
      <c r="F203">
        <v>9325</v>
      </c>
      <c r="G203">
        <v>7722</v>
      </c>
      <c r="H203">
        <v>16858</v>
      </c>
      <c r="I203">
        <v>15137</v>
      </c>
      <c r="J203">
        <v>12933</v>
      </c>
      <c r="K203">
        <v>9174</v>
      </c>
      <c r="L203">
        <v>15499</v>
      </c>
      <c r="M203">
        <v>1633</v>
      </c>
      <c r="N203">
        <v>1243</v>
      </c>
      <c r="O203">
        <v>16789</v>
      </c>
      <c r="P203">
        <v>0</v>
      </c>
      <c r="Q203">
        <v>2396</v>
      </c>
      <c r="R203">
        <v>10153</v>
      </c>
      <c r="S203">
        <v>6208</v>
      </c>
      <c r="T203">
        <v>3548</v>
      </c>
      <c r="U203">
        <v>1107</v>
      </c>
      <c r="V203">
        <v>5724</v>
      </c>
      <c r="W203">
        <v>2084</v>
      </c>
      <c r="X203">
        <v>2054</v>
      </c>
      <c r="Y203">
        <v>2591</v>
      </c>
      <c r="Z203">
        <v>3777</v>
      </c>
      <c r="AA203">
        <v>1450</v>
      </c>
      <c r="AB203">
        <v>6477</v>
      </c>
      <c r="AC203">
        <v>0</v>
      </c>
      <c r="AD203">
        <v>3379</v>
      </c>
      <c r="AE203">
        <v>9325</v>
      </c>
      <c r="AF203">
        <v>4924</v>
      </c>
      <c r="AG203">
        <v>9385</v>
      </c>
      <c r="AH203">
        <v>1655</v>
      </c>
      <c r="AI203">
        <v>2121</v>
      </c>
      <c r="AJ203">
        <v>4309</v>
      </c>
      <c r="AK203">
        <v>3329</v>
      </c>
      <c r="AL203">
        <v>3953</v>
      </c>
      <c r="AM203">
        <v>1633</v>
      </c>
      <c r="AN203">
        <v>8497</v>
      </c>
      <c r="AO203">
        <v>3491</v>
      </c>
      <c r="AP203">
        <v>7193</v>
      </c>
      <c r="AQ203">
        <v>1243</v>
      </c>
      <c r="AR203">
        <v>2510</v>
      </c>
      <c r="AS203">
        <v>5221</v>
      </c>
      <c r="AT203">
        <v>3236</v>
      </c>
      <c r="AU203">
        <v>1026</v>
      </c>
      <c r="AV203">
        <v>3124</v>
      </c>
      <c r="AW203" s="115">
        <v>1.6677171100643536E-2</v>
      </c>
      <c r="AX203" s="81" t="s">
        <v>132</v>
      </c>
      <c r="AY203" s="116"/>
      <c r="AZ203" s="83" t="s">
        <v>131</v>
      </c>
      <c r="BB203" s="77">
        <v>202</v>
      </c>
    </row>
    <row r="204" spans="1:54" ht="13.5" thickBot="1" x14ac:dyDescent="0.25">
      <c r="A204" s="114" t="s">
        <v>35</v>
      </c>
      <c r="B204">
        <v>100958</v>
      </c>
      <c r="C204">
        <v>6169</v>
      </c>
      <c r="D204">
        <v>5793</v>
      </c>
      <c r="E204">
        <v>4661</v>
      </c>
      <c r="F204">
        <v>7129</v>
      </c>
      <c r="G204">
        <v>6246</v>
      </c>
      <c r="H204">
        <v>13614</v>
      </c>
      <c r="I204">
        <v>12188</v>
      </c>
      <c r="J204">
        <v>9918</v>
      </c>
      <c r="K204">
        <v>7001</v>
      </c>
      <c r="L204">
        <v>12260</v>
      </c>
      <c r="M204">
        <v>1234</v>
      </c>
      <c r="N204">
        <v>928</v>
      </c>
      <c r="O204">
        <v>13817</v>
      </c>
      <c r="P204">
        <v>0</v>
      </c>
      <c r="Q204">
        <v>1844</v>
      </c>
      <c r="R204">
        <v>8207</v>
      </c>
      <c r="S204">
        <v>4986</v>
      </c>
      <c r="T204">
        <v>2861</v>
      </c>
      <c r="U204">
        <v>967</v>
      </c>
      <c r="V204">
        <v>4661</v>
      </c>
      <c r="W204">
        <v>1721</v>
      </c>
      <c r="X204">
        <v>1434</v>
      </c>
      <c r="Y204">
        <v>2210</v>
      </c>
      <c r="Z204">
        <v>2834</v>
      </c>
      <c r="AA204">
        <v>1211</v>
      </c>
      <c r="AB204">
        <v>5565</v>
      </c>
      <c r="AC204">
        <v>0</v>
      </c>
      <c r="AD204">
        <v>2621</v>
      </c>
      <c r="AE204">
        <v>7129</v>
      </c>
      <c r="AF204">
        <v>4055</v>
      </c>
      <c r="AG204">
        <v>7057</v>
      </c>
      <c r="AH204">
        <v>1323</v>
      </c>
      <c r="AI204">
        <v>1546</v>
      </c>
      <c r="AJ204">
        <v>3563</v>
      </c>
      <c r="AK204">
        <v>2480</v>
      </c>
      <c r="AL204">
        <v>2907</v>
      </c>
      <c r="AM204">
        <v>1234</v>
      </c>
      <c r="AN204">
        <v>7110</v>
      </c>
      <c r="AO204">
        <v>2543</v>
      </c>
      <c r="AP204">
        <v>5793</v>
      </c>
      <c r="AQ204">
        <v>928</v>
      </c>
      <c r="AR204">
        <v>2255</v>
      </c>
      <c r="AS204">
        <v>4094</v>
      </c>
      <c r="AT204">
        <v>2658</v>
      </c>
      <c r="AU204">
        <v>846</v>
      </c>
      <c r="AV204">
        <v>2315</v>
      </c>
      <c r="AW204" s="115">
        <v>2.8047565682978459E-2</v>
      </c>
      <c r="AX204" s="81" t="s">
        <v>132</v>
      </c>
      <c r="AY204" s="116"/>
      <c r="AZ204" s="83" t="s">
        <v>131</v>
      </c>
      <c r="BB204" s="77">
        <v>203</v>
      </c>
    </row>
    <row r="205" spans="1:54" ht="13.5" thickBot="1" x14ac:dyDescent="0.25">
      <c r="A205" s="114" t="s">
        <v>36</v>
      </c>
      <c r="B205">
        <v>76200</v>
      </c>
      <c r="C205">
        <v>4471</v>
      </c>
      <c r="D205">
        <v>4239</v>
      </c>
      <c r="E205">
        <v>3827</v>
      </c>
      <c r="F205">
        <v>5107</v>
      </c>
      <c r="G205">
        <v>4594</v>
      </c>
      <c r="H205">
        <v>9790</v>
      </c>
      <c r="I205">
        <v>9381</v>
      </c>
      <c r="J205">
        <v>7642</v>
      </c>
      <c r="K205">
        <v>5185</v>
      </c>
      <c r="L205">
        <v>9645</v>
      </c>
      <c r="M205">
        <v>916</v>
      </c>
      <c r="N205">
        <v>714</v>
      </c>
      <c r="O205">
        <v>10689</v>
      </c>
      <c r="P205">
        <v>0</v>
      </c>
      <c r="Q205">
        <v>1445</v>
      </c>
      <c r="R205">
        <v>5735</v>
      </c>
      <c r="S205">
        <v>3761</v>
      </c>
      <c r="T205">
        <v>2127</v>
      </c>
      <c r="U205">
        <v>581</v>
      </c>
      <c r="V205">
        <v>3827</v>
      </c>
      <c r="W205">
        <v>1478</v>
      </c>
      <c r="X205">
        <v>1007</v>
      </c>
      <c r="Y205">
        <v>1666</v>
      </c>
      <c r="Z205">
        <v>2216</v>
      </c>
      <c r="AA205">
        <v>984</v>
      </c>
      <c r="AB205">
        <v>4776</v>
      </c>
      <c r="AC205">
        <v>0</v>
      </c>
      <c r="AD205">
        <v>1927</v>
      </c>
      <c r="AE205">
        <v>5107</v>
      </c>
      <c r="AF205">
        <v>3212</v>
      </c>
      <c r="AG205">
        <v>5515</v>
      </c>
      <c r="AH205">
        <v>971</v>
      </c>
      <c r="AI205">
        <v>1162</v>
      </c>
      <c r="AJ205">
        <v>2610</v>
      </c>
      <c r="AK205">
        <v>1751</v>
      </c>
      <c r="AL205">
        <v>1914</v>
      </c>
      <c r="AM205">
        <v>916</v>
      </c>
      <c r="AN205">
        <v>5450</v>
      </c>
      <c r="AO205">
        <v>1856</v>
      </c>
      <c r="AP205">
        <v>4239</v>
      </c>
      <c r="AQ205">
        <v>714</v>
      </c>
      <c r="AR205">
        <v>1713</v>
      </c>
      <c r="AS205">
        <v>3271</v>
      </c>
      <c r="AT205">
        <v>2086</v>
      </c>
      <c r="AU205">
        <v>692</v>
      </c>
      <c r="AV205">
        <v>1491</v>
      </c>
      <c r="AW205" s="115">
        <v>4.8154071158130696E-2</v>
      </c>
      <c r="AX205" s="81" t="s">
        <v>132</v>
      </c>
      <c r="AY205" s="116"/>
      <c r="AZ205" s="83" t="s">
        <v>131</v>
      </c>
      <c r="BB205" s="77">
        <v>204</v>
      </c>
    </row>
    <row r="206" spans="1:54" ht="13.5" thickBot="1" x14ac:dyDescent="0.25">
      <c r="A206" s="114" t="s">
        <v>37</v>
      </c>
      <c r="B206">
        <v>48612</v>
      </c>
      <c r="C206">
        <v>2850</v>
      </c>
      <c r="D206">
        <v>2754</v>
      </c>
      <c r="E206">
        <v>2671</v>
      </c>
      <c r="F206">
        <v>3307</v>
      </c>
      <c r="G206">
        <v>2778</v>
      </c>
      <c r="H206">
        <v>6527</v>
      </c>
      <c r="I206">
        <v>5798</v>
      </c>
      <c r="J206">
        <v>4973</v>
      </c>
      <c r="K206">
        <v>2841</v>
      </c>
      <c r="L206">
        <v>6221</v>
      </c>
      <c r="M206">
        <v>583</v>
      </c>
      <c r="N206">
        <v>447</v>
      </c>
      <c r="O206">
        <v>6862</v>
      </c>
      <c r="P206">
        <v>0</v>
      </c>
      <c r="Q206">
        <v>978</v>
      </c>
      <c r="R206">
        <v>3873</v>
      </c>
      <c r="S206">
        <v>2308</v>
      </c>
      <c r="T206">
        <v>1309</v>
      </c>
      <c r="U206">
        <v>365</v>
      </c>
      <c r="V206">
        <v>2671</v>
      </c>
      <c r="W206">
        <v>1078</v>
      </c>
      <c r="X206">
        <v>611</v>
      </c>
      <c r="Y206">
        <v>1027</v>
      </c>
      <c r="Z206">
        <v>1448</v>
      </c>
      <c r="AA206">
        <v>643</v>
      </c>
      <c r="AB206">
        <v>3149</v>
      </c>
      <c r="AC206">
        <v>0</v>
      </c>
      <c r="AD206">
        <v>1213</v>
      </c>
      <c r="AE206">
        <v>3307</v>
      </c>
      <c r="AF206">
        <v>2060</v>
      </c>
      <c r="AG206">
        <v>3664</v>
      </c>
      <c r="AH206">
        <v>675</v>
      </c>
      <c r="AI206">
        <v>727</v>
      </c>
      <c r="AJ206">
        <v>1676</v>
      </c>
      <c r="AK206">
        <v>1099</v>
      </c>
      <c r="AL206">
        <v>1027</v>
      </c>
      <c r="AM206">
        <v>583</v>
      </c>
      <c r="AN206">
        <v>3476</v>
      </c>
      <c r="AO206">
        <v>1060</v>
      </c>
      <c r="AP206">
        <v>2754</v>
      </c>
      <c r="AQ206">
        <v>447</v>
      </c>
      <c r="AR206">
        <v>1140</v>
      </c>
      <c r="AS206">
        <v>1814</v>
      </c>
      <c r="AT206">
        <v>1200</v>
      </c>
      <c r="AU206">
        <v>333</v>
      </c>
      <c r="AV206">
        <v>897</v>
      </c>
      <c r="AW206" s="115">
        <v>8.5749321187702551E-2</v>
      </c>
      <c r="AX206" s="81" t="s">
        <v>132</v>
      </c>
      <c r="AY206" s="116"/>
      <c r="AZ206" s="83" t="s">
        <v>131</v>
      </c>
      <c r="BB206" s="77">
        <v>205</v>
      </c>
    </row>
    <row r="207" spans="1:54" ht="13.5" thickBot="1" x14ac:dyDescent="0.25">
      <c r="A207" s="204" t="s">
        <v>208</v>
      </c>
      <c r="B207">
        <v>23607</v>
      </c>
      <c r="C207">
        <v>1283</v>
      </c>
      <c r="D207">
        <v>1297</v>
      </c>
      <c r="E207">
        <v>1169</v>
      </c>
      <c r="F207">
        <v>1593</v>
      </c>
      <c r="G207">
        <v>1345</v>
      </c>
      <c r="H207">
        <v>3378</v>
      </c>
      <c r="I207">
        <v>2947</v>
      </c>
      <c r="J207">
        <v>2544</v>
      </c>
      <c r="K207">
        <v>1264</v>
      </c>
      <c r="L207">
        <v>2983</v>
      </c>
      <c r="M207">
        <v>233</v>
      </c>
      <c r="N207">
        <v>253</v>
      </c>
      <c r="O207">
        <v>3318</v>
      </c>
      <c r="P207">
        <v>0</v>
      </c>
      <c r="Q207">
        <v>534</v>
      </c>
      <c r="R207">
        <v>2032</v>
      </c>
      <c r="S207">
        <v>1067</v>
      </c>
      <c r="T207">
        <v>658</v>
      </c>
      <c r="U207">
        <v>160</v>
      </c>
      <c r="V207">
        <v>1169</v>
      </c>
      <c r="W207">
        <v>565</v>
      </c>
      <c r="X207">
        <v>290</v>
      </c>
      <c r="Y207">
        <v>491</v>
      </c>
      <c r="Z207">
        <v>585</v>
      </c>
      <c r="AA207">
        <v>407</v>
      </c>
      <c r="AB207">
        <v>1685</v>
      </c>
      <c r="AC207">
        <v>0</v>
      </c>
      <c r="AD207">
        <v>574</v>
      </c>
      <c r="AE207">
        <v>1593</v>
      </c>
      <c r="AF207">
        <v>1064</v>
      </c>
      <c r="AG207">
        <v>1886</v>
      </c>
      <c r="AH207">
        <v>391</v>
      </c>
      <c r="AI207">
        <v>315</v>
      </c>
      <c r="AJ207">
        <v>812</v>
      </c>
      <c r="AK207">
        <v>466</v>
      </c>
      <c r="AL207">
        <v>470</v>
      </c>
      <c r="AM207">
        <v>233</v>
      </c>
      <c r="AN207">
        <v>1686</v>
      </c>
      <c r="AO207">
        <v>435</v>
      </c>
      <c r="AP207">
        <v>1297</v>
      </c>
      <c r="AQ207">
        <v>253</v>
      </c>
      <c r="AR207">
        <v>527</v>
      </c>
      <c r="AS207">
        <v>794</v>
      </c>
      <c r="AT207">
        <v>611</v>
      </c>
      <c r="AU207">
        <v>159</v>
      </c>
      <c r="AV207">
        <v>398</v>
      </c>
      <c r="AW207" s="115">
        <v>0.17755831772518305</v>
      </c>
      <c r="AX207" s="81" t="s">
        <v>132</v>
      </c>
      <c r="AY207" s="116"/>
      <c r="AZ207" s="83" t="s">
        <v>131</v>
      </c>
      <c r="BB207" s="77">
        <v>206</v>
      </c>
    </row>
    <row r="208" spans="1:54" ht="13.5" thickBot="1" x14ac:dyDescent="0.25">
      <c r="A208" s="204" t="s">
        <v>209</v>
      </c>
      <c r="B208">
        <v>8557</v>
      </c>
      <c r="C208">
        <v>504</v>
      </c>
      <c r="D208">
        <v>431</v>
      </c>
      <c r="E208">
        <v>364</v>
      </c>
      <c r="F208">
        <v>513</v>
      </c>
      <c r="G208">
        <v>483</v>
      </c>
      <c r="H208">
        <v>1246</v>
      </c>
      <c r="I208">
        <v>1037</v>
      </c>
      <c r="J208">
        <v>920</v>
      </c>
      <c r="K208">
        <v>526</v>
      </c>
      <c r="L208">
        <v>1056</v>
      </c>
      <c r="M208">
        <v>89</v>
      </c>
      <c r="N208">
        <v>105</v>
      </c>
      <c r="O208">
        <v>1283</v>
      </c>
      <c r="P208">
        <v>0</v>
      </c>
      <c r="Q208">
        <v>209</v>
      </c>
      <c r="R208">
        <v>710</v>
      </c>
      <c r="S208">
        <v>491</v>
      </c>
      <c r="T208">
        <v>232</v>
      </c>
      <c r="U208">
        <v>64</v>
      </c>
      <c r="V208">
        <v>364</v>
      </c>
      <c r="W208">
        <v>145</v>
      </c>
      <c r="X208">
        <v>124</v>
      </c>
      <c r="Y208">
        <v>174</v>
      </c>
      <c r="Z208">
        <v>215</v>
      </c>
      <c r="AA208">
        <v>111</v>
      </c>
      <c r="AB208">
        <v>626</v>
      </c>
      <c r="AC208">
        <v>0</v>
      </c>
      <c r="AD208">
        <v>169</v>
      </c>
      <c r="AE208">
        <v>513</v>
      </c>
      <c r="AF208">
        <v>381</v>
      </c>
      <c r="AG208">
        <v>688</v>
      </c>
      <c r="AH208">
        <v>146</v>
      </c>
      <c r="AI208">
        <v>103</v>
      </c>
      <c r="AJ208">
        <v>327</v>
      </c>
      <c r="AK208">
        <v>187</v>
      </c>
      <c r="AL208">
        <v>160</v>
      </c>
      <c r="AM208">
        <v>89</v>
      </c>
      <c r="AN208">
        <v>647</v>
      </c>
      <c r="AO208">
        <v>174</v>
      </c>
      <c r="AP208">
        <v>431</v>
      </c>
      <c r="AQ208">
        <v>105</v>
      </c>
      <c r="AR208">
        <v>193</v>
      </c>
      <c r="AS208">
        <v>366</v>
      </c>
      <c r="AT208">
        <v>250</v>
      </c>
      <c r="AU208">
        <v>51</v>
      </c>
      <c r="AV208">
        <v>112</v>
      </c>
      <c r="AW208" s="115"/>
      <c r="AX208" s="81"/>
      <c r="AY208" s="116"/>
      <c r="AZ208" s="83"/>
      <c r="BB208" s="77">
        <v>207</v>
      </c>
    </row>
    <row r="209" spans="1:54" ht="13.5" thickBot="1" x14ac:dyDescent="0.25">
      <c r="A209" s="114" t="s">
        <v>39</v>
      </c>
      <c r="B209">
        <v>26555</v>
      </c>
      <c r="C209">
        <v>1240</v>
      </c>
      <c r="D209">
        <v>1104</v>
      </c>
      <c r="E209">
        <v>704</v>
      </c>
      <c r="F209">
        <v>1676</v>
      </c>
      <c r="G209">
        <v>1755</v>
      </c>
      <c r="H209">
        <v>3938</v>
      </c>
      <c r="I209">
        <v>3738</v>
      </c>
      <c r="J209">
        <v>2173</v>
      </c>
      <c r="K209">
        <v>2631</v>
      </c>
      <c r="L209">
        <v>4210</v>
      </c>
      <c r="M209">
        <v>281</v>
      </c>
      <c r="N209">
        <v>288</v>
      </c>
      <c r="O209">
        <v>2817</v>
      </c>
      <c r="P209">
        <v>0</v>
      </c>
      <c r="Q209">
        <v>581</v>
      </c>
      <c r="R209">
        <v>2611</v>
      </c>
      <c r="S209">
        <v>988</v>
      </c>
      <c r="T209">
        <v>419</v>
      </c>
      <c r="U209">
        <v>262</v>
      </c>
      <c r="V209">
        <v>704</v>
      </c>
      <c r="W209">
        <v>455</v>
      </c>
      <c r="X209">
        <v>425</v>
      </c>
      <c r="Y209">
        <v>427</v>
      </c>
      <c r="Z209">
        <v>937</v>
      </c>
      <c r="AA209">
        <v>362</v>
      </c>
      <c r="AB209">
        <v>1927</v>
      </c>
      <c r="AC209">
        <v>0</v>
      </c>
      <c r="AD209">
        <v>939</v>
      </c>
      <c r="AE209">
        <v>1676</v>
      </c>
      <c r="AF209">
        <v>1765</v>
      </c>
      <c r="AG209">
        <v>1754</v>
      </c>
      <c r="AH209">
        <v>282</v>
      </c>
      <c r="AI209">
        <v>495</v>
      </c>
      <c r="AJ209">
        <v>746</v>
      </c>
      <c r="AK209">
        <v>544</v>
      </c>
      <c r="AL209">
        <v>1147</v>
      </c>
      <c r="AM209">
        <v>281</v>
      </c>
      <c r="AN209">
        <v>1374</v>
      </c>
      <c r="AO209">
        <v>726</v>
      </c>
      <c r="AP209">
        <v>1104</v>
      </c>
      <c r="AQ209">
        <v>288</v>
      </c>
      <c r="AR209">
        <v>271</v>
      </c>
      <c r="AS209">
        <v>1484</v>
      </c>
      <c r="AT209">
        <v>554</v>
      </c>
      <c r="AU209">
        <v>176</v>
      </c>
      <c r="AV209">
        <v>851</v>
      </c>
      <c r="AW209" s="115">
        <v>3.5551433650204802E-3</v>
      </c>
      <c r="AX209" s="81" t="s">
        <v>132</v>
      </c>
      <c r="AY209" s="116"/>
      <c r="AZ209" s="83" t="s">
        <v>131</v>
      </c>
      <c r="BB209" s="77">
        <v>208</v>
      </c>
    </row>
    <row r="210" spans="1:54" ht="13.5" thickBot="1" x14ac:dyDescent="0.25">
      <c r="A210" s="114" t="s">
        <v>40</v>
      </c>
      <c r="B210">
        <v>106001</v>
      </c>
      <c r="C210">
        <v>5462</v>
      </c>
      <c r="D210">
        <v>4860</v>
      </c>
      <c r="E210">
        <v>2757</v>
      </c>
      <c r="F210">
        <v>6799</v>
      </c>
      <c r="G210">
        <v>7056</v>
      </c>
      <c r="H210">
        <v>15319</v>
      </c>
      <c r="I210">
        <v>14635</v>
      </c>
      <c r="J210">
        <v>8741</v>
      </c>
      <c r="K210">
        <v>10580</v>
      </c>
      <c r="L210">
        <v>15773</v>
      </c>
      <c r="M210">
        <v>1144</v>
      </c>
      <c r="N210">
        <v>1129</v>
      </c>
      <c r="O210">
        <v>11746</v>
      </c>
      <c r="P210">
        <v>0</v>
      </c>
      <c r="Q210">
        <v>1966</v>
      </c>
      <c r="R210">
        <v>10334</v>
      </c>
      <c r="S210">
        <v>4306</v>
      </c>
      <c r="T210">
        <v>1694</v>
      </c>
      <c r="U210">
        <v>1056</v>
      </c>
      <c r="V210">
        <v>2757</v>
      </c>
      <c r="W210">
        <v>1703</v>
      </c>
      <c r="X210">
        <v>1766</v>
      </c>
      <c r="Y210">
        <v>1944</v>
      </c>
      <c r="Z210">
        <v>4047</v>
      </c>
      <c r="AA210">
        <v>1605</v>
      </c>
      <c r="AB210">
        <v>6371</v>
      </c>
      <c r="AC210">
        <v>0</v>
      </c>
      <c r="AD210">
        <v>3572</v>
      </c>
      <c r="AE210">
        <v>6799</v>
      </c>
      <c r="AF210">
        <v>6170</v>
      </c>
      <c r="AG210">
        <v>7047</v>
      </c>
      <c r="AH210">
        <v>1112</v>
      </c>
      <c r="AI210">
        <v>1819</v>
      </c>
      <c r="AJ210">
        <v>3019</v>
      </c>
      <c r="AK210">
        <v>2361</v>
      </c>
      <c r="AL210">
        <v>4433</v>
      </c>
      <c r="AM210">
        <v>1144</v>
      </c>
      <c r="AN210">
        <v>5737</v>
      </c>
      <c r="AO210">
        <v>3069</v>
      </c>
      <c r="AP210">
        <v>4860</v>
      </c>
      <c r="AQ210">
        <v>1129</v>
      </c>
      <c r="AR210">
        <v>1335</v>
      </c>
      <c r="AS210">
        <v>6147</v>
      </c>
      <c r="AT210">
        <v>2428</v>
      </c>
      <c r="AU210">
        <v>735</v>
      </c>
      <c r="AV210">
        <v>3536</v>
      </c>
      <c r="AW210" s="115">
        <v>2.2378329992800016E-4</v>
      </c>
      <c r="AX210" s="81" t="s">
        <v>132</v>
      </c>
      <c r="AY210" s="116"/>
      <c r="AZ210" s="83" t="s">
        <v>131</v>
      </c>
      <c r="BB210" s="77">
        <v>209</v>
      </c>
    </row>
    <row r="211" spans="1:54" ht="13.5" thickBot="1" x14ac:dyDescent="0.25">
      <c r="A211" s="114" t="s">
        <v>41</v>
      </c>
      <c r="B211">
        <v>131633</v>
      </c>
      <c r="C211">
        <v>6856</v>
      </c>
      <c r="D211">
        <v>6474</v>
      </c>
      <c r="E211">
        <v>3513</v>
      </c>
      <c r="F211">
        <v>8502</v>
      </c>
      <c r="G211">
        <v>8658</v>
      </c>
      <c r="H211">
        <v>18688</v>
      </c>
      <c r="I211">
        <v>17918</v>
      </c>
      <c r="J211">
        <v>11671</v>
      </c>
      <c r="K211">
        <v>13342</v>
      </c>
      <c r="L211">
        <v>18146</v>
      </c>
      <c r="M211">
        <v>1390</v>
      </c>
      <c r="N211">
        <v>1465</v>
      </c>
      <c r="O211">
        <v>15010</v>
      </c>
      <c r="P211">
        <v>0</v>
      </c>
      <c r="Q211">
        <v>2098</v>
      </c>
      <c r="R211">
        <v>12779</v>
      </c>
      <c r="S211">
        <v>5577</v>
      </c>
      <c r="T211">
        <v>2527</v>
      </c>
      <c r="U211">
        <v>1193</v>
      </c>
      <c r="V211">
        <v>3513</v>
      </c>
      <c r="W211">
        <v>1951</v>
      </c>
      <c r="X211">
        <v>2007</v>
      </c>
      <c r="Y211">
        <v>2707</v>
      </c>
      <c r="Z211">
        <v>4521</v>
      </c>
      <c r="AA211">
        <v>2121</v>
      </c>
      <c r="AB211">
        <v>7214</v>
      </c>
      <c r="AC211">
        <v>0</v>
      </c>
      <c r="AD211">
        <v>4124</v>
      </c>
      <c r="AE211">
        <v>8502</v>
      </c>
      <c r="AF211">
        <v>6896</v>
      </c>
      <c r="AG211">
        <v>9144</v>
      </c>
      <c r="AH211">
        <v>1524</v>
      </c>
      <c r="AI211">
        <v>2369</v>
      </c>
      <c r="AJ211">
        <v>3811</v>
      </c>
      <c r="AK211">
        <v>2993</v>
      </c>
      <c r="AL211">
        <v>5727</v>
      </c>
      <c r="AM211">
        <v>1390</v>
      </c>
      <c r="AN211">
        <v>7482</v>
      </c>
      <c r="AO211">
        <v>3693</v>
      </c>
      <c r="AP211">
        <v>6474</v>
      </c>
      <c r="AQ211">
        <v>1465</v>
      </c>
      <c r="AR211">
        <v>1856</v>
      </c>
      <c r="AS211">
        <v>7615</v>
      </c>
      <c r="AT211">
        <v>3341</v>
      </c>
      <c r="AU211">
        <v>977</v>
      </c>
      <c r="AV211">
        <v>4042</v>
      </c>
      <c r="AW211" s="115">
        <v>6.7693094552210182E-5</v>
      </c>
      <c r="AX211" s="81" t="s">
        <v>132</v>
      </c>
      <c r="AY211" s="116"/>
      <c r="AZ211" s="83" t="s">
        <v>131</v>
      </c>
      <c r="BB211" s="77">
        <v>210</v>
      </c>
    </row>
    <row r="212" spans="1:54" ht="13.5" thickBot="1" x14ac:dyDescent="0.25">
      <c r="A212" s="114" t="s">
        <v>42</v>
      </c>
      <c r="B212">
        <v>142831</v>
      </c>
      <c r="C212">
        <v>7601</v>
      </c>
      <c r="D212">
        <v>6829</v>
      </c>
      <c r="E212">
        <v>4572</v>
      </c>
      <c r="F212">
        <v>9537</v>
      </c>
      <c r="G212">
        <v>9586</v>
      </c>
      <c r="H212">
        <v>19673</v>
      </c>
      <c r="I212">
        <v>19636</v>
      </c>
      <c r="J212">
        <v>13030</v>
      </c>
      <c r="K212">
        <v>13423</v>
      </c>
      <c r="L212">
        <v>18245</v>
      </c>
      <c r="M212">
        <v>1678</v>
      </c>
      <c r="N212">
        <v>1684</v>
      </c>
      <c r="O212">
        <v>17337</v>
      </c>
      <c r="P212">
        <v>0</v>
      </c>
      <c r="Q212">
        <v>1936</v>
      </c>
      <c r="R212">
        <v>13139</v>
      </c>
      <c r="S212">
        <v>6116</v>
      </c>
      <c r="T212">
        <v>3009</v>
      </c>
      <c r="U212">
        <v>1151</v>
      </c>
      <c r="V212">
        <v>4572</v>
      </c>
      <c r="W212">
        <v>2356</v>
      </c>
      <c r="X212">
        <v>2149</v>
      </c>
      <c r="Y212">
        <v>3130</v>
      </c>
      <c r="Z212">
        <v>4744</v>
      </c>
      <c r="AA212">
        <v>2331</v>
      </c>
      <c r="AB212">
        <v>6961</v>
      </c>
      <c r="AC212">
        <v>0</v>
      </c>
      <c r="AD212">
        <v>4097</v>
      </c>
      <c r="AE212">
        <v>9537</v>
      </c>
      <c r="AF212">
        <v>7419</v>
      </c>
      <c r="AG212">
        <v>10021</v>
      </c>
      <c r="AH212">
        <v>1726</v>
      </c>
      <c r="AI212">
        <v>2412</v>
      </c>
      <c r="AJ212">
        <v>4598</v>
      </c>
      <c r="AK212">
        <v>3440</v>
      </c>
      <c r="AL212">
        <v>5701</v>
      </c>
      <c r="AM212">
        <v>1678</v>
      </c>
      <c r="AN212">
        <v>8865</v>
      </c>
      <c r="AO212">
        <v>3937</v>
      </c>
      <c r="AP212">
        <v>6829</v>
      </c>
      <c r="AQ212">
        <v>1684</v>
      </c>
      <c r="AR212">
        <v>2012</v>
      </c>
      <c r="AS212">
        <v>7722</v>
      </c>
      <c r="AT212">
        <v>4338</v>
      </c>
      <c r="AU212">
        <v>1093</v>
      </c>
      <c r="AV212">
        <v>4128</v>
      </c>
      <c r="AW212" s="115">
        <v>8.1994096425057393E-5</v>
      </c>
      <c r="AX212" s="81" t="s">
        <v>132</v>
      </c>
      <c r="AY212" s="116"/>
      <c r="AZ212" s="83" t="s">
        <v>131</v>
      </c>
      <c r="BB212" s="77">
        <v>211</v>
      </c>
    </row>
    <row r="213" spans="1:54" ht="13.5" thickBot="1" x14ac:dyDescent="0.25">
      <c r="A213" s="114" t="s">
        <v>43</v>
      </c>
      <c r="B213">
        <v>148112</v>
      </c>
      <c r="C213">
        <v>7680</v>
      </c>
      <c r="D213">
        <v>6861</v>
      </c>
      <c r="E213">
        <v>4570</v>
      </c>
      <c r="F213">
        <v>9440</v>
      </c>
      <c r="G213">
        <v>9491</v>
      </c>
      <c r="H213">
        <v>21404</v>
      </c>
      <c r="I213">
        <v>24077</v>
      </c>
      <c r="J213">
        <v>12275</v>
      </c>
      <c r="K213">
        <v>13528</v>
      </c>
      <c r="L213">
        <v>19238</v>
      </c>
      <c r="M213">
        <v>1707</v>
      </c>
      <c r="N213">
        <v>1599</v>
      </c>
      <c r="O213">
        <v>16242</v>
      </c>
      <c r="P213">
        <v>0</v>
      </c>
      <c r="Q213">
        <v>4429</v>
      </c>
      <c r="R213">
        <v>12715</v>
      </c>
      <c r="S213">
        <v>5357</v>
      </c>
      <c r="T213">
        <v>3051</v>
      </c>
      <c r="U213">
        <v>1205</v>
      </c>
      <c r="V213">
        <v>4570</v>
      </c>
      <c r="W213">
        <v>2932</v>
      </c>
      <c r="X213">
        <v>2314</v>
      </c>
      <c r="Y213">
        <v>3513</v>
      </c>
      <c r="Z213">
        <v>4043</v>
      </c>
      <c r="AA213">
        <v>2211</v>
      </c>
      <c r="AB213">
        <v>8805</v>
      </c>
      <c r="AC213">
        <v>0</v>
      </c>
      <c r="AD213">
        <v>3979</v>
      </c>
      <c r="AE213">
        <v>9440</v>
      </c>
      <c r="AF213">
        <v>11001</v>
      </c>
      <c r="AG213">
        <v>9224</v>
      </c>
      <c r="AH213">
        <v>1942</v>
      </c>
      <c r="AI213">
        <v>2432</v>
      </c>
      <c r="AJ213">
        <v>4260</v>
      </c>
      <c r="AK213">
        <v>3388</v>
      </c>
      <c r="AL213">
        <v>5975</v>
      </c>
      <c r="AM213">
        <v>1707</v>
      </c>
      <c r="AN213">
        <v>7953</v>
      </c>
      <c r="AO213">
        <v>4213</v>
      </c>
      <c r="AP213">
        <v>6861</v>
      </c>
      <c r="AQ213">
        <v>1599</v>
      </c>
      <c r="AR213">
        <v>1978</v>
      </c>
      <c r="AS213">
        <v>7553</v>
      </c>
      <c r="AT213">
        <v>4307</v>
      </c>
      <c r="AU213">
        <v>1197</v>
      </c>
      <c r="AV213">
        <v>3958</v>
      </c>
      <c r="AW213" s="115">
        <v>2.5251686214572882E-4</v>
      </c>
      <c r="AX213" s="81" t="s">
        <v>132</v>
      </c>
      <c r="AY213" s="116"/>
      <c r="AZ213" s="83" t="s">
        <v>131</v>
      </c>
      <c r="BB213" s="77">
        <v>212</v>
      </c>
    </row>
    <row r="214" spans="1:54" ht="13.5" thickBot="1" x14ac:dyDescent="0.25">
      <c r="A214" s="114" t="s">
        <v>44</v>
      </c>
      <c r="B214">
        <v>148606</v>
      </c>
      <c r="C214">
        <v>6593</v>
      </c>
      <c r="D214">
        <v>4723</v>
      </c>
      <c r="E214">
        <v>3577</v>
      </c>
      <c r="F214">
        <v>8814</v>
      </c>
      <c r="G214">
        <v>8488</v>
      </c>
      <c r="H214">
        <v>20503</v>
      </c>
      <c r="I214">
        <v>31408</v>
      </c>
      <c r="J214">
        <v>9509</v>
      </c>
      <c r="K214">
        <v>12297</v>
      </c>
      <c r="L214">
        <v>24895</v>
      </c>
      <c r="M214">
        <v>1203</v>
      </c>
      <c r="N214">
        <v>1147</v>
      </c>
      <c r="O214">
        <v>15449</v>
      </c>
      <c r="P214">
        <v>0</v>
      </c>
      <c r="Q214">
        <v>7461</v>
      </c>
      <c r="R214">
        <v>9855</v>
      </c>
      <c r="S214">
        <v>4031</v>
      </c>
      <c r="T214">
        <v>2164</v>
      </c>
      <c r="U214">
        <v>1019</v>
      </c>
      <c r="V214">
        <v>3577</v>
      </c>
      <c r="W214">
        <v>4626</v>
      </c>
      <c r="X214">
        <v>2028</v>
      </c>
      <c r="Y214">
        <v>2764</v>
      </c>
      <c r="Z214">
        <v>2933</v>
      </c>
      <c r="AA214">
        <v>1904</v>
      </c>
      <c r="AB214">
        <v>16257</v>
      </c>
      <c r="AC214">
        <v>0</v>
      </c>
      <c r="AD214">
        <v>3495</v>
      </c>
      <c r="AE214">
        <v>8814</v>
      </c>
      <c r="AF214">
        <v>20163</v>
      </c>
      <c r="AG214">
        <v>7345</v>
      </c>
      <c r="AH214">
        <v>1702</v>
      </c>
      <c r="AI214">
        <v>2132</v>
      </c>
      <c r="AJ214">
        <v>3187</v>
      </c>
      <c r="AK214">
        <v>2821</v>
      </c>
      <c r="AL214">
        <v>5668</v>
      </c>
      <c r="AM214">
        <v>1203</v>
      </c>
      <c r="AN214">
        <v>6792</v>
      </c>
      <c r="AO214">
        <v>3721</v>
      </c>
      <c r="AP214">
        <v>4723</v>
      </c>
      <c r="AQ214">
        <v>1147</v>
      </c>
      <c r="AR214">
        <v>1744</v>
      </c>
      <c r="AS214">
        <v>6629</v>
      </c>
      <c r="AT214">
        <v>3974</v>
      </c>
      <c r="AU214">
        <v>1154</v>
      </c>
      <c r="AV214">
        <v>3573</v>
      </c>
      <c r="AW214" s="115">
        <v>2.9236386382643103E-4</v>
      </c>
      <c r="AX214" s="81" t="s">
        <v>132</v>
      </c>
      <c r="AY214" s="116"/>
      <c r="AZ214" s="83" t="s">
        <v>131</v>
      </c>
      <c r="BB214" s="77">
        <v>213</v>
      </c>
    </row>
    <row r="215" spans="1:54" ht="13.5" thickBot="1" x14ac:dyDescent="0.25">
      <c r="A215" s="114" t="s">
        <v>45</v>
      </c>
      <c r="B215">
        <v>143589</v>
      </c>
      <c r="C215">
        <v>6365</v>
      </c>
      <c r="D215">
        <v>4098</v>
      </c>
      <c r="E215">
        <v>3204</v>
      </c>
      <c r="F215">
        <v>7686</v>
      </c>
      <c r="G215">
        <v>8263</v>
      </c>
      <c r="H215">
        <v>18952</v>
      </c>
      <c r="I215">
        <v>26506</v>
      </c>
      <c r="J215">
        <v>10360</v>
      </c>
      <c r="K215">
        <v>12793</v>
      </c>
      <c r="L215">
        <v>29397</v>
      </c>
      <c r="M215">
        <v>1221</v>
      </c>
      <c r="N215">
        <v>1356</v>
      </c>
      <c r="O215">
        <v>13388</v>
      </c>
      <c r="P215">
        <v>0</v>
      </c>
      <c r="Q215">
        <v>6123</v>
      </c>
      <c r="R215">
        <v>9732</v>
      </c>
      <c r="S215">
        <v>3846</v>
      </c>
      <c r="T215">
        <v>1702</v>
      </c>
      <c r="U215">
        <v>1008</v>
      </c>
      <c r="V215">
        <v>3204</v>
      </c>
      <c r="W215">
        <v>2939</v>
      </c>
      <c r="X215">
        <v>2045</v>
      </c>
      <c r="Y215">
        <v>2193</v>
      </c>
      <c r="Z215">
        <v>2820</v>
      </c>
      <c r="AA215">
        <v>1582</v>
      </c>
      <c r="AB215">
        <v>20788</v>
      </c>
      <c r="AC215">
        <v>0</v>
      </c>
      <c r="AD215">
        <v>4211</v>
      </c>
      <c r="AE215">
        <v>7686</v>
      </c>
      <c r="AF215">
        <v>16816</v>
      </c>
      <c r="AG215">
        <v>8658</v>
      </c>
      <c r="AH215">
        <v>1466</v>
      </c>
      <c r="AI215">
        <v>1894</v>
      </c>
      <c r="AJ215">
        <v>3097</v>
      </c>
      <c r="AK215">
        <v>2806</v>
      </c>
      <c r="AL215">
        <v>5712</v>
      </c>
      <c r="AM215">
        <v>1221</v>
      </c>
      <c r="AN215">
        <v>6603</v>
      </c>
      <c r="AO215">
        <v>3376</v>
      </c>
      <c r="AP215">
        <v>4098</v>
      </c>
      <c r="AQ215">
        <v>1356</v>
      </c>
      <c r="AR215">
        <v>1514</v>
      </c>
      <c r="AS215">
        <v>7081</v>
      </c>
      <c r="AT215">
        <v>3044</v>
      </c>
      <c r="AU215">
        <v>1073</v>
      </c>
      <c r="AV215">
        <v>3895</v>
      </c>
      <c r="AW215" s="115">
        <v>2.7883034246085648E-4</v>
      </c>
      <c r="AX215" s="81" t="s">
        <v>132</v>
      </c>
      <c r="AY215" s="116"/>
      <c r="AZ215" s="83" t="s">
        <v>131</v>
      </c>
      <c r="BB215" s="77">
        <v>214</v>
      </c>
    </row>
    <row r="216" spans="1:54" ht="13.5" thickBot="1" x14ac:dyDescent="0.25">
      <c r="A216" s="114" t="s">
        <v>46</v>
      </c>
      <c r="B216">
        <v>148727</v>
      </c>
      <c r="C216">
        <v>7246</v>
      </c>
      <c r="D216">
        <v>5219</v>
      </c>
      <c r="E216">
        <v>3555</v>
      </c>
      <c r="F216">
        <v>8730</v>
      </c>
      <c r="G216">
        <v>9189</v>
      </c>
      <c r="H216">
        <v>20961</v>
      </c>
      <c r="I216">
        <v>22959</v>
      </c>
      <c r="J216">
        <v>11579</v>
      </c>
      <c r="K216">
        <v>15059</v>
      </c>
      <c r="L216">
        <v>27239</v>
      </c>
      <c r="M216">
        <v>1426</v>
      </c>
      <c r="N216">
        <v>1476</v>
      </c>
      <c r="O216">
        <v>14089</v>
      </c>
      <c r="P216">
        <v>0</v>
      </c>
      <c r="Q216">
        <v>4568</v>
      </c>
      <c r="R216">
        <v>12714</v>
      </c>
      <c r="S216">
        <v>5021</v>
      </c>
      <c r="T216">
        <v>2249</v>
      </c>
      <c r="U216">
        <v>1398</v>
      </c>
      <c r="V216">
        <v>3555</v>
      </c>
      <c r="W216">
        <v>2336</v>
      </c>
      <c r="X216">
        <v>2375</v>
      </c>
      <c r="Y216">
        <v>2033</v>
      </c>
      <c r="Z216">
        <v>3997</v>
      </c>
      <c r="AA216">
        <v>1639</v>
      </c>
      <c r="AB216">
        <v>16509</v>
      </c>
      <c r="AC216">
        <v>0</v>
      </c>
      <c r="AD216">
        <v>4772</v>
      </c>
      <c r="AE216">
        <v>8730</v>
      </c>
      <c r="AF216">
        <v>12842</v>
      </c>
      <c r="AG216">
        <v>9330</v>
      </c>
      <c r="AH216">
        <v>1631</v>
      </c>
      <c r="AI216">
        <v>2239</v>
      </c>
      <c r="AJ216">
        <v>3679</v>
      </c>
      <c r="AK216">
        <v>3262</v>
      </c>
      <c r="AL216">
        <v>6636</v>
      </c>
      <c r="AM216">
        <v>1426</v>
      </c>
      <c r="AN216">
        <v>6732</v>
      </c>
      <c r="AO216">
        <v>3795</v>
      </c>
      <c r="AP216">
        <v>5219</v>
      </c>
      <c r="AQ216">
        <v>1476</v>
      </c>
      <c r="AR216">
        <v>1609</v>
      </c>
      <c r="AS216">
        <v>8423</v>
      </c>
      <c r="AT216">
        <v>3019</v>
      </c>
      <c r="AU216">
        <v>1019</v>
      </c>
      <c r="AV216">
        <v>4494</v>
      </c>
      <c r="AW216" s="115">
        <v>3.5388208648878193E-4</v>
      </c>
      <c r="AX216" s="81" t="s">
        <v>132</v>
      </c>
      <c r="AY216" s="116"/>
      <c r="AZ216" s="83" t="s">
        <v>131</v>
      </c>
      <c r="BB216" s="77">
        <v>215</v>
      </c>
    </row>
    <row r="217" spans="1:54" ht="13.5" thickBot="1" x14ac:dyDescent="0.25">
      <c r="A217" s="114" t="s">
        <v>47</v>
      </c>
      <c r="B217">
        <v>187192</v>
      </c>
      <c r="C217">
        <v>9771</v>
      </c>
      <c r="D217">
        <v>7968</v>
      </c>
      <c r="E217">
        <v>5112</v>
      </c>
      <c r="F217">
        <v>11661</v>
      </c>
      <c r="G217">
        <v>12531</v>
      </c>
      <c r="H217">
        <v>26451</v>
      </c>
      <c r="I217">
        <v>26662</v>
      </c>
      <c r="J217">
        <v>15356</v>
      </c>
      <c r="K217">
        <v>19234</v>
      </c>
      <c r="L217">
        <v>28798</v>
      </c>
      <c r="M217">
        <v>1894</v>
      </c>
      <c r="N217">
        <v>1766</v>
      </c>
      <c r="O217">
        <v>19988</v>
      </c>
      <c r="P217">
        <v>0</v>
      </c>
      <c r="Q217">
        <v>4050</v>
      </c>
      <c r="R217">
        <v>17193</v>
      </c>
      <c r="S217">
        <v>7220</v>
      </c>
      <c r="T217">
        <v>3372</v>
      </c>
      <c r="U217">
        <v>1735</v>
      </c>
      <c r="V217">
        <v>5112</v>
      </c>
      <c r="W217">
        <v>2855</v>
      </c>
      <c r="X217">
        <v>3085</v>
      </c>
      <c r="Y217">
        <v>3191</v>
      </c>
      <c r="Z217">
        <v>6062</v>
      </c>
      <c r="AA217">
        <v>2415</v>
      </c>
      <c r="AB217">
        <v>13499</v>
      </c>
      <c r="AC217">
        <v>0</v>
      </c>
      <c r="AD217">
        <v>6367</v>
      </c>
      <c r="AE217">
        <v>11661</v>
      </c>
      <c r="AF217">
        <v>12114</v>
      </c>
      <c r="AG217">
        <v>11984</v>
      </c>
      <c r="AH217">
        <v>2227</v>
      </c>
      <c r="AI217">
        <v>3039</v>
      </c>
      <c r="AJ217">
        <v>5208</v>
      </c>
      <c r="AK217">
        <v>4241</v>
      </c>
      <c r="AL217">
        <v>8614</v>
      </c>
      <c r="AM217">
        <v>1894</v>
      </c>
      <c r="AN217">
        <v>9913</v>
      </c>
      <c r="AO217">
        <v>5332</v>
      </c>
      <c r="AP217">
        <v>7968</v>
      </c>
      <c r="AQ217">
        <v>1766</v>
      </c>
      <c r="AR217">
        <v>2445</v>
      </c>
      <c r="AS217">
        <v>10620</v>
      </c>
      <c r="AT217">
        <v>4429</v>
      </c>
      <c r="AU217">
        <v>1383</v>
      </c>
      <c r="AV217">
        <v>6198</v>
      </c>
      <c r="AW217" s="115">
        <v>6.4912519058617506E-4</v>
      </c>
      <c r="AX217" s="81" t="s">
        <v>132</v>
      </c>
      <c r="AY217" s="116"/>
      <c r="AZ217" s="83" t="s">
        <v>131</v>
      </c>
      <c r="BB217" s="77">
        <v>216</v>
      </c>
    </row>
    <row r="218" spans="1:54" ht="13.5" thickBot="1" x14ac:dyDescent="0.25">
      <c r="A218" s="114" t="s">
        <v>48</v>
      </c>
      <c r="B218">
        <v>214110</v>
      </c>
      <c r="C218">
        <v>11506</v>
      </c>
      <c r="D218">
        <v>10099</v>
      </c>
      <c r="E218">
        <v>6672</v>
      </c>
      <c r="F218">
        <v>14036</v>
      </c>
      <c r="G218">
        <v>13617</v>
      </c>
      <c r="H218">
        <v>29350</v>
      </c>
      <c r="I218">
        <v>31098</v>
      </c>
      <c r="J218">
        <v>18474</v>
      </c>
      <c r="K218">
        <v>20673</v>
      </c>
      <c r="L218">
        <v>30280</v>
      </c>
      <c r="M218">
        <v>2297</v>
      </c>
      <c r="N218">
        <v>1954</v>
      </c>
      <c r="O218">
        <v>24054</v>
      </c>
      <c r="P218">
        <v>0</v>
      </c>
      <c r="Q218">
        <v>4014</v>
      </c>
      <c r="R218">
        <v>19014</v>
      </c>
      <c r="S218">
        <v>8514</v>
      </c>
      <c r="T218">
        <v>4452</v>
      </c>
      <c r="U218">
        <v>1921</v>
      </c>
      <c r="V218">
        <v>6672</v>
      </c>
      <c r="W218">
        <v>3465</v>
      </c>
      <c r="X218">
        <v>3480</v>
      </c>
      <c r="Y218">
        <v>4349</v>
      </c>
      <c r="Z218">
        <v>6836</v>
      </c>
      <c r="AA218">
        <v>3054</v>
      </c>
      <c r="AB218">
        <v>13114</v>
      </c>
      <c r="AC218">
        <v>0</v>
      </c>
      <c r="AD218">
        <v>6357</v>
      </c>
      <c r="AE218">
        <v>14036</v>
      </c>
      <c r="AF218">
        <v>12815</v>
      </c>
      <c r="AG218">
        <v>14022</v>
      </c>
      <c r="AH218">
        <v>2697</v>
      </c>
      <c r="AI218">
        <v>3745</v>
      </c>
      <c r="AJ218">
        <v>6322</v>
      </c>
      <c r="AK218">
        <v>5100</v>
      </c>
      <c r="AL218">
        <v>9244</v>
      </c>
      <c r="AM218">
        <v>2297</v>
      </c>
      <c r="AN218">
        <v>12075</v>
      </c>
      <c r="AO218">
        <v>6481</v>
      </c>
      <c r="AP218">
        <v>10099</v>
      </c>
      <c r="AQ218">
        <v>1954</v>
      </c>
      <c r="AR218">
        <v>2926</v>
      </c>
      <c r="AS218">
        <v>11429</v>
      </c>
      <c r="AT218">
        <v>5339</v>
      </c>
      <c r="AU218">
        <v>1702</v>
      </c>
      <c r="AV218">
        <v>6585</v>
      </c>
      <c r="AW218" s="115">
        <v>9.9207716155701002E-4</v>
      </c>
      <c r="AX218" s="81" t="s">
        <v>132</v>
      </c>
      <c r="AY218" s="116"/>
      <c r="AZ218" s="83" t="s">
        <v>131</v>
      </c>
      <c r="BB218" s="77">
        <v>217</v>
      </c>
    </row>
    <row r="219" spans="1:54" ht="13.5" thickBot="1" x14ac:dyDescent="0.25">
      <c r="A219" s="114" t="s">
        <v>49</v>
      </c>
      <c r="B219">
        <v>213171</v>
      </c>
      <c r="C219">
        <v>11465</v>
      </c>
      <c r="D219">
        <v>10336</v>
      </c>
      <c r="E219">
        <v>7252</v>
      </c>
      <c r="F219">
        <v>14334</v>
      </c>
      <c r="G219">
        <v>13040</v>
      </c>
      <c r="H219">
        <v>28405</v>
      </c>
      <c r="I219">
        <v>32241</v>
      </c>
      <c r="J219">
        <v>19035</v>
      </c>
      <c r="K219">
        <v>19734</v>
      </c>
      <c r="L219">
        <v>28944</v>
      </c>
      <c r="M219">
        <v>2213</v>
      </c>
      <c r="N219">
        <v>2088</v>
      </c>
      <c r="O219">
        <v>24084</v>
      </c>
      <c r="P219">
        <v>0</v>
      </c>
      <c r="Q219">
        <v>4127</v>
      </c>
      <c r="R219">
        <v>17919</v>
      </c>
      <c r="S219">
        <v>8652</v>
      </c>
      <c r="T219">
        <v>4624</v>
      </c>
      <c r="U219">
        <v>1774</v>
      </c>
      <c r="V219">
        <v>7252</v>
      </c>
      <c r="W219">
        <v>3875</v>
      </c>
      <c r="X219">
        <v>3432</v>
      </c>
      <c r="Y219">
        <v>4936</v>
      </c>
      <c r="Z219">
        <v>6232</v>
      </c>
      <c r="AA219">
        <v>3129</v>
      </c>
      <c r="AB219">
        <v>13195</v>
      </c>
      <c r="AC219">
        <v>0</v>
      </c>
      <c r="AD219">
        <v>5882</v>
      </c>
      <c r="AE219">
        <v>14334</v>
      </c>
      <c r="AF219">
        <v>12892</v>
      </c>
      <c r="AG219">
        <v>14411</v>
      </c>
      <c r="AH219">
        <v>2893</v>
      </c>
      <c r="AI219">
        <v>3545</v>
      </c>
      <c r="AJ219">
        <v>6359</v>
      </c>
      <c r="AK219">
        <v>4805</v>
      </c>
      <c r="AL219">
        <v>8501</v>
      </c>
      <c r="AM219">
        <v>2213</v>
      </c>
      <c r="AN219">
        <v>11557</v>
      </c>
      <c r="AO219">
        <v>6521</v>
      </c>
      <c r="AP219">
        <v>10336</v>
      </c>
      <c r="AQ219">
        <v>2088</v>
      </c>
      <c r="AR219">
        <v>3228</v>
      </c>
      <c r="AS219">
        <v>11233</v>
      </c>
      <c r="AT219">
        <v>5384</v>
      </c>
      <c r="AU219">
        <v>1870</v>
      </c>
      <c r="AV219">
        <v>5972</v>
      </c>
      <c r="AW219" s="115">
        <v>1.473167989610289E-3</v>
      </c>
      <c r="AX219" s="81" t="s">
        <v>132</v>
      </c>
      <c r="AY219" s="116"/>
      <c r="AZ219" s="83" t="s">
        <v>131</v>
      </c>
      <c r="BB219" s="77">
        <v>218</v>
      </c>
    </row>
    <row r="220" spans="1:54" ht="13.5" thickBot="1" x14ac:dyDescent="0.25">
      <c r="A220" s="114" t="s">
        <v>50</v>
      </c>
      <c r="B220">
        <v>193072</v>
      </c>
      <c r="C220">
        <v>11039</v>
      </c>
      <c r="D220">
        <v>9307</v>
      </c>
      <c r="E220">
        <v>6803</v>
      </c>
      <c r="F220">
        <v>12916</v>
      </c>
      <c r="G220">
        <v>11651</v>
      </c>
      <c r="H220">
        <v>26334</v>
      </c>
      <c r="I220">
        <v>28632</v>
      </c>
      <c r="J220">
        <v>17402</v>
      </c>
      <c r="K220">
        <v>17246</v>
      </c>
      <c r="L220">
        <v>25182</v>
      </c>
      <c r="M220">
        <v>2131</v>
      </c>
      <c r="N220">
        <v>1848</v>
      </c>
      <c r="O220">
        <v>22581</v>
      </c>
      <c r="P220">
        <v>0</v>
      </c>
      <c r="Q220">
        <v>3803</v>
      </c>
      <c r="R220">
        <v>16682</v>
      </c>
      <c r="S220">
        <v>7837</v>
      </c>
      <c r="T220">
        <v>4315</v>
      </c>
      <c r="U220">
        <v>1782</v>
      </c>
      <c r="V220">
        <v>6803</v>
      </c>
      <c r="W220">
        <v>3653</v>
      </c>
      <c r="X220">
        <v>3289</v>
      </c>
      <c r="Y220">
        <v>4565</v>
      </c>
      <c r="Z220">
        <v>5715</v>
      </c>
      <c r="AA220">
        <v>2758</v>
      </c>
      <c r="AB220">
        <v>11262</v>
      </c>
      <c r="AC220">
        <v>0</v>
      </c>
      <c r="AD220">
        <v>5264</v>
      </c>
      <c r="AE220">
        <v>12916</v>
      </c>
      <c r="AF220">
        <v>10865</v>
      </c>
      <c r="AG220">
        <v>13087</v>
      </c>
      <c r="AH220">
        <v>2767</v>
      </c>
      <c r="AI220">
        <v>3152</v>
      </c>
      <c r="AJ220">
        <v>5849</v>
      </c>
      <c r="AK220">
        <v>4438</v>
      </c>
      <c r="AL220">
        <v>7507</v>
      </c>
      <c r="AM220">
        <v>2131</v>
      </c>
      <c r="AN220">
        <v>11091</v>
      </c>
      <c r="AO220">
        <v>5832</v>
      </c>
      <c r="AP220">
        <v>9307</v>
      </c>
      <c r="AQ220">
        <v>1848</v>
      </c>
      <c r="AR220">
        <v>3312</v>
      </c>
      <c r="AS220">
        <v>9739</v>
      </c>
      <c r="AT220">
        <v>4605</v>
      </c>
      <c r="AU220">
        <v>1845</v>
      </c>
      <c r="AV220">
        <v>5053</v>
      </c>
      <c r="AW220" s="115">
        <v>2.6288146093139762E-3</v>
      </c>
      <c r="AX220" s="81" t="s">
        <v>132</v>
      </c>
      <c r="AY220" s="116"/>
      <c r="AZ220" s="83" t="s">
        <v>131</v>
      </c>
      <c r="BB220" s="77">
        <v>219</v>
      </c>
    </row>
    <row r="221" spans="1:54" ht="13.5" thickBot="1" x14ac:dyDescent="0.25">
      <c r="A221" s="114" t="s">
        <v>51</v>
      </c>
      <c r="B221">
        <v>177948</v>
      </c>
      <c r="C221">
        <v>10813</v>
      </c>
      <c r="D221">
        <v>8612</v>
      </c>
      <c r="E221">
        <v>6940</v>
      </c>
      <c r="F221">
        <v>12361</v>
      </c>
      <c r="G221">
        <v>11025</v>
      </c>
      <c r="H221">
        <v>24109</v>
      </c>
      <c r="I221">
        <v>24394</v>
      </c>
      <c r="J221">
        <v>17382</v>
      </c>
      <c r="K221">
        <v>14869</v>
      </c>
      <c r="L221">
        <v>22117</v>
      </c>
      <c r="M221">
        <v>1990</v>
      </c>
      <c r="N221">
        <v>1766</v>
      </c>
      <c r="O221">
        <v>21570</v>
      </c>
      <c r="P221">
        <v>0</v>
      </c>
      <c r="Q221">
        <v>3448</v>
      </c>
      <c r="R221">
        <v>14974</v>
      </c>
      <c r="S221">
        <v>7674</v>
      </c>
      <c r="T221">
        <v>4427</v>
      </c>
      <c r="U221">
        <v>1576</v>
      </c>
      <c r="V221">
        <v>6940</v>
      </c>
      <c r="W221">
        <v>2998</v>
      </c>
      <c r="X221">
        <v>3221</v>
      </c>
      <c r="Y221">
        <v>3922</v>
      </c>
      <c r="Z221">
        <v>5180</v>
      </c>
      <c r="AA221">
        <v>2380</v>
      </c>
      <c r="AB221">
        <v>9749</v>
      </c>
      <c r="AC221">
        <v>0</v>
      </c>
      <c r="AD221">
        <v>5035</v>
      </c>
      <c r="AE221">
        <v>12361</v>
      </c>
      <c r="AF221">
        <v>8839</v>
      </c>
      <c r="AG221">
        <v>12955</v>
      </c>
      <c r="AH221">
        <v>2368</v>
      </c>
      <c r="AI221">
        <v>2762</v>
      </c>
      <c r="AJ221">
        <v>5687</v>
      </c>
      <c r="AK221">
        <v>4373</v>
      </c>
      <c r="AL221">
        <v>6447</v>
      </c>
      <c r="AM221">
        <v>1990</v>
      </c>
      <c r="AN221">
        <v>10898</v>
      </c>
      <c r="AO221">
        <v>5350</v>
      </c>
      <c r="AP221">
        <v>8612</v>
      </c>
      <c r="AQ221">
        <v>1766</v>
      </c>
      <c r="AR221">
        <v>3219</v>
      </c>
      <c r="AS221">
        <v>8422</v>
      </c>
      <c r="AT221">
        <v>4414</v>
      </c>
      <c r="AU221">
        <v>1535</v>
      </c>
      <c r="AV221">
        <v>4426</v>
      </c>
      <c r="AW221" s="115">
        <v>3.8901058881304867E-3</v>
      </c>
      <c r="AX221" s="81" t="s">
        <v>132</v>
      </c>
      <c r="AY221" s="116"/>
      <c r="AZ221" s="83" t="s">
        <v>131</v>
      </c>
      <c r="BB221" s="77">
        <v>220</v>
      </c>
    </row>
    <row r="222" spans="1:54" ht="13.5" thickBot="1" x14ac:dyDescent="0.25">
      <c r="A222" s="114" t="s">
        <v>52</v>
      </c>
      <c r="B222">
        <v>174063</v>
      </c>
      <c r="C222">
        <v>11158</v>
      </c>
      <c r="D222">
        <v>9228</v>
      </c>
      <c r="E222">
        <v>7260</v>
      </c>
      <c r="F222">
        <v>13004</v>
      </c>
      <c r="G222">
        <v>10825</v>
      </c>
      <c r="H222">
        <v>23145</v>
      </c>
      <c r="I222">
        <v>22053</v>
      </c>
      <c r="J222">
        <v>17079</v>
      </c>
      <c r="K222">
        <v>13285</v>
      </c>
      <c r="L222">
        <v>21415</v>
      </c>
      <c r="M222">
        <v>1872</v>
      </c>
      <c r="N222">
        <v>1565</v>
      </c>
      <c r="O222">
        <v>22174</v>
      </c>
      <c r="P222">
        <v>0</v>
      </c>
      <c r="Q222">
        <v>3239</v>
      </c>
      <c r="R222">
        <v>14038</v>
      </c>
      <c r="S222">
        <v>8234</v>
      </c>
      <c r="T222">
        <v>4700</v>
      </c>
      <c r="U222">
        <v>1599</v>
      </c>
      <c r="V222">
        <v>7260</v>
      </c>
      <c r="W222">
        <v>2937</v>
      </c>
      <c r="X222">
        <v>3020</v>
      </c>
      <c r="Y222">
        <v>3726</v>
      </c>
      <c r="Z222">
        <v>5049</v>
      </c>
      <c r="AA222">
        <v>2118</v>
      </c>
      <c r="AB222">
        <v>9150</v>
      </c>
      <c r="AC222">
        <v>0</v>
      </c>
      <c r="AD222">
        <v>4882</v>
      </c>
      <c r="AE222">
        <v>13004</v>
      </c>
      <c r="AF222">
        <v>7453</v>
      </c>
      <c r="AG222">
        <v>12379</v>
      </c>
      <c r="AH222">
        <v>2384</v>
      </c>
      <c r="AI222">
        <v>2955</v>
      </c>
      <c r="AJ222">
        <v>5868</v>
      </c>
      <c r="AK222">
        <v>4568</v>
      </c>
      <c r="AL222">
        <v>5662</v>
      </c>
      <c r="AM222">
        <v>1872</v>
      </c>
      <c r="AN222">
        <v>11003</v>
      </c>
      <c r="AO222">
        <v>4847</v>
      </c>
      <c r="AP222">
        <v>9228</v>
      </c>
      <c r="AQ222">
        <v>1565</v>
      </c>
      <c r="AR222">
        <v>3570</v>
      </c>
      <c r="AS222">
        <v>7623</v>
      </c>
      <c r="AT222">
        <v>4344</v>
      </c>
      <c r="AU222">
        <v>1525</v>
      </c>
      <c r="AV222">
        <v>4261</v>
      </c>
      <c r="AW222" s="115">
        <v>6.819231835402101E-3</v>
      </c>
      <c r="AX222" s="81" t="s">
        <v>132</v>
      </c>
      <c r="AY222" s="116"/>
      <c r="AZ222" s="83" t="s">
        <v>131</v>
      </c>
      <c r="BB222" s="77">
        <v>221</v>
      </c>
    </row>
    <row r="223" spans="1:54" ht="13.5" thickBot="1" x14ac:dyDescent="0.25">
      <c r="A223" s="114" t="s">
        <v>53</v>
      </c>
      <c r="B223">
        <v>136352</v>
      </c>
      <c r="C223">
        <v>8707</v>
      </c>
      <c r="D223">
        <v>7618</v>
      </c>
      <c r="E223">
        <v>6056</v>
      </c>
      <c r="F223">
        <v>9884</v>
      </c>
      <c r="G223">
        <v>8325</v>
      </c>
      <c r="H223">
        <v>17505</v>
      </c>
      <c r="I223">
        <v>16805</v>
      </c>
      <c r="J223">
        <v>13524</v>
      </c>
      <c r="K223">
        <v>10038</v>
      </c>
      <c r="L223">
        <v>16997</v>
      </c>
      <c r="M223">
        <v>1700</v>
      </c>
      <c r="N223">
        <v>1287</v>
      </c>
      <c r="O223">
        <v>17906</v>
      </c>
      <c r="P223">
        <v>0</v>
      </c>
      <c r="Q223">
        <v>2552</v>
      </c>
      <c r="R223">
        <v>10447</v>
      </c>
      <c r="S223">
        <v>6340</v>
      </c>
      <c r="T223">
        <v>3716</v>
      </c>
      <c r="U223">
        <v>1259</v>
      </c>
      <c r="V223">
        <v>6056</v>
      </c>
      <c r="W223">
        <v>2321</v>
      </c>
      <c r="X223">
        <v>2142</v>
      </c>
      <c r="Y223">
        <v>2890</v>
      </c>
      <c r="Z223">
        <v>4023</v>
      </c>
      <c r="AA223">
        <v>1623</v>
      </c>
      <c r="AB223">
        <v>7400</v>
      </c>
      <c r="AC223">
        <v>0</v>
      </c>
      <c r="AD223">
        <v>3499</v>
      </c>
      <c r="AE223">
        <v>9884</v>
      </c>
      <c r="AF223">
        <v>5587</v>
      </c>
      <c r="AG223">
        <v>9808</v>
      </c>
      <c r="AH223">
        <v>1779</v>
      </c>
      <c r="AI223">
        <v>2300</v>
      </c>
      <c r="AJ223">
        <v>4506</v>
      </c>
      <c r="AK223">
        <v>3523</v>
      </c>
      <c r="AL223">
        <v>4188</v>
      </c>
      <c r="AM223">
        <v>1700</v>
      </c>
      <c r="AN223">
        <v>9245</v>
      </c>
      <c r="AO223">
        <v>3707</v>
      </c>
      <c r="AP223">
        <v>7618</v>
      </c>
      <c r="AQ223">
        <v>1287</v>
      </c>
      <c r="AR223">
        <v>3042</v>
      </c>
      <c r="AS223">
        <v>5850</v>
      </c>
      <c r="AT223">
        <v>3567</v>
      </c>
      <c r="AU223">
        <v>1219</v>
      </c>
      <c r="AV223">
        <v>3274</v>
      </c>
      <c r="AW223" s="115">
        <v>1.1184768365065906E-2</v>
      </c>
      <c r="AX223" s="81" t="s">
        <v>132</v>
      </c>
      <c r="AY223" s="116"/>
      <c r="AZ223" s="83" t="s">
        <v>131</v>
      </c>
      <c r="BB223" s="77">
        <v>222</v>
      </c>
    </row>
    <row r="224" spans="1:54" ht="13.5" thickBot="1" x14ac:dyDescent="0.25">
      <c r="A224" s="114" t="s">
        <v>54</v>
      </c>
      <c r="B224">
        <v>115107</v>
      </c>
      <c r="C224">
        <v>7086</v>
      </c>
      <c r="D224">
        <v>6452</v>
      </c>
      <c r="E224">
        <v>5189</v>
      </c>
      <c r="F224">
        <v>8146</v>
      </c>
      <c r="G224">
        <v>7197</v>
      </c>
      <c r="H224">
        <v>14283</v>
      </c>
      <c r="I224">
        <v>14883</v>
      </c>
      <c r="J224">
        <v>11182</v>
      </c>
      <c r="K224">
        <v>8664</v>
      </c>
      <c r="L224">
        <v>14489</v>
      </c>
      <c r="M224">
        <v>1312</v>
      </c>
      <c r="N224">
        <v>957</v>
      </c>
      <c r="O224">
        <v>15267</v>
      </c>
      <c r="P224">
        <v>0</v>
      </c>
      <c r="Q224">
        <v>2212</v>
      </c>
      <c r="R224">
        <v>8314</v>
      </c>
      <c r="S224">
        <v>5432</v>
      </c>
      <c r="T224">
        <v>3094</v>
      </c>
      <c r="U224">
        <v>1018</v>
      </c>
      <c r="V224">
        <v>5189</v>
      </c>
      <c r="W224">
        <v>2146</v>
      </c>
      <c r="X224">
        <v>1577</v>
      </c>
      <c r="Y224">
        <v>2696</v>
      </c>
      <c r="Z224">
        <v>3047</v>
      </c>
      <c r="AA224">
        <v>1593</v>
      </c>
      <c r="AB224">
        <v>7074</v>
      </c>
      <c r="AC224">
        <v>0</v>
      </c>
      <c r="AD224">
        <v>3006</v>
      </c>
      <c r="AE224">
        <v>8146</v>
      </c>
      <c r="AF224">
        <v>5249</v>
      </c>
      <c r="AG224">
        <v>8088</v>
      </c>
      <c r="AH224">
        <v>1432</v>
      </c>
      <c r="AI224">
        <v>1847</v>
      </c>
      <c r="AJ224">
        <v>3757</v>
      </c>
      <c r="AK224">
        <v>2714</v>
      </c>
      <c r="AL224">
        <v>3512</v>
      </c>
      <c r="AM224">
        <v>1312</v>
      </c>
      <c r="AN224">
        <v>7689</v>
      </c>
      <c r="AO224">
        <v>2948</v>
      </c>
      <c r="AP224">
        <v>6452</v>
      </c>
      <c r="AQ224">
        <v>957</v>
      </c>
      <c r="AR224">
        <v>2795</v>
      </c>
      <c r="AS224">
        <v>5152</v>
      </c>
      <c r="AT224">
        <v>3173</v>
      </c>
      <c r="AU224">
        <v>965</v>
      </c>
      <c r="AV224">
        <v>2521</v>
      </c>
      <c r="AW224" s="115">
        <v>1.8843057633397449E-2</v>
      </c>
      <c r="AX224" s="81" t="s">
        <v>132</v>
      </c>
      <c r="AY224" s="116"/>
      <c r="AZ224" s="83" t="s">
        <v>131</v>
      </c>
      <c r="BB224" s="77">
        <v>223</v>
      </c>
    </row>
    <row r="225" spans="1:54" ht="13.5" thickBot="1" x14ac:dyDescent="0.25">
      <c r="A225" s="114" t="s">
        <v>55</v>
      </c>
      <c r="B225">
        <v>96370</v>
      </c>
      <c r="C225">
        <v>5864</v>
      </c>
      <c r="D225">
        <v>4984</v>
      </c>
      <c r="E225">
        <v>4508</v>
      </c>
      <c r="F225">
        <v>6504</v>
      </c>
      <c r="G225">
        <v>5869</v>
      </c>
      <c r="H225">
        <v>12325</v>
      </c>
      <c r="I225">
        <v>12869</v>
      </c>
      <c r="J225">
        <v>9290</v>
      </c>
      <c r="K225">
        <v>6545</v>
      </c>
      <c r="L225">
        <v>12585</v>
      </c>
      <c r="M225">
        <v>1024</v>
      </c>
      <c r="N225">
        <v>852</v>
      </c>
      <c r="O225">
        <v>13151</v>
      </c>
      <c r="P225">
        <v>0</v>
      </c>
      <c r="Q225">
        <v>2113</v>
      </c>
      <c r="R225">
        <v>6841</v>
      </c>
      <c r="S225">
        <v>4669</v>
      </c>
      <c r="T225">
        <v>2528</v>
      </c>
      <c r="U225">
        <v>760</v>
      </c>
      <c r="V225">
        <v>4508</v>
      </c>
      <c r="W225">
        <v>2172</v>
      </c>
      <c r="X225">
        <v>1227</v>
      </c>
      <c r="Y225">
        <v>2012</v>
      </c>
      <c r="Z225">
        <v>2511</v>
      </c>
      <c r="AA225">
        <v>1657</v>
      </c>
      <c r="AB225">
        <v>6799</v>
      </c>
      <c r="AC225">
        <v>0</v>
      </c>
      <c r="AD225">
        <v>2453</v>
      </c>
      <c r="AE225">
        <v>6504</v>
      </c>
      <c r="AF225">
        <v>4690</v>
      </c>
      <c r="AG225">
        <v>6762</v>
      </c>
      <c r="AH225">
        <v>1441</v>
      </c>
      <c r="AI225">
        <v>1351</v>
      </c>
      <c r="AJ225">
        <v>3371</v>
      </c>
      <c r="AK225">
        <v>2379</v>
      </c>
      <c r="AL225">
        <v>2336</v>
      </c>
      <c r="AM225">
        <v>1024</v>
      </c>
      <c r="AN225">
        <v>6310</v>
      </c>
      <c r="AO225">
        <v>2338</v>
      </c>
      <c r="AP225">
        <v>4984</v>
      </c>
      <c r="AQ225">
        <v>852</v>
      </c>
      <c r="AR225">
        <v>2258</v>
      </c>
      <c r="AS225">
        <v>4209</v>
      </c>
      <c r="AT225">
        <v>2656</v>
      </c>
      <c r="AU225">
        <v>731</v>
      </c>
      <c r="AV225">
        <v>1924</v>
      </c>
      <c r="AW225" s="115">
        <v>3.5393844823768804E-2</v>
      </c>
      <c r="AX225" s="81" t="s">
        <v>132</v>
      </c>
      <c r="AY225" s="116"/>
      <c r="AZ225" s="83" t="s">
        <v>131</v>
      </c>
      <c r="BB225" s="77">
        <v>224</v>
      </c>
    </row>
    <row r="226" spans="1:54" ht="13.5" thickBot="1" x14ac:dyDescent="0.25">
      <c r="A226" s="114" t="s">
        <v>56</v>
      </c>
      <c r="B226">
        <v>72368</v>
      </c>
      <c r="C226">
        <v>4213</v>
      </c>
      <c r="D226">
        <v>3613</v>
      </c>
      <c r="E226">
        <v>3456</v>
      </c>
      <c r="F226">
        <v>4556</v>
      </c>
      <c r="G226">
        <v>4338</v>
      </c>
      <c r="H226">
        <v>9673</v>
      </c>
      <c r="I226">
        <v>9815</v>
      </c>
      <c r="J226">
        <v>6938</v>
      </c>
      <c r="K226">
        <v>4417</v>
      </c>
      <c r="L226">
        <v>9940</v>
      </c>
      <c r="M226">
        <v>736</v>
      </c>
      <c r="N226">
        <v>836</v>
      </c>
      <c r="O226">
        <v>9837</v>
      </c>
      <c r="P226">
        <v>0</v>
      </c>
      <c r="Q226">
        <v>1792</v>
      </c>
      <c r="R226">
        <v>5375</v>
      </c>
      <c r="S226">
        <v>3378</v>
      </c>
      <c r="T226">
        <v>1771</v>
      </c>
      <c r="U226">
        <v>517</v>
      </c>
      <c r="V226">
        <v>3456</v>
      </c>
      <c r="W226">
        <v>1674</v>
      </c>
      <c r="X226">
        <v>861</v>
      </c>
      <c r="Y226">
        <v>1543</v>
      </c>
      <c r="Z226">
        <v>1905</v>
      </c>
      <c r="AA226">
        <v>1401</v>
      </c>
      <c r="AB226">
        <v>5870</v>
      </c>
      <c r="AC226">
        <v>0</v>
      </c>
      <c r="AD226">
        <v>1780</v>
      </c>
      <c r="AE226">
        <v>4556</v>
      </c>
      <c r="AF226">
        <v>3381</v>
      </c>
      <c r="AG226">
        <v>5167</v>
      </c>
      <c r="AH226">
        <v>1273</v>
      </c>
      <c r="AI226">
        <v>946</v>
      </c>
      <c r="AJ226">
        <v>2506</v>
      </c>
      <c r="AK226">
        <v>1695</v>
      </c>
      <c r="AL226">
        <v>1559</v>
      </c>
      <c r="AM226">
        <v>736</v>
      </c>
      <c r="AN226">
        <v>4785</v>
      </c>
      <c r="AO226">
        <v>1677</v>
      </c>
      <c r="AP226">
        <v>3613</v>
      </c>
      <c r="AQ226">
        <v>836</v>
      </c>
      <c r="AR226">
        <v>1657</v>
      </c>
      <c r="AS226">
        <v>2858</v>
      </c>
      <c r="AT226">
        <v>2041</v>
      </c>
      <c r="AU226">
        <v>540</v>
      </c>
      <c r="AV226">
        <v>1219</v>
      </c>
      <c r="AW226" s="115">
        <v>6.4578740867057643E-2</v>
      </c>
      <c r="AX226" s="81" t="s">
        <v>132</v>
      </c>
      <c r="AY226" s="116"/>
      <c r="AZ226" s="83" t="s">
        <v>131</v>
      </c>
      <c r="BB226" s="77">
        <v>225</v>
      </c>
    </row>
    <row r="227" spans="1:54" ht="13.5" thickBot="1" x14ac:dyDescent="0.25">
      <c r="A227" s="204" t="s">
        <v>210</v>
      </c>
      <c r="B227">
        <v>46705</v>
      </c>
      <c r="C227">
        <v>2680</v>
      </c>
      <c r="D227">
        <v>2459</v>
      </c>
      <c r="E227">
        <v>2039</v>
      </c>
      <c r="F227">
        <v>3070</v>
      </c>
      <c r="G227">
        <v>2938</v>
      </c>
      <c r="H227">
        <v>6477</v>
      </c>
      <c r="I227">
        <v>6337</v>
      </c>
      <c r="J227">
        <v>4604</v>
      </c>
      <c r="K227">
        <v>2522</v>
      </c>
      <c r="L227">
        <v>6316</v>
      </c>
      <c r="M227">
        <v>484</v>
      </c>
      <c r="N227">
        <v>520</v>
      </c>
      <c r="O227">
        <v>6259</v>
      </c>
      <c r="P227">
        <v>0</v>
      </c>
      <c r="Q227">
        <v>1213</v>
      </c>
      <c r="R227">
        <v>3636</v>
      </c>
      <c r="S227">
        <v>1993</v>
      </c>
      <c r="T227">
        <v>1181</v>
      </c>
      <c r="U227">
        <v>309</v>
      </c>
      <c r="V227">
        <v>2039</v>
      </c>
      <c r="W227">
        <v>1060</v>
      </c>
      <c r="X227">
        <v>593</v>
      </c>
      <c r="Y227">
        <v>849</v>
      </c>
      <c r="Z227">
        <v>1225</v>
      </c>
      <c r="AA227">
        <v>1027</v>
      </c>
      <c r="AB227">
        <v>3717</v>
      </c>
      <c r="AC227">
        <v>0</v>
      </c>
      <c r="AD227">
        <v>1159</v>
      </c>
      <c r="AE227">
        <v>3070</v>
      </c>
      <c r="AF227">
        <v>2185</v>
      </c>
      <c r="AG227">
        <v>3423</v>
      </c>
      <c r="AH227">
        <v>1003</v>
      </c>
      <c r="AI227">
        <v>582</v>
      </c>
      <c r="AJ227">
        <v>1628</v>
      </c>
      <c r="AK227">
        <v>1006</v>
      </c>
      <c r="AL227">
        <v>810</v>
      </c>
      <c r="AM227">
        <v>484</v>
      </c>
      <c r="AN227">
        <v>3206</v>
      </c>
      <c r="AO227">
        <v>920</v>
      </c>
      <c r="AP227">
        <v>2459</v>
      </c>
      <c r="AQ227">
        <v>520</v>
      </c>
      <c r="AR227">
        <v>1081</v>
      </c>
      <c r="AS227">
        <v>1712</v>
      </c>
      <c r="AT227">
        <v>1470</v>
      </c>
      <c r="AU227">
        <v>353</v>
      </c>
      <c r="AV227">
        <v>792</v>
      </c>
      <c r="AW227" s="115">
        <v>0.15722515602496401</v>
      </c>
      <c r="AX227" s="81" t="s">
        <v>132</v>
      </c>
      <c r="AY227" s="116"/>
      <c r="AZ227" s="83" t="s">
        <v>131</v>
      </c>
      <c r="BB227" s="77">
        <v>226</v>
      </c>
    </row>
    <row r="228" spans="1:54" ht="13.5" thickBot="1" x14ac:dyDescent="0.25">
      <c r="A228" s="205" t="s">
        <v>211</v>
      </c>
      <c r="B228">
        <v>25873</v>
      </c>
      <c r="C228">
        <v>1640</v>
      </c>
      <c r="D228">
        <v>1366</v>
      </c>
      <c r="E228">
        <v>1124</v>
      </c>
      <c r="F228">
        <v>1995</v>
      </c>
      <c r="G228">
        <v>1494</v>
      </c>
      <c r="H228">
        <v>3262</v>
      </c>
      <c r="I228">
        <v>3730</v>
      </c>
      <c r="J228">
        <v>2609</v>
      </c>
      <c r="K228">
        <v>1208</v>
      </c>
      <c r="L228">
        <v>3252</v>
      </c>
      <c r="M228">
        <v>292</v>
      </c>
      <c r="N228">
        <v>309</v>
      </c>
      <c r="O228">
        <v>3592</v>
      </c>
      <c r="P228">
        <v>0</v>
      </c>
      <c r="Q228">
        <v>555</v>
      </c>
      <c r="R228">
        <v>1861</v>
      </c>
      <c r="S228">
        <v>1148</v>
      </c>
      <c r="T228">
        <v>626</v>
      </c>
      <c r="U228">
        <v>110</v>
      </c>
      <c r="V228">
        <v>1124</v>
      </c>
      <c r="W228">
        <v>688</v>
      </c>
      <c r="X228">
        <v>397</v>
      </c>
      <c r="Y228">
        <v>359</v>
      </c>
      <c r="Z228">
        <v>626</v>
      </c>
      <c r="AA228">
        <v>619</v>
      </c>
      <c r="AB228">
        <v>1888</v>
      </c>
      <c r="AC228">
        <v>0</v>
      </c>
      <c r="AD228">
        <v>665</v>
      </c>
      <c r="AE228">
        <v>1995</v>
      </c>
      <c r="AF228">
        <v>1245</v>
      </c>
      <c r="AG228">
        <v>1983</v>
      </c>
      <c r="AH228">
        <v>695</v>
      </c>
      <c r="AI228">
        <v>240</v>
      </c>
      <c r="AJ228">
        <v>846</v>
      </c>
      <c r="AK228">
        <v>627</v>
      </c>
      <c r="AL228">
        <v>409</v>
      </c>
      <c r="AM228">
        <v>292</v>
      </c>
      <c r="AN228">
        <v>1756</v>
      </c>
      <c r="AO228">
        <v>557</v>
      </c>
      <c r="AP228">
        <v>1366</v>
      </c>
      <c r="AQ228">
        <v>309</v>
      </c>
      <c r="AR228">
        <v>616</v>
      </c>
      <c r="AS228">
        <v>799</v>
      </c>
      <c r="AT228">
        <v>719</v>
      </c>
      <c r="AU228">
        <v>255</v>
      </c>
      <c r="AV228">
        <v>498</v>
      </c>
      <c r="AW228" s="115"/>
      <c r="AX228" s="81"/>
      <c r="AY228" s="116"/>
      <c r="AZ228" s="83"/>
      <c r="BB228" s="77">
        <v>227</v>
      </c>
    </row>
    <row r="229" spans="1:54" ht="13.5" thickBot="1" x14ac:dyDescent="0.25">
      <c r="A229" s="104" t="s">
        <v>62</v>
      </c>
      <c r="B229" s="105"/>
      <c r="C229" s="105"/>
      <c r="D229" s="105"/>
      <c r="E229" s="105"/>
      <c r="F229" s="105"/>
      <c r="G229" s="105"/>
      <c r="H229" s="105"/>
      <c r="I229" s="105"/>
      <c r="J229" s="105"/>
      <c r="K229" s="105"/>
      <c r="L229" s="105"/>
      <c r="M229" s="106"/>
      <c r="N229" s="106"/>
      <c r="O229" s="106"/>
      <c r="P229" s="106"/>
      <c r="Q229" s="107"/>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8"/>
      <c r="AW229" s="109"/>
      <c r="AX229" s="110"/>
      <c r="AY229" s="111"/>
      <c r="AZ229" s="112"/>
      <c r="BB229" s="77">
        <v>228</v>
      </c>
    </row>
    <row r="230" spans="1:54" ht="13.5" thickBot="1" x14ac:dyDescent="0.25">
      <c r="A230" s="114" t="s">
        <v>20</v>
      </c>
      <c r="B230">
        <v>25144</v>
      </c>
      <c r="C230">
        <v>1002</v>
      </c>
      <c r="D230">
        <v>157</v>
      </c>
      <c r="E230">
        <v>232</v>
      </c>
      <c r="F230">
        <v>1915</v>
      </c>
      <c r="G230">
        <v>1433</v>
      </c>
      <c r="H230">
        <v>5050</v>
      </c>
      <c r="I230">
        <v>4770</v>
      </c>
      <c r="J230">
        <v>592</v>
      </c>
      <c r="K230">
        <v>1835</v>
      </c>
      <c r="L230">
        <v>6604</v>
      </c>
      <c r="M230">
        <v>20</v>
      </c>
      <c r="N230">
        <v>52</v>
      </c>
      <c r="O230">
        <v>1482</v>
      </c>
      <c r="P230">
        <v>0</v>
      </c>
      <c r="Q230">
        <v>2370</v>
      </c>
      <c r="R230">
        <v>2344</v>
      </c>
      <c r="S230">
        <v>272</v>
      </c>
      <c r="T230">
        <v>190</v>
      </c>
      <c r="U230">
        <v>134</v>
      </c>
      <c r="V230">
        <v>232</v>
      </c>
      <c r="W230">
        <v>525</v>
      </c>
      <c r="X230">
        <v>393</v>
      </c>
      <c r="Y230">
        <v>1128</v>
      </c>
      <c r="Z230">
        <v>411</v>
      </c>
      <c r="AA230">
        <v>1287</v>
      </c>
      <c r="AB230">
        <v>5013</v>
      </c>
      <c r="AC230">
        <v>0</v>
      </c>
      <c r="AD230">
        <v>837</v>
      </c>
      <c r="AE230">
        <v>1915</v>
      </c>
      <c r="AF230">
        <v>1370</v>
      </c>
      <c r="AG230">
        <v>402</v>
      </c>
      <c r="AH230">
        <v>228</v>
      </c>
      <c r="AI230">
        <v>369</v>
      </c>
      <c r="AJ230">
        <v>336</v>
      </c>
      <c r="AK230">
        <v>222</v>
      </c>
      <c r="AL230">
        <v>707</v>
      </c>
      <c r="AM230">
        <v>20</v>
      </c>
      <c r="AN230">
        <v>685</v>
      </c>
      <c r="AO230">
        <v>646</v>
      </c>
      <c r="AP230">
        <v>157</v>
      </c>
      <c r="AQ230">
        <v>52</v>
      </c>
      <c r="AR230">
        <v>387</v>
      </c>
      <c r="AS230">
        <v>1128</v>
      </c>
      <c r="AT230">
        <v>462</v>
      </c>
      <c r="AU230">
        <v>111</v>
      </c>
      <c r="AV230">
        <v>811</v>
      </c>
      <c r="AW230" s="115">
        <v>3.4642032332563508E-3</v>
      </c>
      <c r="AX230" s="81" t="s">
        <v>132</v>
      </c>
      <c r="AY230" s="116"/>
      <c r="AZ230" s="83" t="s">
        <v>131</v>
      </c>
      <c r="BB230" s="77">
        <v>229</v>
      </c>
    </row>
    <row r="231" spans="1:54" ht="13.5" thickBot="1" x14ac:dyDescent="0.25">
      <c r="A231" s="114" t="s">
        <v>21</v>
      </c>
      <c r="B231">
        <v>105764</v>
      </c>
      <c r="C231">
        <v>4458</v>
      </c>
      <c r="D231">
        <v>871</v>
      </c>
      <c r="E231">
        <v>1021</v>
      </c>
      <c r="F231">
        <v>8003</v>
      </c>
      <c r="G231">
        <v>6162</v>
      </c>
      <c r="H231">
        <v>19908</v>
      </c>
      <c r="I231">
        <v>20821</v>
      </c>
      <c r="J231">
        <v>2532</v>
      </c>
      <c r="K231">
        <v>8216</v>
      </c>
      <c r="L231">
        <v>27131</v>
      </c>
      <c r="M231">
        <v>63</v>
      </c>
      <c r="N231">
        <v>241</v>
      </c>
      <c r="O231">
        <v>6337</v>
      </c>
      <c r="P231">
        <v>0</v>
      </c>
      <c r="Q231">
        <v>8983</v>
      </c>
      <c r="R231">
        <v>9758</v>
      </c>
      <c r="S231">
        <v>1302</v>
      </c>
      <c r="T231">
        <v>804</v>
      </c>
      <c r="U231">
        <v>568</v>
      </c>
      <c r="V231">
        <v>1021</v>
      </c>
      <c r="W231">
        <v>2140</v>
      </c>
      <c r="X231">
        <v>1572</v>
      </c>
      <c r="Y231">
        <v>5255</v>
      </c>
      <c r="Z231">
        <v>2021</v>
      </c>
      <c r="AA231">
        <v>5933</v>
      </c>
      <c r="AB231">
        <v>19671</v>
      </c>
      <c r="AC231">
        <v>0</v>
      </c>
      <c r="AD231">
        <v>3301</v>
      </c>
      <c r="AE231">
        <v>8003</v>
      </c>
      <c r="AF231">
        <v>5018</v>
      </c>
      <c r="AG231">
        <v>1728</v>
      </c>
      <c r="AH231">
        <v>1040</v>
      </c>
      <c r="AI231">
        <v>1632</v>
      </c>
      <c r="AJ231">
        <v>1167</v>
      </c>
      <c r="AK231">
        <v>1001</v>
      </c>
      <c r="AL231">
        <v>3281</v>
      </c>
      <c r="AM231">
        <v>63</v>
      </c>
      <c r="AN231">
        <v>2895</v>
      </c>
      <c r="AO231">
        <v>3067</v>
      </c>
      <c r="AP231">
        <v>871</v>
      </c>
      <c r="AQ231">
        <v>241</v>
      </c>
      <c r="AR231">
        <v>1885</v>
      </c>
      <c r="AS231">
        <v>4935</v>
      </c>
      <c r="AT231">
        <v>2293</v>
      </c>
      <c r="AU231">
        <v>508</v>
      </c>
      <c r="AV231">
        <v>3807</v>
      </c>
      <c r="AW231" s="115">
        <v>1.7940607147915583E-4</v>
      </c>
      <c r="AX231" s="81" t="s">
        <v>132</v>
      </c>
      <c r="AY231" s="116"/>
      <c r="AZ231" s="83" t="s">
        <v>131</v>
      </c>
      <c r="BB231" s="77">
        <v>230</v>
      </c>
    </row>
    <row r="232" spans="1:54" ht="13.5" thickBot="1" x14ac:dyDescent="0.25">
      <c r="A232" s="114" t="s">
        <v>22</v>
      </c>
      <c r="B232">
        <v>139192</v>
      </c>
      <c r="C232">
        <v>6170</v>
      </c>
      <c r="D232">
        <v>1262</v>
      </c>
      <c r="E232">
        <v>1291</v>
      </c>
      <c r="F232">
        <v>9904</v>
      </c>
      <c r="G232">
        <v>8789</v>
      </c>
      <c r="H232">
        <v>24588</v>
      </c>
      <c r="I232">
        <v>29500</v>
      </c>
      <c r="J232">
        <v>3528</v>
      </c>
      <c r="K232">
        <v>11415</v>
      </c>
      <c r="L232">
        <v>33494</v>
      </c>
      <c r="M232">
        <v>63</v>
      </c>
      <c r="N232">
        <v>376</v>
      </c>
      <c r="O232">
        <v>8812</v>
      </c>
      <c r="P232">
        <v>0</v>
      </c>
      <c r="Q232">
        <v>10892</v>
      </c>
      <c r="R232">
        <v>12333</v>
      </c>
      <c r="S232">
        <v>1978</v>
      </c>
      <c r="T232">
        <v>1077</v>
      </c>
      <c r="U232">
        <v>959</v>
      </c>
      <c r="V232">
        <v>1291</v>
      </c>
      <c r="W232">
        <v>2768</v>
      </c>
      <c r="X232">
        <v>2080</v>
      </c>
      <c r="Y232">
        <v>7720</v>
      </c>
      <c r="Z232">
        <v>2718</v>
      </c>
      <c r="AA232">
        <v>8853</v>
      </c>
      <c r="AB232">
        <v>23552</v>
      </c>
      <c r="AC232">
        <v>0</v>
      </c>
      <c r="AD232">
        <v>4210</v>
      </c>
      <c r="AE232">
        <v>9904</v>
      </c>
      <c r="AF232">
        <v>5968</v>
      </c>
      <c r="AG232">
        <v>2451</v>
      </c>
      <c r="AH232">
        <v>1557</v>
      </c>
      <c r="AI232">
        <v>2090</v>
      </c>
      <c r="AJ232">
        <v>1363</v>
      </c>
      <c r="AK232">
        <v>1399</v>
      </c>
      <c r="AL232">
        <v>4628</v>
      </c>
      <c r="AM232">
        <v>63</v>
      </c>
      <c r="AN232">
        <v>4066</v>
      </c>
      <c r="AO232">
        <v>4628</v>
      </c>
      <c r="AP232">
        <v>1262</v>
      </c>
      <c r="AQ232">
        <v>376</v>
      </c>
      <c r="AR232">
        <v>2691</v>
      </c>
      <c r="AS232">
        <v>6787</v>
      </c>
      <c r="AT232">
        <v>3620</v>
      </c>
      <c r="AU232">
        <v>774</v>
      </c>
      <c r="AV232">
        <v>5134</v>
      </c>
      <c r="AW232" s="115">
        <v>3.4653156556030687E-5</v>
      </c>
      <c r="AX232" s="81" t="s">
        <v>132</v>
      </c>
      <c r="AY232" s="116"/>
      <c r="AZ232" s="83" t="s">
        <v>131</v>
      </c>
      <c r="BB232" s="77">
        <v>231</v>
      </c>
    </row>
    <row r="233" spans="1:54" ht="13.5" thickBot="1" x14ac:dyDescent="0.25">
      <c r="A233" s="114" t="s">
        <v>23</v>
      </c>
      <c r="B233">
        <v>156818</v>
      </c>
      <c r="C233">
        <v>7497</v>
      </c>
      <c r="D233">
        <v>1266</v>
      </c>
      <c r="E233">
        <v>1539</v>
      </c>
      <c r="F233">
        <v>10815</v>
      </c>
      <c r="G233">
        <v>9684</v>
      </c>
      <c r="H233">
        <v>27467</v>
      </c>
      <c r="I233">
        <v>33846</v>
      </c>
      <c r="J233">
        <v>4328</v>
      </c>
      <c r="K233">
        <v>13313</v>
      </c>
      <c r="L233">
        <v>36204</v>
      </c>
      <c r="M233">
        <v>96</v>
      </c>
      <c r="N233">
        <v>284</v>
      </c>
      <c r="O233">
        <v>10479</v>
      </c>
      <c r="P233">
        <v>0</v>
      </c>
      <c r="Q233">
        <v>11843</v>
      </c>
      <c r="R233">
        <v>13727</v>
      </c>
      <c r="S233">
        <v>2481</v>
      </c>
      <c r="T233">
        <v>1282</v>
      </c>
      <c r="U233">
        <v>1238</v>
      </c>
      <c r="V233">
        <v>1539</v>
      </c>
      <c r="W233">
        <v>3253</v>
      </c>
      <c r="X233">
        <v>2470</v>
      </c>
      <c r="Y233">
        <v>9368</v>
      </c>
      <c r="Z233">
        <v>3196</v>
      </c>
      <c r="AA233">
        <v>9827</v>
      </c>
      <c r="AB233">
        <v>25176</v>
      </c>
      <c r="AC233">
        <v>0</v>
      </c>
      <c r="AD233">
        <v>4586</v>
      </c>
      <c r="AE233">
        <v>10815</v>
      </c>
      <c r="AF233">
        <v>6593</v>
      </c>
      <c r="AG233">
        <v>3046</v>
      </c>
      <c r="AH233">
        <v>1555</v>
      </c>
      <c r="AI233">
        <v>2259</v>
      </c>
      <c r="AJ233">
        <v>1897</v>
      </c>
      <c r="AK233">
        <v>1768</v>
      </c>
      <c r="AL233">
        <v>4980</v>
      </c>
      <c r="AM233">
        <v>96</v>
      </c>
      <c r="AN233">
        <v>4745</v>
      </c>
      <c r="AO233">
        <v>5680</v>
      </c>
      <c r="AP233">
        <v>1266</v>
      </c>
      <c r="AQ233">
        <v>284</v>
      </c>
      <c r="AR233">
        <v>3259</v>
      </c>
      <c r="AS233">
        <v>8333</v>
      </c>
      <c r="AT233">
        <v>3860</v>
      </c>
      <c r="AU233">
        <v>823</v>
      </c>
      <c r="AV233">
        <v>5573</v>
      </c>
      <c r="AW233" s="115">
        <v>1.23205056335512E-4</v>
      </c>
      <c r="AX233" s="81" t="s">
        <v>132</v>
      </c>
      <c r="AY233" s="116"/>
      <c r="AZ233" s="83" t="s">
        <v>131</v>
      </c>
      <c r="BB233" s="77">
        <v>232</v>
      </c>
    </row>
    <row r="234" spans="1:54" ht="13.5" thickBot="1" x14ac:dyDescent="0.25">
      <c r="A234" s="114" t="s">
        <v>24</v>
      </c>
      <c r="B234">
        <v>178630</v>
      </c>
      <c r="C234">
        <v>7779</v>
      </c>
      <c r="D234">
        <v>1160</v>
      </c>
      <c r="E234">
        <v>1706</v>
      </c>
      <c r="F234">
        <v>13597</v>
      </c>
      <c r="G234">
        <v>13073</v>
      </c>
      <c r="H234">
        <v>29565</v>
      </c>
      <c r="I234">
        <v>35653</v>
      </c>
      <c r="J234">
        <v>5057</v>
      </c>
      <c r="K234">
        <v>14000</v>
      </c>
      <c r="L234">
        <v>43703</v>
      </c>
      <c r="M234">
        <v>122</v>
      </c>
      <c r="N234">
        <v>280</v>
      </c>
      <c r="O234">
        <v>12935</v>
      </c>
      <c r="P234">
        <v>0</v>
      </c>
      <c r="Q234">
        <v>13428</v>
      </c>
      <c r="R234">
        <v>13376</v>
      </c>
      <c r="S234">
        <v>2655</v>
      </c>
      <c r="T234">
        <v>2110</v>
      </c>
      <c r="U234">
        <v>1290</v>
      </c>
      <c r="V234">
        <v>1706</v>
      </c>
      <c r="W234">
        <v>4792</v>
      </c>
      <c r="X234">
        <v>2295</v>
      </c>
      <c r="Y234">
        <v>9759</v>
      </c>
      <c r="Z234">
        <v>3026</v>
      </c>
      <c r="AA234">
        <v>9788</v>
      </c>
      <c r="AB234">
        <v>33030</v>
      </c>
      <c r="AC234">
        <v>0</v>
      </c>
      <c r="AD234">
        <v>6289</v>
      </c>
      <c r="AE234">
        <v>13597</v>
      </c>
      <c r="AF234">
        <v>7750</v>
      </c>
      <c r="AG234">
        <v>2947</v>
      </c>
      <c r="AH234">
        <v>1513</v>
      </c>
      <c r="AI234">
        <v>2124</v>
      </c>
      <c r="AJ234">
        <v>2761</v>
      </c>
      <c r="AK234">
        <v>1974</v>
      </c>
      <c r="AL234">
        <v>5401</v>
      </c>
      <c r="AM234">
        <v>122</v>
      </c>
      <c r="AN234">
        <v>5488</v>
      </c>
      <c r="AO234">
        <v>5866</v>
      </c>
      <c r="AP234">
        <v>1160</v>
      </c>
      <c r="AQ234">
        <v>280</v>
      </c>
      <c r="AR234">
        <v>3510</v>
      </c>
      <c r="AS234">
        <v>8599</v>
      </c>
      <c r="AT234">
        <v>5494</v>
      </c>
      <c r="AU234">
        <v>977</v>
      </c>
      <c r="AV234">
        <v>5523</v>
      </c>
      <c r="AW234" s="115">
        <v>3.2224144364166753E-4</v>
      </c>
      <c r="AX234" s="81" t="s">
        <v>132</v>
      </c>
      <c r="AY234" s="116"/>
      <c r="AZ234" s="83" t="s">
        <v>131</v>
      </c>
      <c r="BB234" s="77">
        <v>233</v>
      </c>
    </row>
    <row r="235" spans="1:54" ht="13.5" thickBot="1" x14ac:dyDescent="0.25">
      <c r="A235" s="114" t="s">
        <v>25</v>
      </c>
      <c r="B235">
        <v>188970</v>
      </c>
      <c r="C235">
        <v>6523</v>
      </c>
      <c r="D235">
        <v>752</v>
      </c>
      <c r="E235">
        <v>1352</v>
      </c>
      <c r="F235">
        <v>17838</v>
      </c>
      <c r="G235">
        <v>10226</v>
      </c>
      <c r="H235">
        <v>30602</v>
      </c>
      <c r="I235">
        <v>35117</v>
      </c>
      <c r="J235">
        <v>6086</v>
      </c>
      <c r="K235">
        <v>12183</v>
      </c>
      <c r="L235">
        <v>55246</v>
      </c>
      <c r="M235">
        <v>81</v>
      </c>
      <c r="N235">
        <v>157</v>
      </c>
      <c r="O235">
        <v>12807</v>
      </c>
      <c r="P235">
        <v>0</v>
      </c>
      <c r="Q235">
        <v>16544</v>
      </c>
      <c r="R235">
        <v>11226</v>
      </c>
      <c r="S235">
        <v>1965</v>
      </c>
      <c r="T235">
        <v>3705</v>
      </c>
      <c r="U235">
        <v>983</v>
      </c>
      <c r="V235">
        <v>1352</v>
      </c>
      <c r="W235">
        <v>5326</v>
      </c>
      <c r="X235">
        <v>2153</v>
      </c>
      <c r="Y235">
        <v>8418</v>
      </c>
      <c r="Z235">
        <v>2105</v>
      </c>
      <c r="AA235">
        <v>8136</v>
      </c>
      <c r="AB235">
        <v>47195</v>
      </c>
      <c r="AC235">
        <v>0</v>
      </c>
      <c r="AD235">
        <v>4520</v>
      </c>
      <c r="AE235">
        <v>17838</v>
      </c>
      <c r="AF235">
        <v>11595</v>
      </c>
      <c r="AG235">
        <v>2381</v>
      </c>
      <c r="AH235">
        <v>1186</v>
      </c>
      <c r="AI235">
        <v>1848</v>
      </c>
      <c r="AJ235">
        <v>2832</v>
      </c>
      <c r="AK235">
        <v>1600</v>
      </c>
      <c r="AL235">
        <v>4661</v>
      </c>
      <c r="AM235">
        <v>81</v>
      </c>
      <c r="AN235">
        <v>5516</v>
      </c>
      <c r="AO235">
        <v>4963</v>
      </c>
      <c r="AP235">
        <v>752</v>
      </c>
      <c r="AQ235">
        <v>157</v>
      </c>
      <c r="AR235">
        <v>2770</v>
      </c>
      <c r="AS235">
        <v>7522</v>
      </c>
      <c r="AT235">
        <v>4723</v>
      </c>
      <c r="AU235">
        <v>819</v>
      </c>
      <c r="AV235">
        <v>4098</v>
      </c>
      <c r="AW235" s="115">
        <v>4.0470994875496999E-4</v>
      </c>
      <c r="AX235" s="81" t="s">
        <v>132</v>
      </c>
      <c r="AY235" s="116"/>
      <c r="AZ235" s="83" t="s">
        <v>131</v>
      </c>
      <c r="BB235" s="77">
        <v>234</v>
      </c>
    </row>
    <row r="236" spans="1:54" ht="13.5" thickBot="1" x14ac:dyDescent="0.25">
      <c r="A236" s="114" t="s">
        <v>26</v>
      </c>
      <c r="B236">
        <v>152789</v>
      </c>
      <c r="C236">
        <v>4346</v>
      </c>
      <c r="D236">
        <v>574</v>
      </c>
      <c r="E236">
        <v>1075</v>
      </c>
      <c r="F236">
        <v>9773</v>
      </c>
      <c r="G236">
        <v>5885</v>
      </c>
      <c r="H236">
        <v>29180</v>
      </c>
      <c r="I236">
        <v>28128</v>
      </c>
      <c r="J236">
        <v>4677</v>
      </c>
      <c r="K236">
        <v>9647</v>
      </c>
      <c r="L236">
        <v>50273</v>
      </c>
      <c r="M236">
        <v>44</v>
      </c>
      <c r="N236">
        <v>165</v>
      </c>
      <c r="O236">
        <v>9022</v>
      </c>
      <c r="P236">
        <v>0</v>
      </c>
      <c r="Q236">
        <v>17894</v>
      </c>
      <c r="R236">
        <v>9245</v>
      </c>
      <c r="S236">
        <v>1484</v>
      </c>
      <c r="T236">
        <v>2767</v>
      </c>
      <c r="U236">
        <v>630</v>
      </c>
      <c r="V236">
        <v>1075</v>
      </c>
      <c r="W236">
        <v>3425</v>
      </c>
      <c r="X236">
        <v>1510</v>
      </c>
      <c r="Y236">
        <v>6163</v>
      </c>
      <c r="Z236">
        <v>1333</v>
      </c>
      <c r="AA236">
        <v>5553</v>
      </c>
      <c r="AB236">
        <v>44396</v>
      </c>
      <c r="AC236">
        <v>0</v>
      </c>
      <c r="AD236">
        <v>3535</v>
      </c>
      <c r="AE236">
        <v>9773</v>
      </c>
      <c r="AF236">
        <v>11123</v>
      </c>
      <c r="AG236">
        <v>1910</v>
      </c>
      <c r="AH236">
        <v>836</v>
      </c>
      <c r="AI236">
        <v>1355</v>
      </c>
      <c r="AJ236">
        <v>2041</v>
      </c>
      <c r="AK236">
        <v>1099</v>
      </c>
      <c r="AL236">
        <v>3563</v>
      </c>
      <c r="AM236">
        <v>44</v>
      </c>
      <c r="AN236">
        <v>4113</v>
      </c>
      <c r="AO236">
        <v>3882</v>
      </c>
      <c r="AP236">
        <v>574</v>
      </c>
      <c r="AQ236">
        <v>165</v>
      </c>
      <c r="AR236">
        <v>1737</v>
      </c>
      <c r="AS236">
        <v>6084</v>
      </c>
      <c r="AT236">
        <v>1720</v>
      </c>
      <c r="AU236">
        <v>571</v>
      </c>
      <c r="AV236">
        <v>3189</v>
      </c>
      <c r="AW236" s="115">
        <v>4.9970625375623785E-4</v>
      </c>
      <c r="AX236" s="81" t="s">
        <v>132</v>
      </c>
      <c r="AY236" s="116"/>
      <c r="AZ236" s="83" t="s">
        <v>131</v>
      </c>
      <c r="BB236" s="77">
        <v>235</v>
      </c>
    </row>
    <row r="237" spans="1:54" ht="13.5" thickBot="1" x14ac:dyDescent="0.25">
      <c r="A237" s="114" t="s">
        <v>27</v>
      </c>
      <c r="B237">
        <v>132612</v>
      </c>
      <c r="C237">
        <v>4596</v>
      </c>
      <c r="D237">
        <v>722</v>
      </c>
      <c r="E237">
        <v>1022</v>
      </c>
      <c r="F237">
        <v>8931</v>
      </c>
      <c r="G237">
        <v>6268</v>
      </c>
      <c r="H237">
        <v>28082</v>
      </c>
      <c r="I237">
        <v>23169</v>
      </c>
      <c r="J237">
        <v>3462</v>
      </c>
      <c r="K237">
        <v>8542</v>
      </c>
      <c r="L237">
        <v>40501</v>
      </c>
      <c r="M237">
        <v>42</v>
      </c>
      <c r="N237">
        <v>171</v>
      </c>
      <c r="O237">
        <v>7104</v>
      </c>
      <c r="P237">
        <v>0</v>
      </c>
      <c r="Q237">
        <v>16266</v>
      </c>
      <c r="R237">
        <v>10136</v>
      </c>
      <c r="S237">
        <v>1434</v>
      </c>
      <c r="T237">
        <v>1399</v>
      </c>
      <c r="U237">
        <v>551</v>
      </c>
      <c r="V237">
        <v>1022</v>
      </c>
      <c r="W237">
        <v>2494</v>
      </c>
      <c r="X237">
        <v>1721</v>
      </c>
      <c r="Y237">
        <v>4399</v>
      </c>
      <c r="Z237">
        <v>1541</v>
      </c>
      <c r="AA237">
        <v>4528</v>
      </c>
      <c r="AB237">
        <v>33775</v>
      </c>
      <c r="AC237">
        <v>0</v>
      </c>
      <c r="AD237">
        <v>4123</v>
      </c>
      <c r="AE237">
        <v>8931</v>
      </c>
      <c r="AF237">
        <v>9807</v>
      </c>
      <c r="AG237">
        <v>2063</v>
      </c>
      <c r="AH237">
        <v>866</v>
      </c>
      <c r="AI237">
        <v>1430</v>
      </c>
      <c r="AJ237">
        <v>1680</v>
      </c>
      <c r="AK237">
        <v>1163</v>
      </c>
      <c r="AL237">
        <v>3406</v>
      </c>
      <c r="AM237">
        <v>42</v>
      </c>
      <c r="AN237">
        <v>3176</v>
      </c>
      <c r="AO237">
        <v>3057</v>
      </c>
      <c r="AP237">
        <v>722</v>
      </c>
      <c r="AQ237">
        <v>171</v>
      </c>
      <c r="AR237">
        <v>1712</v>
      </c>
      <c r="AS237">
        <v>5136</v>
      </c>
      <c r="AT237">
        <v>1594</v>
      </c>
      <c r="AU237">
        <v>512</v>
      </c>
      <c r="AV237">
        <v>3755</v>
      </c>
      <c r="AW237" s="115">
        <v>5.7469147172591636E-4</v>
      </c>
      <c r="AX237" s="81" t="s">
        <v>132</v>
      </c>
      <c r="AY237" s="116"/>
      <c r="AZ237" s="83" t="s">
        <v>131</v>
      </c>
      <c r="BB237" s="77">
        <v>236</v>
      </c>
    </row>
    <row r="238" spans="1:54" ht="13.5" thickBot="1" x14ac:dyDescent="0.25">
      <c r="A238" s="114" t="s">
        <v>28</v>
      </c>
      <c r="B238">
        <v>164153</v>
      </c>
      <c r="C238">
        <v>6774</v>
      </c>
      <c r="D238">
        <v>1151</v>
      </c>
      <c r="E238">
        <v>1543</v>
      </c>
      <c r="F238">
        <v>12467</v>
      </c>
      <c r="G238">
        <v>9438</v>
      </c>
      <c r="H238">
        <v>32967</v>
      </c>
      <c r="I238">
        <v>29510</v>
      </c>
      <c r="J238">
        <v>4827</v>
      </c>
      <c r="K238">
        <v>12543</v>
      </c>
      <c r="L238">
        <v>43248</v>
      </c>
      <c r="M238">
        <v>90</v>
      </c>
      <c r="N238">
        <v>325</v>
      </c>
      <c r="O238">
        <v>9270</v>
      </c>
      <c r="P238">
        <v>0</v>
      </c>
      <c r="Q238">
        <v>16382</v>
      </c>
      <c r="R238">
        <v>14515</v>
      </c>
      <c r="S238">
        <v>1941</v>
      </c>
      <c r="T238">
        <v>2106</v>
      </c>
      <c r="U238">
        <v>900</v>
      </c>
      <c r="V238">
        <v>1543</v>
      </c>
      <c r="W238">
        <v>3225</v>
      </c>
      <c r="X238">
        <v>2570</v>
      </c>
      <c r="Y238">
        <v>6409</v>
      </c>
      <c r="Z238">
        <v>2672</v>
      </c>
      <c r="AA238">
        <v>6893</v>
      </c>
      <c r="AB238">
        <v>32807</v>
      </c>
      <c r="AC238">
        <v>0</v>
      </c>
      <c r="AD238">
        <v>5660</v>
      </c>
      <c r="AE238">
        <v>12467</v>
      </c>
      <c r="AF238">
        <v>9453</v>
      </c>
      <c r="AG238">
        <v>2721</v>
      </c>
      <c r="AH238">
        <v>1527</v>
      </c>
      <c r="AI238">
        <v>2332</v>
      </c>
      <c r="AJ238">
        <v>2070</v>
      </c>
      <c r="AK238">
        <v>1545</v>
      </c>
      <c r="AL238">
        <v>5186</v>
      </c>
      <c r="AM238">
        <v>90</v>
      </c>
      <c r="AN238">
        <v>4104</v>
      </c>
      <c r="AO238">
        <v>4369</v>
      </c>
      <c r="AP238">
        <v>1151</v>
      </c>
      <c r="AQ238">
        <v>325</v>
      </c>
      <c r="AR238">
        <v>2659</v>
      </c>
      <c r="AS238">
        <v>7357</v>
      </c>
      <c r="AT238">
        <v>2878</v>
      </c>
      <c r="AU238">
        <v>859</v>
      </c>
      <c r="AV238">
        <v>5437</v>
      </c>
      <c r="AW238" s="115">
        <v>8.3160083160083165E-4</v>
      </c>
      <c r="AX238" s="81" t="s">
        <v>132</v>
      </c>
      <c r="AY238" s="116"/>
      <c r="AZ238" s="83" t="s">
        <v>131</v>
      </c>
      <c r="BB238" s="77">
        <v>237</v>
      </c>
    </row>
    <row r="239" spans="1:54" ht="13.5" thickBot="1" x14ac:dyDescent="0.25">
      <c r="A239" s="114" t="s">
        <v>29</v>
      </c>
      <c r="B239">
        <v>197319</v>
      </c>
      <c r="C239">
        <v>9018</v>
      </c>
      <c r="D239">
        <v>1488</v>
      </c>
      <c r="E239">
        <v>2020</v>
      </c>
      <c r="F239">
        <v>13803</v>
      </c>
      <c r="G239">
        <v>12222</v>
      </c>
      <c r="H239">
        <v>36295</v>
      </c>
      <c r="I239">
        <v>38713</v>
      </c>
      <c r="J239">
        <v>5628</v>
      </c>
      <c r="K239">
        <v>16080</v>
      </c>
      <c r="L239">
        <v>49501</v>
      </c>
      <c r="M239">
        <v>102</v>
      </c>
      <c r="N239">
        <v>410</v>
      </c>
      <c r="O239">
        <v>12039</v>
      </c>
      <c r="P239">
        <v>0</v>
      </c>
      <c r="Q239">
        <v>16995</v>
      </c>
      <c r="R239">
        <v>17072</v>
      </c>
      <c r="S239">
        <v>2630</v>
      </c>
      <c r="T239">
        <v>2079</v>
      </c>
      <c r="U239">
        <v>1344</v>
      </c>
      <c r="V239">
        <v>2020</v>
      </c>
      <c r="W239">
        <v>3834</v>
      </c>
      <c r="X239">
        <v>3323</v>
      </c>
      <c r="Y239">
        <v>9318</v>
      </c>
      <c r="Z239">
        <v>3807</v>
      </c>
      <c r="AA239">
        <v>9801</v>
      </c>
      <c r="AB239">
        <v>35641</v>
      </c>
      <c r="AC239">
        <v>0</v>
      </c>
      <c r="AD239">
        <v>6614</v>
      </c>
      <c r="AE239">
        <v>13803</v>
      </c>
      <c r="AF239">
        <v>9969</v>
      </c>
      <c r="AG239">
        <v>3549</v>
      </c>
      <c r="AH239">
        <v>1808</v>
      </c>
      <c r="AI239">
        <v>2880</v>
      </c>
      <c r="AJ239">
        <v>2228</v>
      </c>
      <c r="AK239">
        <v>2145</v>
      </c>
      <c r="AL239">
        <v>6378</v>
      </c>
      <c r="AM239">
        <v>102</v>
      </c>
      <c r="AN239">
        <v>5575</v>
      </c>
      <c r="AO239">
        <v>6557</v>
      </c>
      <c r="AP239">
        <v>1488</v>
      </c>
      <c r="AQ239">
        <v>410</v>
      </c>
      <c r="AR239">
        <v>3550</v>
      </c>
      <c r="AS239">
        <v>9702</v>
      </c>
      <c r="AT239">
        <v>4264</v>
      </c>
      <c r="AU239">
        <v>1260</v>
      </c>
      <c r="AV239">
        <v>7173</v>
      </c>
      <c r="AW239" s="115">
        <v>1.0352017185320547E-3</v>
      </c>
      <c r="AX239" s="81" t="s">
        <v>132</v>
      </c>
      <c r="AY239" s="116"/>
      <c r="AZ239" s="83" t="s">
        <v>131</v>
      </c>
      <c r="BB239" s="77">
        <v>238</v>
      </c>
    </row>
    <row r="240" spans="1:54" ht="13.5" thickBot="1" x14ac:dyDescent="0.25">
      <c r="A240" s="114" t="s">
        <v>30</v>
      </c>
      <c r="B240">
        <v>205976</v>
      </c>
      <c r="C240">
        <v>9660</v>
      </c>
      <c r="D240">
        <v>1424</v>
      </c>
      <c r="E240">
        <v>2375</v>
      </c>
      <c r="F240">
        <v>13651</v>
      </c>
      <c r="G240">
        <v>12017</v>
      </c>
      <c r="H240">
        <v>37197</v>
      </c>
      <c r="I240">
        <v>42987</v>
      </c>
      <c r="J240">
        <v>5899</v>
      </c>
      <c r="K240">
        <v>17638</v>
      </c>
      <c r="L240">
        <v>48787</v>
      </c>
      <c r="M240">
        <v>127</v>
      </c>
      <c r="N240">
        <v>307</v>
      </c>
      <c r="O240">
        <v>13907</v>
      </c>
      <c r="P240">
        <v>0</v>
      </c>
      <c r="Q240">
        <v>17074</v>
      </c>
      <c r="R240">
        <v>17902</v>
      </c>
      <c r="S240">
        <v>3238</v>
      </c>
      <c r="T240">
        <v>1998</v>
      </c>
      <c r="U240">
        <v>1409</v>
      </c>
      <c r="V240">
        <v>2375</v>
      </c>
      <c r="W240">
        <v>4493</v>
      </c>
      <c r="X240">
        <v>3119</v>
      </c>
      <c r="Y240">
        <v>11018</v>
      </c>
      <c r="Z240">
        <v>3980</v>
      </c>
      <c r="AA240">
        <v>11140</v>
      </c>
      <c r="AB240">
        <v>34917</v>
      </c>
      <c r="AC240">
        <v>0</v>
      </c>
      <c r="AD240">
        <v>6408</v>
      </c>
      <c r="AE240">
        <v>13651</v>
      </c>
      <c r="AF240">
        <v>9689</v>
      </c>
      <c r="AG240">
        <v>3901</v>
      </c>
      <c r="AH240">
        <v>2418</v>
      </c>
      <c r="AI240">
        <v>2698</v>
      </c>
      <c r="AJ240">
        <v>2221</v>
      </c>
      <c r="AK240">
        <v>2303</v>
      </c>
      <c r="AL240">
        <v>6829</v>
      </c>
      <c r="AM240">
        <v>127</v>
      </c>
      <c r="AN240">
        <v>6176</v>
      </c>
      <c r="AO240">
        <v>7515</v>
      </c>
      <c r="AP240">
        <v>1424</v>
      </c>
      <c r="AQ240">
        <v>307</v>
      </c>
      <c r="AR240">
        <v>4238</v>
      </c>
      <c r="AS240">
        <v>10809</v>
      </c>
      <c r="AT240">
        <v>4200</v>
      </c>
      <c r="AU240">
        <v>1207</v>
      </c>
      <c r="AV240">
        <v>7192</v>
      </c>
      <c r="AW240" s="115">
        <v>1.516777214202107E-3</v>
      </c>
      <c r="AX240" s="81" t="s">
        <v>132</v>
      </c>
      <c r="AY240" s="116"/>
      <c r="AZ240" s="83" t="s">
        <v>131</v>
      </c>
      <c r="BB240" s="77">
        <v>239</v>
      </c>
    </row>
    <row r="241" spans="1:54" ht="13.5" thickBot="1" x14ac:dyDescent="0.25">
      <c r="A241" s="114" t="s">
        <v>31</v>
      </c>
      <c r="B241">
        <v>191135</v>
      </c>
      <c r="C241">
        <v>9380</v>
      </c>
      <c r="D241">
        <v>1302</v>
      </c>
      <c r="E241">
        <v>2105</v>
      </c>
      <c r="F241">
        <v>12681</v>
      </c>
      <c r="G241">
        <v>10803</v>
      </c>
      <c r="H241">
        <v>34959</v>
      </c>
      <c r="I241">
        <v>40421</v>
      </c>
      <c r="J241">
        <v>5445</v>
      </c>
      <c r="K241">
        <v>16188</v>
      </c>
      <c r="L241">
        <v>44579</v>
      </c>
      <c r="M241">
        <v>153</v>
      </c>
      <c r="N241">
        <v>239</v>
      </c>
      <c r="O241">
        <v>12880</v>
      </c>
      <c r="P241">
        <v>0</v>
      </c>
      <c r="Q241">
        <v>16542</v>
      </c>
      <c r="R241">
        <v>16564</v>
      </c>
      <c r="S241">
        <v>2987</v>
      </c>
      <c r="T241">
        <v>1640</v>
      </c>
      <c r="U241">
        <v>1391</v>
      </c>
      <c r="V241">
        <v>2105</v>
      </c>
      <c r="W241">
        <v>4287</v>
      </c>
      <c r="X241">
        <v>2867</v>
      </c>
      <c r="Y241">
        <v>10592</v>
      </c>
      <c r="Z241">
        <v>3627</v>
      </c>
      <c r="AA241">
        <v>10413</v>
      </c>
      <c r="AB241">
        <v>32362</v>
      </c>
      <c r="AC241">
        <v>0</v>
      </c>
      <c r="AD241">
        <v>5520</v>
      </c>
      <c r="AE241">
        <v>12681</v>
      </c>
      <c r="AF241">
        <v>9227</v>
      </c>
      <c r="AG241">
        <v>3805</v>
      </c>
      <c r="AH241">
        <v>2000</v>
      </c>
      <c r="AI241">
        <v>2416</v>
      </c>
      <c r="AJ241">
        <v>1853</v>
      </c>
      <c r="AK241">
        <v>2266</v>
      </c>
      <c r="AL241">
        <v>5874</v>
      </c>
      <c r="AM241">
        <v>153</v>
      </c>
      <c r="AN241">
        <v>5606</v>
      </c>
      <c r="AO241">
        <v>7115</v>
      </c>
      <c r="AP241">
        <v>1302</v>
      </c>
      <c r="AQ241">
        <v>239</v>
      </c>
      <c r="AR241">
        <v>4247</v>
      </c>
      <c r="AS241">
        <v>10314</v>
      </c>
      <c r="AT241">
        <v>3892</v>
      </c>
      <c r="AU241">
        <v>1074</v>
      </c>
      <c r="AV241">
        <v>6174</v>
      </c>
      <c r="AW241" s="115">
        <v>2.5946292242806043E-3</v>
      </c>
      <c r="AX241" s="81" t="s">
        <v>132</v>
      </c>
      <c r="AY241" s="116"/>
      <c r="AZ241" s="83" t="s">
        <v>131</v>
      </c>
      <c r="BB241" s="77">
        <v>240</v>
      </c>
    </row>
    <row r="242" spans="1:54" ht="13.5" thickBot="1" x14ac:dyDescent="0.25">
      <c r="A242" s="114" t="s">
        <v>32</v>
      </c>
      <c r="B242">
        <v>172890</v>
      </c>
      <c r="C242">
        <v>9788</v>
      </c>
      <c r="D242">
        <v>1455</v>
      </c>
      <c r="E242">
        <v>2217</v>
      </c>
      <c r="F242">
        <v>11913</v>
      </c>
      <c r="G242">
        <v>9911</v>
      </c>
      <c r="H242">
        <v>31007</v>
      </c>
      <c r="I242">
        <v>34948</v>
      </c>
      <c r="J242">
        <v>5038</v>
      </c>
      <c r="K242">
        <v>14307</v>
      </c>
      <c r="L242">
        <v>39582</v>
      </c>
      <c r="M242">
        <v>166</v>
      </c>
      <c r="N242">
        <v>178</v>
      </c>
      <c r="O242">
        <v>12380</v>
      </c>
      <c r="P242">
        <v>0</v>
      </c>
      <c r="Q242">
        <v>14421</v>
      </c>
      <c r="R242">
        <v>14844</v>
      </c>
      <c r="S242">
        <v>3205</v>
      </c>
      <c r="T242">
        <v>1446</v>
      </c>
      <c r="U242">
        <v>1489</v>
      </c>
      <c r="V242">
        <v>2217</v>
      </c>
      <c r="W242">
        <v>3671</v>
      </c>
      <c r="X242">
        <v>2847</v>
      </c>
      <c r="Y242">
        <v>9581</v>
      </c>
      <c r="Z242">
        <v>3094</v>
      </c>
      <c r="AA242">
        <v>8589</v>
      </c>
      <c r="AB242">
        <v>29130</v>
      </c>
      <c r="AC242">
        <v>0</v>
      </c>
      <c r="AD242">
        <v>4468</v>
      </c>
      <c r="AE242">
        <v>11913</v>
      </c>
      <c r="AF242">
        <v>7922</v>
      </c>
      <c r="AG242">
        <v>3592</v>
      </c>
      <c r="AH242">
        <v>1710</v>
      </c>
      <c r="AI242">
        <v>2394</v>
      </c>
      <c r="AJ242">
        <v>1742</v>
      </c>
      <c r="AK242">
        <v>2696</v>
      </c>
      <c r="AL242">
        <v>5093</v>
      </c>
      <c r="AM242">
        <v>166</v>
      </c>
      <c r="AN242">
        <v>5504</v>
      </c>
      <c r="AO242">
        <v>6248</v>
      </c>
      <c r="AP242">
        <v>1455</v>
      </c>
      <c r="AQ242">
        <v>178</v>
      </c>
      <c r="AR242">
        <v>4245</v>
      </c>
      <c r="AS242">
        <v>9214</v>
      </c>
      <c r="AT242">
        <v>3954</v>
      </c>
      <c r="AU242">
        <v>898</v>
      </c>
      <c r="AV242">
        <v>4964</v>
      </c>
      <c r="AW242" s="115">
        <v>4.4584435669814577E-3</v>
      </c>
      <c r="AX242" s="81" t="s">
        <v>132</v>
      </c>
      <c r="AY242" s="116"/>
      <c r="AZ242" s="83" t="s">
        <v>131</v>
      </c>
      <c r="BB242" s="77">
        <v>241</v>
      </c>
    </row>
    <row r="243" spans="1:54" ht="13.5" thickBot="1" x14ac:dyDescent="0.25">
      <c r="A243" s="114" t="s">
        <v>33</v>
      </c>
      <c r="B243">
        <v>161977</v>
      </c>
      <c r="C243">
        <v>9722</v>
      </c>
      <c r="D243">
        <v>1342</v>
      </c>
      <c r="E243">
        <v>2057</v>
      </c>
      <c r="F243">
        <v>12322</v>
      </c>
      <c r="G243">
        <v>9922</v>
      </c>
      <c r="H243">
        <v>27176</v>
      </c>
      <c r="I243">
        <v>31854</v>
      </c>
      <c r="J243">
        <v>5111</v>
      </c>
      <c r="K243">
        <v>12363</v>
      </c>
      <c r="L243">
        <v>36499</v>
      </c>
      <c r="M243">
        <v>103</v>
      </c>
      <c r="N243">
        <v>247</v>
      </c>
      <c r="O243">
        <v>13259</v>
      </c>
      <c r="P243">
        <v>0</v>
      </c>
      <c r="Q243">
        <v>12230</v>
      </c>
      <c r="R243">
        <v>13285</v>
      </c>
      <c r="S243">
        <v>3544</v>
      </c>
      <c r="T243">
        <v>1609</v>
      </c>
      <c r="U243">
        <v>1464</v>
      </c>
      <c r="V243">
        <v>2057</v>
      </c>
      <c r="W243">
        <v>3700</v>
      </c>
      <c r="X243">
        <v>2573</v>
      </c>
      <c r="Y243">
        <v>9256</v>
      </c>
      <c r="Z243">
        <v>3054</v>
      </c>
      <c r="AA243">
        <v>8197</v>
      </c>
      <c r="AB243">
        <v>26732</v>
      </c>
      <c r="AC243">
        <v>0</v>
      </c>
      <c r="AD243">
        <v>4311</v>
      </c>
      <c r="AE243">
        <v>12322</v>
      </c>
      <c r="AF243">
        <v>6480</v>
      </c>
      <c r="AG243">
        <v>3502</v>
      </c>
      <c r="AH243">
        <v>1654</v>
      </c>
      <c r="AI243">
        <v>2423</v>
      </c>
      <c r="AJ243">
        <v>1661</v>
      </c>
      <c r="AK243">
        <v>2837</v>
      </c>
      <c r="AL243">
        <v>4188</v>
      </c>
      <c r="AM243">
        <v>103</v>
      </c>
      <c r="AN243">
        <v>6015</v>
      </c>
      <c r="AO243">
        <v>5489</v>
      </c>
      <c r="AP243">
        <v>1342</v>
      </c>
      <c r="AQ243">
        <v>247</v>
      </c>
      <c r="AR243">
        <v>4312</v>
      </c>
      <c r="AS243">
        <v>8175</v>
      </c>
      <c r="AT243">
        <v>4147</v>
      </c>
      <c r="AU243">
        <v>778</v>
      </c>
      <c r="AV243">
        <v>4290</v>
      </c>
      <c r="AW243" s="115">
        <v>8.0806573082116036E-3</v>
      </c>
      <c r="AX243" s="81" t="s">
        <v>132</v>
      </c>
      <c r="AY243" s="116"/>
      <c r="AZ243" s="83" t="s">
        <v>131</v>
      </c>
      <c r="BB243" s="77">
        <v>242</v>
      </c>
    </row>
    <row r="244" spans="1:54" ht="13.5" thickBot="1" x14ac:dyDescent="0.25">
      <c r="A244" s="114" t="s">
        <v>34</v>
      </c>
      <c r="B244">
        <v>115338</v>
      </c>
      <c r="C244">
        <v>7273</v>
      </c>
      <c r="D244">
        <v>845</v>
      </c>
      <c r="E244">
        <v>1509</v>
      </c>
      <c r="F244">
        <v>8827</v>
      </c>
      <c r="G244">
        <v>7048</v>
      </c>
      <c r="H244">
        <v>18974</v>
      </c>
      <c r="I244">
        <v>23068</v>
      </c>
      <c r="J244">
        <v>3737</v>
      </c>
      <c r="K244">
        <v>8533</v>
      </c>
      <c r="L244">
        <v>25441</v>
      </c>
      <c r="M244">
        <v>74</v>
      </c>
      <c r="N244">
        <v>206</v>
      </c>
      <c r="O244">
        <v>9803</v>
      </c>
      <c r="P244">
        <v>0</v>
      </c>
      <c r="Q244">
        <v>8253</v>
      </c>
      <c r="R244">
        <v>9369</v>
      </c>
      <c r="S244">
        <v>2444</v>
      </c>
      <c r="T244">
        <v>1240</v>
      </c>
      <c r="U244">
        <v>1055</v>
      </c>
      <c r="V244">
        <v>1509</v>
      </c>
      <c r="W244">
        <v>2846</v>
      </c>
      <c r="X244">
        <v>1756</v>
      </c>
      <c r="Y244">
        <v>7248</v>
      </c>
      <c r="Z244">
        <v>2448</v>
      </c>
      <c r="AA244">
        <v>6089</v>
      </c>
      <c r="AB244">
        <v>18815</v>
      </c>
      <c r="AC244">
        <v>0</v>
      </c>
      <c r="AD244">
        <v>2920</v>
      </c>
      <c r="AE244">
        <v>8827</v>
      </c>
      <c r="AF244">
        <v>3993</v>
      </c>
      <c r="AG244">
        <v>2497</v>
      </c>
      <c r="AH244">
        <v>1318</v>
      </c>
      <c r="AI244">
        <v>1411</v>
      </c>
      <c r="AJ244">
        <v>1352</v>
      </c>
      <c r="AK244">
        <v>2183</v>
      </c>
      <c r="AL244">
        <v>2633</v>
      </c>
      <c r="AM244">
        <v>74</v>
      </c>
      <c r="AN244">
        <v>4513</v>
      </c>
      <c r="AO244">
        <v>3981</v>
      </c>
      <c r="AP244">
        <v>845</v>
      </c>
      <c r="AQ244">
        <v>206</v>
      </c>
      <c r="AR244">
        <v>3334</v>
      </c>
      <c r="AS244">
        <v>5900</v>
      </c>
      <c r="AT244">
        <v>3073</v>
      </c>
      <c r="AU244">
        <v>439</v>
      </c>
      <c r="AV244">
        <v>2767</v>
      </c>
      <c r="AW244" s="115">
        <v>1.3626805505817104E-2</v>
      </c>
      <c r="AX244" s="81" t="s">
        <v>132</v>
      </c>
      <c r="AY244" s="116"/>
      <c r="AZ244" s="83" t="s">
        <v>131</v>
      </c>
      <c r="BB244" s="77">
        <v>243</v>
      </c>
    </row>
    <row r="245" spans="1:54" ht="13.5" thickBot="1" x14ac:dyDescent="0.25">
      <c r="A245" s="114" t="s">
        <v>35</v>
      </c>
      <c r="B245">
        <v>94368</v>
      </c>
      <c r="C245">
        <v>5788</v>
      </c>
      <c r="D245">
        <v>832</v>
      </c>
      <c r="E245">
        <v>1402</v>
      </c>
      <c r="F245">
        <v>7075</v>
      </c>
      <c r="G245">
        <v>5737</v>
      </c>
      <c r="H245">
        <v>15195</v>
      </c>
      <c r="I245">
        <v>19039</v>
      </c>
      <c r="J245">
        <v>2829</v>
      </c>
      <c r="K245">
        <v>6587</v>
      </c>
      <c r="L245">
        <v>21190</v>
      </c>
      <c r="M245">
        <v>56</v>
      </c>
      <c r="N245">
        <v>94</v>
      </c>
      <c r="O245">
        <v>8544</v>
      </c>
      <c r="P245">
        <v>0</v>
      </c>
      <c r="Q245">
        <v>6906</v>
      </c>
      <c r="R245">
        <v>7045</v>
      </c>
      <c r="S245">
        <v>2114</v>
      </c>
      <c r="T245">
        <v>884</v>
      </c>
      <c r="U245">
        <v>789</v>
      </c>
      <c r="V245">
        <v>1402</v>
      </c>
      <c r="W245">
        <v>2582</v>
      </c>
      <c r="X245">
        <v>1302</v>
      </c>
      <c r="Y245">
        <v>6421</v>
      </c>
      <c r="Z245">
        <v>1797</v>
      </c>
      <c r="AA245">
        <v>5310</v>
      </c>
      <c r="AB245">
        <v>16224</v>
      </c>
      <c r="AC245">
        <v>0</v>
      </c>
      <c r="AD245">
        <v>2387</v>
      </c>
      <c r="AE245">
        <v>7075</v>
      </c>
      <c r="AF245">
        <v>3231</v>
      </c>
      <c r="AG245">
        <v>1945</v>
      </c>
      <c r="AH245">
        <v>1060</v>
      </c>
      <c r="AI245">
        <v>1264</v>
      </c>
      <c r="AJ245">
        <v>1244</v>
      </c>
      <c r="AK245">
        <v>1693</v>
      </c>
      <c r="AL245">
        <v>1953</v>
      </c>
      <c r="AM245">
        <v>56</v>
      </c>
      <c r="AN245">
        <v>3848</v>
      </c>
      <c r="AO245">
        <v>2667</v>
      </c>
      <c r="AP245">
        <v>832</v>
      </c>
      <c r="AQ245">
        <v>94</v>
      </c>
      <c r="AR245">
        <v>2793</v>
      </c>
      <c r="AS245">
        <v>4634</v>
      </c>
      <c r="AT245">
        <v>2561</v>
      </c>
      <c r="AU245">
        <v>350</v>
      </c>
      <c r="AV245">
        <v>1905</v>
      </c>
      <c r="AW245" s="115">
        <v>2.3273438186451105E-2</v>
      </c>
      <c r="AX245" s="81" t="s">
        <v>132</v>
      </c>
      <c r="AY245" s="116"/>
      <c r="AZ245" s="83" t="s">
        <v>131</v>
      </c>
      <c r="BB245" s="77">
        <v>244</v>
      </c>
    </row>
    <row r="246" spans="1:54" ht="13.5" thickBot="1" x14ac:dyDescent="0.25">
      <c r="A246" s="114" t="s">
        <v>36</v>
      </c>
      <c r="B246">
        <v>71708</v>
      </c>
      <c r="C246">
        <v>4258</v>
      </c>
      <c r="D246">
        <v>635</v>
      </c>
      <c r="E246">
        <v>1027</v>
      </c>
      <c r="F246">
        <v>5093</v>
      </c>
      <c r="G246">
        <v>3981</v>
      </c>
      <c r="H246">
        <v>11447</v>
      </c>
      <c r="I246">
        <v>14499</v>
      </c>
      <c r="J246">
        <v>2388</v>
      </c>
      <c r="K246">
        <v>4705</v>
      </c>
      <c r="L246">
        <v>16695</v>
      </c>
      <c r="M246">
        <v>50</v>
      </c>
      <c r="N246">
        <v>59</v>
      </c>
      <c r="O246">
        <v>6871</v>
      </c>
      <c r="P246">
        <v>0</v>
      </c>
      <c r="Q246">
        <v>5430</v>
      </c>
      <c r="R246">
        <v>5094</v>
      </c>
      <c r="S246">
        <v>1691</v>
      </c>
      <c r="T246">
        <v>677</v>
      </c>
      <c r="U246">
        <v>668</v>
      </c>
      <c r="V246">
        <v>1027</v>
      </c>
      <c r="W246">
        <v>2149</v>
      </c>
      <c r="X246">
        <v>932</v>
      </c>
      <c r="Y246">
        <v>5206</v>
      </c>
      <c r="Z246">
        <v>1389</v>
      </c>
      <c r="AA246">
        <v>4122</v>
      </c>
      <c r="AB246">
        <v>13403</v>
      </c>
      <c r="AC246">
        <v>0</v>
      </c>
      <c r="AD246">
        <v>1691</v>
      </c>
      <c r="AE246">
        <v>5093</v>
      </c>
      <c r="AF246">
        <v>2373</v>
      </c>
      <c r="AG246">
        <v>1711</v>
      </c>
      <c r="AH246">
        <v>681</v>
      </c>
      <c r="AI246">
        <v>785</v>
      </c>
      <c r="AJ246">
        <v>923</v>
      </c>
      <c r="AK246">
        <v>1267</v>
      </c>
      <c r="AL246">
        <v>1241</v>
      </c>
      <c r="AM246">
        <v>50</v>
      </c>
      <c r="AN246">
        <v>3031</v>
      </c>
      <c r="AO246">
        <v>1904</v>
      </c>
      <c r="AP246">
        <v>635</v>
      </c>
      <c r="AQ246">
        <v>59</v>
      </c>
      <c r="AR246">
        <v>2059</v>
      </c>
      <c r="AS246">
        <v>3464</v>
      </c>
      <c r="AT246">
        <v>1622</v>
      </c>
      <c r="AU246">
        <v>213</v>
      </c>
      <c r="AV246">
        <v>1118</v>
      </c>
      <c r="AW246" s="115">
        <v>4.2219842445758216E-2</v>
      </c>
      <c r="AX246" s="81" t="s">
        <v>132</v>
      </c>
      <c r="AY246" s="116"/>
      <c r="AZ246" s="83" t="s">
        <v>131</v>
      </c>
      <c r="BB246" s="77">
        <v>245</v>
      </c>
    </row>
    <row r="247" spans="1:54" ht="13.5" thickBot="1" x14ac:dyDescent="0.25">
      <c r="A247" s="114" t="s">
        <v>37</v>
      </c>
      <c r="B247">
        <v>45896</v>
      </c>
      <c r="C247">
        <v>2856</v>
      </c>
      <c r="D247">
        <v>431</v>
      </c>
      <c r="E247">
        <v>657</v>
      </c>
      <c r="F247">
        <v>3276</v>
      </c>
      <c r="G247">
        <v>2379</v>
      </c>
      <c r="H247">
        <v>7176</v>
      </c>
      <c r="I247">
        <v>9216</v>
      </c>
      <c r="J247">
        <v>1540</v>
      </c>
      <c r="K247">
        <v>2603</v>
      </c>
      <c r="L247">
        <v>11237</v>
      </c>
      <c r="M247">
        <v>33</v>
      </c>
      <c r="N247">
        <v>20</v>
      </c>
      <c r="O247">
        <v>4472</v>
      </c>
      <c r="P247">
        <v>0</v>
      </c>
      <c r="Q247">
        <v>3537</v>
      </c>
      <c r="R247">
        <v>3045</v>
      </c>
      <c r="S247">
        <v>1038</v>
      </c>
      <c r="T247">
        <v>468</v>
      </c>
      <c r="U247">
        <v>338</v>
      </c>
      <c r="V247">
        <v>657</v>
      </c>
      <c r="W247">
        <v>1354</v>
      </c>
      <c r="X247">
        <v>591</v>
      </c>
      <c r="Y247">
        <v>3042</v>
      </c>
      <c r="Z247">
        <v>1002</v>
      </c>
      <c r="AA247">
        <v>2718</v>
      </c>
      <c r="AB247">
        <v>9055</v>
      </c>
      <c r="AC247">
        <v>0</v>
      </c>
      <c r="AD247">
        <v>958</v>
      </c>
      <c r="AE247">
        <v>3276</v>
      </c>
      <c r="AF247">
        <v>1727</v>
      </c>
      <c r="AG247">
        <v>1072</v>
      </c>
      <c r="AH247">
        <v>422</v>
      </c>
      <c r="AI247">
        <v>400</v>
      </c>
      <c r="AJ247">
        <v>594</v>
      </c>
      <c r="AK247">
        <v>883</v>
      </c>
      <c r="AL247">
        <v>645</v>
      </c>
      <c r="AM247">
        <v>33</v>
      </c>
      <c r="AN247">
        <v>2080</v>
      </c>
      <c r="AO247">
        <v>1188</v>
      </c>
      <c r="AP247">
        <v>431</v>
      </c>
      <c r="AQ247">
        <v>20</v>
      </c>
      <c r="AR247">
        <v>1382</v>
      </c>
      <c r="AS247">
        <v>1958</v>
      </c>
      <c r="AT247">
        <v>1083</v>
      </c>
      <c r="AU247">
        <v>119</v>
      </c>
      <c r="AV247">
        <v>780</v>
      </c>
      <c r="AW247" s="115">
        <v>7.6608974061528473E-2</v>
      </c>
      <c r="AX247" s="81" t="s">
        <v>132</v>
      </c>
      <c r="AY247" s="116"/>
      <c r="AZ247" s="83" t="s">
        <v>131</v>
      </c>
      <c r="BB247" s="77">
        <v>246</v>
      </c>
    </row>
    <row r="248" spans="1:54" ht="13.5" thickBot="1" x14ac:dyDescent="0.25">
      <c r="A248" s="204" t="s">
        <v>208</v>
      </c>
      <c r="B248">
        <v>22954</v>
      </c>
      <c r="C248">
        <v>1552</v>
      </c>
      <c r="D248">
        <v>262</v>
      </c>
      <c r="E248">
        <v>279</v>
      </c>
      <c r="F248">
        <v>1740</v>
      </c>
      <c r="G248">
        <v>1040</v>
      </c>
      <c r="H248">
        <v>3488</v>
      </c>
      <c r="I248">
        <v>4298</v>
      </c>
      <c r="J248">
        <v>783</v>
      </c>
      <c r="K248">
        <v>1073</v>
      </c>
      <c r="L248">
        <v>6195</v>
      </c>
      <c r="M248">
        <v>27</v>
      </c>
      <c r="N248">
        <v>19</v>
      </c>
      <c r="O248">
        <v>2198</v>
      </c>
      <c r="P248">
        <v>0</v>
      </c>
      <c r="Q248">
        <v>1631</v>
      </c>
      <c r="R248">
        <v>1615</v>
      </c>
      <c r="S248">
        <v>440</v>
      </c>
      <c r="T248">
        <v>220</v>
      </c>
      <c r="U248">
        <v>116</v>
      </c>
      <c r="V248">
        <v>279</v>
      </c>
      <c r="W248">
        <v>697</v>
      </c>
      <c r="X248">
        <v>282</v>
      </c>
      <c r="Y248">
        <v>1344</v>
      </c>
      <c r="Z248">
        <v>502</v>
      </c>
      <c r="AA248">
        <v>1310</v>
      </c>
      <c r="AB248">
        <v>5164</v>
      </c>
      <c r="AC248">
        <v>0</v>
      </c>
      <c r="AD248">
        <v>424</v>
      </c>
      <c r="AE248">
        <v>1740</v>
      </c>
      <c r="AF248">
        <v>891</v>
      </c>
      <c r="AG248">
        <v>563</v>
      </c>
      <c r="AH248">
        <v>192</v>
      </c>
      <c r="AI248">
        <v>206</v>
      </c>
      <c r="AJ248">
        <v>242</v>
      </c>
      <c r="AK248">
        <v>412</v>
      </c>
      <c r="AL248">
        <v>283</v>
      </c>
      <c r="AM248">
        <v>27</v>
      </c>
      <c r="AN248">
        <v>1061</v>
      </c>
      <c r="AO248">
        <v>514</v>
      </c>
      <c r="AP248">
        <v>262</v>
      </c>
      <c r="AQ248">
        <v>19</v>
      </c>
      <c r="AR248">
        <v>858</v>
      </c>
      <c r="AS248">
        <v>790</v>
      </c>
      <c r="AT248">
        <v>500</v>
      </c>
      <c r="AU248">
        <v>47</v>
      </c>
      <c r="AV248">
        <v>323</v>
      </c>
      <c r="AW248" s="115">
        <v>0.15848437277008703</v>
      </c>
      <c r="AX248" s="81" t="s">
        <v>132</v>
      </c>
      <c r="AY248" s="116"/>
      <c r="AZ248" s="83" t="s">
        <v>131</v>
      </c>
      <c r="BB248" s="77">
        <v>247</v>
      </c>
    </row>
    <row r="249" spans="1:54" ht="13.5" thickBot="1" x14ac:dyDescent="0.25">
      <c r="A249" s="204" t="s">
        <v>209</v>
      </c>
      <c r="B249">
        <v>8595</v>
      </c>
      <c r="C249">
        <v>570</v>
      </c>
      <c r="D249">
        <v>54</v>
      </c>
      <c r="E249">
        <v>79</v>
      </c>
      <c r="F249">
        <v>549</v>
      </c>
      <c r="G249">
        <v>390</v>
      </c>
      <c r="H249">
        <v>1396</v>
      </c>
      <c r="I249">
        <v>1462</v>
      </c>
      <c r="J249">
        <v>294</v>
      </c>
      <c r="K249">
        <v>397</v>
      </c>
      <c r="L249">
        <v>2490</v>
      </c>
      <c r="M249">
        <v>3</v>
      </c>
      <c r="N249">
        <v>13</v>
      </c>
      <c r="O249">
        <v>898</v>
      </c>
      <c r="P249">
        <v>0</v>
      </c>
      <c r="Q249">
        <v>687</v>
      </c>
      <c r="R249">
        <v>615</v>
      </c>
      <c r="S249">
        <v>205</v>
      </c>
      <c r="T249">
        <v>91</v>
      </c>
      <c r="U249">
        <v>38</v>
      </c>
      <c r="V249">
        <v>79</v>
      </c>
      <c r="W249">
        <v>246</v>
      </c>
      <c r="X249">
        <v>102</v>
      </c>
      <c r="Y249">
        <v>505</v>
      </c>
      <c r="Z249">
        <v>169</v>
      </c>
      <c r="AA249">
        <v>395</v>
      </c>
      <c r="AB249">
        <v>2202</v>
      </c>
      <c r="AC249">
        <v>0</v>
      </c>
      <c r="AD249">
        <v>158</v>
      </c>
      <c r="AE249">
        <v>549</v>
      </c>
      <c r="AF249">
        <v>259</v>
      </c>
      <c r="AG249">
        <v>203</v>
      </c>
      <c r="AH249">
        <v>88</v>
      </c>
      <c r="AI249">
        <v>33</v>
      </c>
      <c r="AJ249">
        <v>94</v>
      </c>
      <c r="AK249">
        <v>170</v>
      </c>
      <c r="AL249">
        <v>106</v>
      </c>
      <c r="AM249">
        <v>3</v>
      </c>
      <c r="AN249">
        <v>447</v>
      </c>
      <c r="AO249">
        <v>193</v>
      </c>
      <c r="AP249">
        <v>54</v>
      </c>
      <c r="AQ249">
        <v>13</v>
      </c>
      <c r="AR249">
        <v>298</v>
      </c>
      <c r="AS249">
        <v>291</v>
      </c>
      <c r="AT249">
        <v>194</v>
      </c>
      <c r="AU249">
        <v>22</v>
      </c>
      <c r="AV249">
        <v>86</v>
      </c>
      <c r="AW249" s="115"/>
      <c r="AX249" s="81"/>
      <c r="AY249" s="116"/>
      <c r="AZ249" s="83"/>
      <c r="BB249" s="77">
        <v>248</v>
      </c>
    </row>
    <row r="250" spans="1:54" ht="13.5" thickBot="1" x14ac:dyDescent="0.25">
      <c r="A250" s="114" t="s">
        <v>39</v>
      </c>
      <c r="B250">
        <v>23978</v>
      </c>
      <c r="C250">
        <v>922</v>
      </c>
      <c r="D250">
        <v>184</v>
      </c>
      <c r="E250">
        <v>234</v>
      </c>
      <c r="F250">
        <v>1806</v>
      </c>
      <c r="G250">
        <v>1387</v>
      </c>
      <c r="H250">
        <v>4668</v>
      </c>
      <c r="I250">
        <v>4552</v>
      </c>
      <c r="J250">
        <v>579</v>
      </c>
      <c r="K250">
        <v>1844</v>
      </c>
      <c r="L250">
        <v>6376</v>
      </c>
      <c r="M250">
        <v>14</v>
      </c>
      <c r="N250">
        <v>54</v>
      </c>
      <c r="O250">
        <v>1358</v>
      </c>
      <c r="P250">
        <v>0</v>
      </c>
      <c r="Q250">
        <v>2255</v>
      </c>
      <c r="R250">
        <v>2143</v>
      </c>
      <c r="S250">
        <v>269</v>
      </c>
      <c r="T250">
        <v>146</v>
      </c>
      <c r="U250">
        <v>116</v>
      </c>
      <c r="V250">
        <v>234</v>
      </c>
      <c r="W250">
        <v>487</v>
      </c>
      <c r="X250">
        <v>352</v>
      </c>
      <c r="Y250">
        <v>1037</v>
      </c>
      <c r="Z250">
        <v>415</v>
      </c>
      <c r="AA250">
        <v>1231</v>
      </c>
      <c r="AB250">
        <v>4859</v>
      </c>
      <c r="AC250">
        <v>0</v>
      </c>
      <c r="AD250">
        <v>823</v>
      </c>
      <c r="AE250">
        <v>1806</v>
      </c>
      <c r="AF250">
        <v>1367</v>
      </c>
      <c r="AG250">
        <v>433</v>
      </c>
      <c r="AH250">
        <v>181</v>
      </c>
      <c r="AI250">
        <v>339</v>
      </c>
      <c r="AJ250">
        <v>270</v>
      </c>
      <c r="AK250">
        <v>197</v>
      </c>
      <c r="AL250">
        <v>671</v>
      </c>
      <c r="AM250">
        <v>14</v>
      </c>
      <c r="AN250">
        <v>602</v>
      </c>
      <c r="AO250">
        <v>635</v>
      </c>
      <c r="AP250">
        <v>184</v>
      </c>
      <c r="AQ250">
        <v>54</v>
      </c>
      <c r="AR250">
        <v>373</v>
      </c>
      <c r="AS250">
        <v>1173</v>
      </c>
      <c r="AT250">
        <v>448</v>
      </c>
      <c r="AU250">
        <v>101</v>
      </c>
      <c r="AV250">
        <v>763</v>
      </c>
      <c r="AW250" s="115">
        <v>3.0316873624319945E-3</v>
      </c>
      <c r="AX250" s="81" t="s">
        <v>132</v>
      </c>
      <c r="AY250" s="116"/>
      <c r="AZ250" s="83" t="s">
        <v>131</v>
      </c>
      <c r="BB250" s="77">
        <v>249</v>
      </c>
    </row>
    <row r="251" spans="1:54" ht="13.5" thickBot="1" x14ac:dyDescent="0.25">
      <c r="A251" s="114" t="s">
        <v>40</v>
      </c>
      <c r="B251">
        <v>100931</v>
      </c>
      <c r="C251">
        <v>4068</v>
      </c>
      <c r="D251">
        <v>824</v>
      </c>
      <c r="E251">
        <v>941</v>
      </c>
      <c r="F251">
        <v>7655</v>
      </c>
      <c r="G251">
        <v>6067</v>
      </c>
      <c r="H251">
        <v>18797</v>
      </c>
      <c r="I251">
        <v>20130</v>
      </c>
      <c r="J251">
        <v>2457</v>
      </c>
      <c r="K251">
        <v>8212</v>
      </c>
      <c r="L251">
        <v>25483</v>
      </c>
      <c r="M251">
        <v>46</v>
      </c>
      <c r="N251">
        <v>246</v>
      </c>
      <c r="O251">
        <v>6005</v>
      </c>
      <c r="P251">
        <v>0</v>
      </c>
      <c r="Q251">
        <v>8589</v>
      </c>
      <c r="R251">
        <v>9173</v>
      </c>
      <c r="S251">
        <v>1265</v>
      </c>
      <c r="T251">
        <v>665</v>
      </c>
      <c r="U251">
        <v>562</v>
      </c>
      <c r="V251">
        <v>941</v>
      </c>
      <c r="W251">
        <v>2006</v>
      </c>
      <c r="X251">
        <v>1415</v>
      </c>
      <c r="Y251">
        <v>4829</v>
      </c>
      <c r="Z251">
        <v>1883</v>
      </c>
      <c r="AA251">
        <v>5834</v>
      </c>
      <c r="AB251">
        <v>18478</v>
      </c>
      <c r="AC251">
        <v>0</v>
      </c>
      <c r="AD251">
        <v>3401</v>
      </c>
      <c r="AE251">
        <v>7655</v>
      </c>
      <c r="AF251">
        <v>5069</v>
      </c>
      <c r="AG251">
        <v>1792</v>
      </c>
      <c r="AH251">
        <v>898</v>
      </c>
      <c r="AI251">
        <v>1585</v>
      </c>
      <c r="AJ251">
        <v>1035</v>
      </c>
      <c r="AK251">
        <v>872</v>
      </c>
      <c r="AL251">
        <v>3003</v>
      </c>
      <c r="AM251">
        <v>46</v>
      </c>
      <c r="AN251">
        <v>2734</v>
      </c>
      <c r="AO251">
        <v>3032</v>
      </c>
      <c r="AP251">
        <v>824</v>
      </c>
      <c r="AQ251">
        <v>246</v>
      </c>
      <c r="AR251">
        <v>1781</v>
      </c>
      <c r="AS251">
        <v>5209</v>
      </c>
      <c r="AT251">
        <v>2104</v>
      </c>
      <c r="AU251">
        <v>468</v>
      </c>
      <c r="AV251">
        <v>3537</v>
      </c>
      <c r="AW251" s="115">
        <v>1.198394151836539E-4</v>
      </c>
      <c r="AX251" s="81" t="s">
        <v>132</v>
      </c>
      <c r="AY251" s="116"/>
      <c r="AZ251" s="83" t="s">
        <v>131</v>
      </c>
      <c r="BB251" s="77">
        <v>250</v>
      </c>
    </row>
    <row r="252" spans="1:54" ht="13.5" thickBot="1" x14ac:dyDescent="0.25">
      <c r="A252" s="114" t="s">
        <v>41</v>
      </c>
      <c r="B252">
        <v>130808</v>
      </c>
      <c r="C252">
        <v>5859</v>
      </c>
      <c r="D252">
        <v>1040</v>
      </c>
      <c r="E252">
        <v>1217</v>
      </c>
      <c r="F252">
        <v>9069</v>
      </c>
      <c r="G252">
        <v>8074</v>
      </c>
      <c r="H252">
        <v>22876</v>
      </c>
      <c r="I252">
        <v>27826</v>
      </c>
      <c r="J252">
        <v>3416</v>
      </c>
      <c r="K252">
        <v>11016</v>
      </c>
      <c r="L252">
        <v>31614</v>
      </c>
      <c r="M252">
        <v>73</v>
      </c>
      <c r="N252">
        <v>297</v>
      </c>
      <c r="O252">
        <v>8431</v>
      </c>
      <c r="P252">
        <v>0</v>
      </c>
      <c r="Q252">
        <v>10409</v>
      </c>
      <c r="R252">
        <v>11418</v>
      </c>
      <c r="S252">
        <v>1823</v>
      </c>
      <c r="T252">
        <v>1141</v>
      </c>
      <c r="U252">
        <v>898</v>
      </c>
      <c r="V252">
        <v>1217</v>
      </c>
      <c r="W252">
        <v>2651</v>
      </c>
      <c r="X252">
        <v>2006</v>
      </c>
      <c r="Y252">
        <v>7249</v>
      </c>
      <c r="Z252">
        <v>2653</v>
      </c>
      <c r="AA252">
        <v>8222</v>
      </c>
      <c r="AB252">
        <v>21917</v>
      </c>
      <c r="AC252">
        <v>0</v>
      </c>
      <c r="AD252">
        <v>4046</v>
      </c>
      <c r="AE252">
        <v>9069</v>
      </c>
      <c r="AF252">
        <v>6022</v>
      </c>
      <c r="AG252">
        <v>2275</v>
      </c>
      <c r="AH252">
        <v>1164</v>
      </c>
      <c r="AI252">
        <v>2071</v>
      </c>
      <c r="AJ252">
        <v>1049</v>
      </c>
      <c r="AK252">
        <v>1269</v>
      </c>
      <c r="AL252">
        <v>4301</v>
      </c>
      <c r="AM252">
        <v>73</v>
      </c>
      <c r="AN252">
        <v>3957</v>
      </c>
      <c r="AO252">
        <v>4463</v>
      </c>
      <c r="AP252">
        <v>1040</v>
      </c>
      <c r="AQ252">
        <v>297</v>
      </c>
      <c r="AR252">
        <v>2584</v>
      </c>
      <c r="AS252">
        <v>6715</v>
      </c>
      <c r="AT252">
        <v>3130</v>
      </c>
      <c r="AU252">
        <v>706</v>
      </c>
      <c r="AV252">
        <v>4973</v>
      </c>
      <c r="AW252" s="115">
        <v>5.8919707169055379E-5</v>
      </c>
      <c r="AX252" s="81" t="s">
        <v>132</v>
      </c>
      <c r="AY252" s="116"/>
      <c r="AZ252" s="83" t="s">
        <v>131</v>
      </c>
      <c r="BB252" s="77">
        <v>251</v>
      </c>
    </row>
    <row r="253" spans="1:54" ht="13.5" thickBot="1" x14ac:dyDescent="0.25">
      <c r="A253" s="114" t="s">
        <v>42</v>
      </c>
      <c r="B253">
        <v>147478</v>
      </c>
      <c r="C253">
        <v>6974</v>
      </c>
      <c r="D253">
        <v>1175</v>
      </c>
      <c r="E253">
        <v>1622</v>
      </c>
      <c r="F253">
        <v>9942</v>
      </c>
      <c r="G253">
        <v>9373</v>
      </c>
      <c r="H253">
        <v>25459</v>
      </c>
      <c r="I253">
        <v>31369</v>
      </c>
      <c r="J253">
        <v>3997</v>
      </c>
      <c r="K253">
        <v>12671</v>
      </c>
      <c r="L253">
        <v>34330</v>
      </c>
      <c r="M253">
        <v>91</v>
      </c>
      <c r="N253">
        <v>297</v>
      </c>
      <c r="O253">
        <v>10178</v>
      </c>
      <c r="P253">
        <v>0</v>
      </c>
      <c r="Q253">
        <v>10916</v>
      </c>
      <c r="R253">
        <v>12878</v>
      </c>
      <c r="S253">
        <v>2284</v>
      </c>
      <c r="T253">
        <v>1274</v>
      </c>
      <c r="U253">
        <v>1157</v>
      </c>
      <c r="V253">
        <v>1622</v>
      </c>
      <c r="W253">
        <v>3063</v>
      </c>
      <c r="X253">
        <v>2215</v>
      </c>
      <c r="Y253">
        <v>8602</v>
      </c>
      <c r="Z253">
        <v>2895</v>
      </c>
      <c r="AA253">
        <v>9109</v>
      </c>
      <c r="AB253">
        <v>24077</v>
      </c>
      <c r="AC253">
        <v>0</v>
      </c>
      <c r="AD253">
        <v>4533</v>
      </c>
      <c r="AE253">
        <v>9942</v>
      </c>
      <c r="AF253">
        <v>6008</v>
      </c>
      <c r="AG253">
        <v>2723</v>
      </c>
      <c r="AH253">
        <v>1567</v>
      </c>
      <c r="AI253">
        <v>2124</v>
      </c>
      <c r="AJ253">
        <v>1665</v>
      </c>
      <c r="AK253">
        <v>1688</v>
      </c>
      <c r="AL253">
        <v>4828</v>
      </c>
      <c r="AM253">
        <v>91</v>
      </c>
      <c r="AN253">
        <v>4831</v>
      </c>
      <c r="AO253">
        <v>5259</v>
      </c>
      <c r="AP253">
        <v>1175</v>
      </c>
      <c r="AQ253">
        <v>297</v>
      </c>
      <c r="AR253">
        <v>3071</v>
      </c>
      <c r="AS253">
        <v>7843</v>
      </c>
      <c r="AT253">
        <v>3683</v>
      </c>
      <c r="AU253">
        <v>824</v>
      </c>
      <c r="AV253">
        <v>5234</v>
      </c>
      <c r="AW253" s="115">
        <v>8.5121428992358727E-5</v>
      </c>
      <c r="AX253" s="81" t="s">
        <v>132</v>
      </c>
      <c r="AY253" s="116"/>
      <c r="AZ253" s="83" t="s">
        <v>131</v>
      </c>
      <c r="BB253" s="77">
        <v>252</v>
      </c>
    </row>
    <row r="254" spans="1:54" ht="13.5" thickBot="1" x14ac:dyDescent="0.25">
      <c r="A254" s="114" t="s">
        <v>43</v>
      </c>
      <c r="B254">
        <v>166465</v>
      </c>
      <c r="C254">
        <v>7162</v>
      </c>
      <c r="D254">
        <v>1018</v>
      </c>
      <c r="E254">
        <v>1627</v>
      </c>
      <c r="F254">
        <v>13618</v>
      </c>
      <c r="G254">
        <v>11073</v>
      </c>
      <c r="H254">
        <v>28338</v>
      </c>
      <c r="I254">
        <v>32855</v>
      </c>
      <c r="J254">
        <v>3908</v>
      </c>
      <c r="K254">
        <v>12907</v>
      </c>
      <c r="L254">
        <v>40969</v>
      </c>
      <c r="M254">
        <v>133</v>
      </c>
      <c r="N254">
        <v>200</v>
      </c>
      <c r="O254">
        <v>12657</v>
      </c>
      <c r="P254">
        <v>0</v>
      </c>
      <c r="Q254">
        <v>13854</v>
      </c>
      <c r="R254">
        <v>12483</v>
      </c>
      <c r="S254">
        <v>2346</v>
      </c>
      <c r="T254">
        <v>1396</v>
      </c>
      <c r="U254">
        <v>1090</v>
      </c>
      <c r="V254">
        <v>1627</v>
      </c>
      <c r="W254">
        <v>5221</v>
      </c>
      <c r="X254">
        <v>2455</v>
      </c>
      <c r="Y254">
        <v>8415</v>
      </c>
      <c r="Z254">
        <v>2586</v>
      </c>
      <c r="AA254">
        <v>8899</v>
      </c>
      <c r="AB254">
        <v>31626</v>
      </c>
      <c r="AC254">
        <v>0</v>
      </c>
      <c r="AD254">
        <v>4264</v>
      </c>
      <c r="AE254">
        <v>13618</v>
      </c>
      <c r="AF254">
        <v>7703</v>
      </c>
      <c r="AG254">
        <v>2512</v>
      </c>
      <c r="AH254">
        <v>1488</v>
      </c>
      <c r="AI254">
        <v>2032</v>
      </c>
      <c r="AJ254">
        <v>2001</v>
      </c>
      <c r="AK254">
        <v>1635</v>
      </c>
      <c r="AL254">
        <v>4739</v>
      </c>
      <c r="AM254">
        <v>133</v>
      </c>
      <c r="AN254">
        <v>5090</v>
      </c>
      <c r="AO254">
        <v>5518</v>
      </c>
      <c r="AP254">
        <v>1018</v>
      </c>
      <c r="AQ254">
        <v>200</v>
      </c>
      <c r="AR254">
        <v>3072</v>
      </c>
      <c r="AS254">
        <v>8168</v>
      </c>
      <c r="AT254">
        <v>5719</v>
      </c>
      <c r="AU254">
        <v>832</v>
      </c>
      <c r="AV254">
        <v>4725</v>
      </c>
      <c r="AW254" s="115">
        <v>1.9095489768513384E-4</v>
      </c>
      <c r="AX254" s="81" t="s">
        <v>132</v>
      </c>
      <c r="AY254" s="116"/>
      <c r="AZ254" s="83" t="s">
        <v>131</v>
      </c>
      <c r="BB254" s="77">
        <v>253</v>
      </c>
    </row>
    <row r="255" spans="1:54" ht="13.5" thickBot="1" x14ac:dyDescent="0.25">
      <c r="A255" s="114" t="s">
        <v>44</v>
      </c>
      <c r="B255">
        <v>177366</v>
      </c>
      <c r="C255">
        <v>5426</v>
      </c>
      <c r="D255">
        <v>659</v>
      </c>
      <c r="E255">
        <v>1084</v>
      </c>
      <c r="F255">
        <v>17953</v>
      </c>
      <c r="G255">
        <v>8599</v>
      </c>
      <c r="H255">
        <v>28595</v>
      </c>
      <c r="I255">
        <v>31708</v>
      </c>
      <c r="J255">
        <v>2716</v>
      </c>
      <c r="K255">
        <v>10414</v>
      </c>
      <c r="L255">
        <v>57960</v>
      </c>
      <c r="M255">
        <v>54</v>
      </c>
      <c r="N255">
        <v>114</v>
      </c>
      <c r="O255">
        <v>12084</v>
      </c>
      <c r="P255">
        <v>0</v>
      </c>
      <c r="Q255">
        <v>17982</v>
      </c>
      <c r="R255">
        <v>9032</v>
      </c>
      <c r="S255">
        <v>1620</v>
      </c>
      <c r="T255">
        <v>887</v>
      </c>
      <c r="U255">
        <v>686</v>
      </c>
      <c r="V255">
        <v>1084</v>
      </c>
      <c r="W255">
        <v>5397</v>
      </c>
      <c r="X255">
        <v>1934</v>
      </c>
      <c r="Y255">
        <v>6676</v>
      </c>
      <c r="Z255">
        <v>1625</v>
      </c>
      <c r="AA255">
        <v>6758</v>
      </c>
      <c r="AB255">
        <v>51339</v>
      </c>
      <c r="AC255">
        <v>0</v>
      </c>
      <c r="AD255">
        <v>3460</v>
      </c>
      <c r="AE255">
        <v>17953</v>
      </c>
      <c r="AF255">
        <v>12280</v>
      </c>
      <c r="AG255">
        <v>1829</v>
      </c>
      <c r="AH255">
        <v>1041</v>
      </c>
      <c r="AI255">
        <v>1664</v>
      </c>
      <c r="AJ255">
        <v>1581</v>
      </c>
      <c r="AK255">
        <v>1225</v>
      </c>
      <c r="AL255">
        <v>3853</v>
      </c>
      <c r="AM255">
        <v>54</v>
      </c>
      <c r="AN255">
        <v>5067</v>
      </c>
      <c r="AO255">
        <v>4303</v>
      </c>
      <c r="AP255">
        <v>659</v>
      </c>
      <c r="AQ255">
        <v>114</v>
      </c>
      <c r="AR255">
        <v>2267</v>
      </c>
      <c r="AS255">
        <v>6561</v>
      </c>
      <c r="AT255">
        <v>4453</v>
      </c>
      <c r="AU255">
        <v>650</v>
      </c>
      <c r="AV255">
        <v>3332</v>
      </c>
      <c r="AW255" s="115">
        <v>1.3680460139302772E-4</v>
      </c>
      <c r="AX255" s="81" t="s">
        <v>132</v>
      </c>
      <c r="AY255" s="116"/>
      <c r="AZ255" s="83" t="s">
        <v>131</v>
      </c>
      <c r="BB255" s="77">
        <v>254</v>
      </c>
    </row>
    <row r="256" spans="1:54" ht="13.5" thickBot="1" x14ac:dyDescent="0.25">
      <c r="A256" s="114" t="s">
        <v>45</v>
      </c>
      <c r="B256">
        <v>139369</v>
      </c>
      <c r="C256">
        <v>4583</v>
      </c>
      <c r="D256">
        <v>635</v>
      </c>
      <c r="E256">
        <v>938</v>
      </c>
      <c r="F256">
        <v>9181</v>
      </c>
      <c r="G256">
        <v>6083</v>
      </c>
      <c r="H256">
        <v>25613</v>
      </c>
      <c r="I256">
        <v>25586</v>
      </c>
      <c r="J256">
        <v>2452</v>
      </c>
      <c r="K256">
        <v>8780</v>
      </c>
      <c r="L256">
        <v>47706</v>
      </c>
      <c r="M256">
        <v>79</v>
      </c>
      <c r="N256">
        <v>163</v>
      </c>
      <c r="O256">
        <v>7570</v>
      </c>
      <c r="P256">
        <v>0</v>
      </c>
      <c r="Q256">
        <v>15449</v>
      </c>
      <c r="R256">
        <v>8934</v>
      </c>
      <c r="S256">
        <v>1007</v>
      </c>
      <c r="T256">
        <v>655</v>
      </c>
      <c r="U256">
        <v>651</v>
      </c>
      <c r="V256">
        <v>938</v>
      </c>
      <c r="W256">
        <v>3156</v>
      </c>
      <c r="X256">
        <v>1720</v>
      </c>
      <c r="Y256">
        <v>4882</v>
      </c>
      <c r="Z256">
        <v>1319</v>
      </c>
      <c r="AA256">
        <v>4754</v>
      </c>
      <c r="AB256">
        <v>42036</v>
      </c>
      <c r="AC256">
        <v>0</v>
      </c>
      <c r="AD256">
        <v>3641</v>
      </c>
      <c r="AE256">
        <v>9181</v>
      </c>
      <c r="AF256">
        <v>11462</v>
      </c>
      <c r="AG256">
        <v>1797</v>
      </c>
      <c r="AH256">
        <v>789</v>
      </c>
      <c r="AI256">
        <v>1362</v>
      </c>
      <c r="AJ256">
        <v>1230</v>
      </c>
      <c r="AK256">
        <v>1133</v>
      </c>
      <c r="AL256">
        <v>3352</v>
      </c>
      <c r="AM256">
        <v>79</v>
      </c>
      <c r="AN256">
        <v>3407</v>
      </c>
      <c r="AO256">
        <v>3213</v>
      </c>
      <c r="AP256">
        <v>635</v>
      </c>
      <c r="AQ256">
        <v>163</v>
      </c>
      <c r="AR256">
        <v>1730</v>
      </c>
      <c r="AS256">
        <v>5428</v>
      </c>
      <c r="AT256">
        <v>1791</v>
      </c>
      <c r="AU256">
        <v>486</v>
      </c>
      <c r="AV256">
        <v>2989</v>
      </c>
      <c r="AW256" s="115">
        <v>1.6736019718074143E-4</v>
      </c>
      <c r="AX256" s="81" t="s">
        <v>132</v>
      </c>
      <c r="AY256" s="116"/>
      <c r="AZ256" s="83" t="s">
        <v>131</v>
      </c>
      <c r="BB256" s="77">
        <v>255</v>
      </c>
    </row>
    <row r="257" spans="1:54" ht="13.5" thickBot="1" x14ac:dyDescent="0.25">
      <c r="A257" s="114" t="s">
        <v>46</v>
      </c>
      <c r="B257">
        <v>136277</v>
      </c>
      <c r="C257">
        <v>4924</v>
      </c>
      <c r="D257">
        <v>801</v>
      </c>
      <c r="E257">
        <v>1095</v>
      </c>
      <c r="F257">
        <v>9809</v>
      </c>
      <c r="G257">
        <v>7010</v>
      </c>
      <c r="H257">
        <v>26373</v>
      </c>
      <c r="I257">
        <v>25223</v>
      </c>
      <c r="J257">
        <v>2830</v>
      </c>
      <c r="K257">
        <v>9397</v>
      </c>
      <c r="L257">
        <v>40967</v>
      </c>
      <c r="M257">
        <v>89</v>
      </c>
      <c r="N257">
        <v>277</v>
      </c>
      <c r="O257">
        <v>7482</v>
      </c>
      <c r="P257">
        <v>0</v>
      </c>
      <c r="Q257">
        <v>14377</v>
      </c>
      <c r="R257">
        <v>10783</v>
      </c>
      <c r="S257">
        <v>1396</v>
      </c>
      <c r="T257">
        <v>664</v>
      </c>
      <c r="U257">
        <v>714</v>
      </c>
      <c r="V257">
        <v>1095</v>
      </c>
      <c r="W257">
        <v>2798</v>
      </c>
      <c r="X257">
        <v>1881</v>
      </c>
      <c r="Y257">
        <v>5024</v>
      </c>
      <c r="Z257">
        <v>1752</v>
      </c>
      <c r="AA257">
        <v>5589</v>
      </c>
      <c r="AB257">
        <v>33747</v>
      </c>
      <c r="AC257">
        <v>0</v>
      </c>
      <c r="AD257">
        <v>4305</v>
      </c>
      <c r="AE257">
        <v>9809</v>
      </c>
      <c r="AF257">
        <v>9710</v>
      </c>
      <c r="AG257">
        <v>2166</v>
      </c>
      <c r="AH257">
        <v>1068</v>
      </c>
      <c r="AI257">
        <v>1610</v>
      </c>
      <c r="AJ257">
        <v>1213</v>
      </c>
      <c r="AK257">
        <v>1156</v>
      </c>
      <c r="AL257">
        <v>3746</v>
      </c>
      <c r="AM257">
        <v>89</v>
      </c>
      <c r="AN257">
        <v>3288</v>
      </c>
      <c r="AO257">
        <v>3283</v>
      </c>
      <c r="AP257">
        <v>801</v>
      </c>
      <c r="AQ257">
        <v>277</v>
      </c>
      <c r="AR257">
        <v>1887</v>
      </c>
      <c r="AS257">
        <v>5651</v>
      </c>
      <c r="AT257">
        <v>1991</v>
      </c>
      <c r="AU257">
        <v>549</v>
      </c>
      <c r="AV257">
        <v>3858</v>
      </c>
      <c r="AW257" s="115">
        <v>2.7406886858749119E-4</v>
      </c>
      <c r="AX257" s="81" t="s">
        <v>132</v>
      </c>
      <c r="AY257" s="116"/>
      <c r="AZ257" s="83" t="s">
        <v>131</v>
      </c>
      <c r="BB257" s="77">
        <v>256</v>
      </c>
    </row>
    <row r="258" spans="1:54" ht="13.5" thickBot="1" x14ac:dyDescent="0.25">
      <c r="A258" s="114" t="s">
        <v>47</v>
      </c>
      <c r="B258">
        <v>175710</v>
      </c>
      <c r="C258">
        <v>7279</v>
      </c>
      <c r="D258">
        <v>1324</v>
      </c>
      <c r="E258">
        <v>1642</v>
      </c>
      <c r="F258">
        <v>12686</v>
      </c>
      <c r="G258">
        <v>10892</v>
      </c>
      <c r="H258">
        <v>32211</v>
      </c>
      <c r="I258">
        <v>34032</v>
      </c>
      <c r="J258">
        <v>4373</v>
      </c>
      <c r="K258">
        <v>13827</v>
      </c>
      <c r="L258">
        <v>46354</v>
      </c>
      <c r="M258">
        <v>83</v>
      </c>
      <c r="N258">
        <v>337</v>
      </c>
      <c r="O258">
        <v>10670</v>
      </c>
      <c r="P258">
        <v>0</v>
      </c>
      <c r="Q258">
        <v>15291</v>
      </c>
      <c r="R258">
        <v>15253</v>
      </c>
      <c r="S258">
        <v>2307</v>
      </c>
      <c r="T258">
        <v>1286</v>
      </c>
      <c r="U258">
        <v>985</v>
      </c>
      <c r="V258">
        <v>1642</v>
      </c>
      <c r="W258">
        <v>3596</v>
      </c>
      <c r="X258">
        <v>2608</v>
      </c>
      <c r="Y258">
        <v>7619</v>
      </c>
      <c r="Z258">
        <v>3007</v>
      </c>
      <c r="AA258">
        <v>8436</v>
      </c>
      <c r="AB258">
        <v>34733</v>
      </c>
      <c r="AC258">
        <v>0</v>
      </c>
      <c r="AD258">
        <v>6149</v>
      </c>
      <c r="AE258">
        <v>12686</v>
      </c>
      <c r="AF258">
        <v>10338</v>
      </c>
      <c r="AG258">
        <v>3087</v>
      </c>
      <c r="AH258">
        <v>1539</v>
      </c>
      <c r="AI258">
        <v>2553</v>
      </c>
      <c r="AJ258">
        <v>1667</v>
      </c>
      <c r="AK258">
        <v>1669</v>
      </c>
      <c r="AL258">
        <v>5588</v>
      </c>
      <c r="AM258">
        <v>83</v>
      </c>
      <c r="AN258">
        <v>4767</v>
      </c>
      <c r="AO258">
        <v>5163</v>
      </c>
      <c r="AP258">
        <v>1324</v>
      </c>
      <c r="AQ258">
        <v>337</v>
      </c>
      <c r="AR258">
        <v>3002</v>
      </c>
      <c r="AS258">
        <v>8239</v>
      </c>
      <c r="AT258">
        <v>3758</v>
      </c>
      <c r="AU258">
        <v>937</v>
      </c>
      <c r="AV258">
        <v>6061</v>
      </c>
      <c r="AW258" s="115">
        <v>4.6829288826215983E-4</v>
      </c>
      <c r="AX258" s="81" t="s">
        <v>132</v>
      </c>
      <c r="AY258" s="116"/>
      <c r="AZ258" s="83" t="s">
        <v>131</v>
      </c>
      <c r="BB258" s="77">
        <v>257</v>
      </c>
    </row>
    <row r="259" spans="1:54" ht="13.5" thickBot="1" x14ac:dyDescent="0.25">
      <c r="A259" s="114" t="s">
        <v>48</v>
      </c>
      <c r="B259">
        <v>212108</v>
      </c>
      <c r="C259">
        <v>9864</v>
      </c>
      <c r="D259">
        <v>1585</v>
      </c>
      <c r="E259">
        <v>2297</v>
      </c>
      <c r="F259">
        <v>14473</v>
      </c>
      <c r="G259">
        <v>13111</v>
      </c>
      <c r="H259">
        <v>36508</v>
      </c>
      <c r="I259">
        <v>43945</v>
      </c>
      <c r="J259">
        <v>5400</v>
      </c>
      <c r="K259">
        <v>17829</v>
      </c>
      <c r="L259">
        <v>52622</v>
      </c>
      <c r="M259">
        <v>147</v>
      </c>
      <c r="N259">
        <v>336</v>
      </c>
      <c r="O259">
        <v>13991</v>
      </c>
      <c r="P259">
        <v>0</v>
      </c>
      <c r="Q259">
        <v>16529</v>
      </c>
      <c r="R259">
        <v>17892</v>
      </c>
      <c r="S259">
        <v>3073</v>
      </c>
      <c r="T259">
        <v>1586</v>
      </c>
      <c r="U259">
        <v>1415</v>
      </c>
      <c r="V259">
        <v>2297</v>
      </c>
      <c r="W259">
        <v>4527</v>
      </c>
      <c r="X259">
        <v>3407</v>
      </c>
      <c r="Y259">
        <v>10850</v>
      </c>
      <c r="Z259">
        <v>4064</v>
      </c>
      <c r="AA259">
        <v>11634</v>
      </c>
      <c r="AB259">
        <v>37715</v>
      </c>
      <c r="AC259">
        <v>0</v>
      </c>
      <c r="AD259">
        <v>6978</v>
      </c>
      <c r="AE259">
        <v>14473</v>
      </c>
      <c r="AF259">
        <v>10481</v>
      </c>
      <c r="AG259">
        <v>3814</v>
      </c>
      <c r="AH259">
        <v>2203</v>
      </c>
      <c r="AI259">
        <v>2938</v>
      </c>
      <c r="AJ259">
        <v>2087</v>
      </c>
      <c r="AK259">
        <v>2408</v>
      </c>
      <c r="AL259">
        <v>7133</v>
      </c>
      <c r="AM259">
        <v>147</v>
      </c>
      <c r="AN259">
        <v>6391</v>
      </c>
      <c r="AO259">
        <v>7503</v>
      </c>
      <c r="AP259">
        <v>1585</v>
      </c>
      <c r="AQ259">
        <v>336</v>
      </c>
      <c r="AR259">
        <v>4049</v>
      </c>
      <c r="AS259">
        <v>10696</v>
      </c>
      <c r="AT259">
        <v>4718</v>
      </c>
      <c r="AU259">
        <v>1274</v>
      </c>
      <c r="AV259">
        <v>7905</v>
      </c>
      <c r="AW259" s="115">
        <v>7.3722484902818291E-4</v>
      </c>
      <c r="AX259" s="81" t="s">
        <v>132</v>
      </c>
      <c r="AY259" s="116"/>
      <c r="AZ259" s="83" t="s">
        <v>131</v>
      </c>
      <c r="BB259" s="77">
        <v>258</v>
      </c>
    </row>
    <row r="260" spans="1:54" ht="13.5" thickBot="1" x14ac:dyDescent="0.25">
      <c r="A260" s="114" t="s">
        <v>49</v>
      </c>
      <c r="B260">
        <v>218676</v>
      </c>
      <c r="C260">
        <v>10712</v>
      </c>
      <c r="D260">
        <v>1613</v>
      </c>
      <c r="E260">
        <v>2607</v>
      </c>
      <c r="F260">
        <v>14225</v>
      </c>
      <c r="G260">
        <v>12614</v>
      </c>
      <c r="H260">
        <v>37167</v>
      </c>
      <c r="I260">
        <v>47123</v>
      </c>
      <c r="J260">
        <v>6027</v>
      </c>
      <c r="K260">
        <v>18914</v>
      </c>
      <c r="L260">
        <v>52231</v>
      </c>
      <c r="M260">
        <v>143</v>
      </c>
      <c r="N260">
        <v>312</v>
      </c>
      <c r="O260">
        <v>14988</v>
      </c>
      <c r="P260">
        <v>0</v>
      </c>
      <c r="Q260">
        <v>17314</v>
      </c>
      <c r="R260">
        <v>17841</v>
      </c>
      <c r="S260">
        <v>3288</v>
      </c>
      <c r="T260">
        <v>1745</v>
      </c>
      <c r="U260">
        <v>1631</v>
      </c>
      <c r="V260">
        <v>2607</v>
      </c>
      <c r="W260">
        <v>5080</v>
      </c>
      <c r="X260">
        <v>3393</v>
      </c>
      <c r="Y260">
        <v>12339</v>
      </c>
      <c r="Z260">
        <v>4278</v>
      </c>
      <c r="AA260">
        <v>12158</v>
      </c>
      <c r="AB260">
        <v>37590</v>
      </c>
      <c r="AC260">
        <v>0</v>
      </c>
      <c r="AD260">
        <v>6424</v>
      </c>
      <c r="AE260">
        <v>14225</v>
      </c>
      <c r="AF260">
        <v>10809</v>
      </c>
      <c r="AG260">
        <v>4282</v>
      </c>
      <c r="AH260">
        <v>2258</v>
      </c>
      <c r="AI260">
        <v>3061</v>
      </c>
      <c r="AJ260">
        <v>2012</v>
      </c>
      <c r="AK260">
        <v>2608</v>
      </c>
      <c r="AL260">
        <v>7092</v>
      </c>
      <c r="AM260">
        <v>143</v>
      </c>
      <c r="AN260">
        <v>6620</v>
      </c>
      <c r="AO260">
        <v>8338</v>
      </c>
      <c r="AP260">
        <v>1613</v>
      </c>
      <c r="AQ260">
        <v>312</v>
      </c>
      <c r="AR260">
        <v>4711</v>
      </c>
      <c r="AS260">
        <v>11822</v>
      </c>
      <c r="AT260">
        <v>4559</v>
      </c>
      <c r="AU260">
        <v>1221</v>
      </c>
      <c r="AV260">
        <v>7302</v>
      </c>
      <c r="AW260" s="115">
        <v>1.3387254218379585E-3</v>
      </c>
      <c r="AX260" s="81" t="s">
        <v>132</v>
      </c>
      <c r="AY260" s="116"/>
      <c r="AZ260" s="83" t="s">
        <v>131</v>
      </c>
      <c r="BB260" s="77">
        <v>259</v>
      </c>
    </row>
    <row r="261" spans="1:54" ht="13.5" thickBot="1" x14ac:dyDescent="0.25">
      <c r="A261" s="114" t="s">
        <v>50</v>
      </c>
      <c r="B261">
        <v>197414</v>
      </c>
      <c r="C261">
        <v>10306</v>
      </c>
      <c r="D261">
        <v>1531</v>
      </c>
      <c r="E261">
        <v>2447</v>
      </c>
      <c r="F261">
        <v>12988</v>
      </c>
      <c r="G261">
        <v>11013</v>
      </c>
      <c r="H261">
        <v>33782</v>
      </c>
      <c r="I261">
        <v>42444</v>
      </c>
      <c r="J261">
        <v>5707</v>
      </c>
      <c r="K261">
        <v>16915</v>
      </c>
      <c r="L261">
        <v>46092</v>
      </c>
      <c r="M261">
        <v>132</v>
      </c>
      <c r="N261">
        <v>240</v>
      </c>
      <c r="O261">
        <v>13817</v>
      </c>
      <c r="P261">
        <v>0</v>
      </c>
      <c r="Q261">
        <v>15725</v>
      </c>
      <c r="R261">
        <v>16237</v>
      </c>
      <c r="S261">
        <v>3236</v>
      </c>
      <c r="T261">
        <v>1666</v>
      </c>
      <c r="U261">
        <v>1623</v>
      </c>
      <c r="V261">
        <v>2447</v>
      </c>
      <c r="W261">
        <v>4423</v>
      </c>
      <c r="X261">
        <v>2960</v>
      </c>
      <c r="Y261">
        <v>11367</v>
      </c>
      <c r="Z261">
        <v>3595</v>
      </c>
      <c r="AA261">
        <v>10862</v>
      </c>
      <c r="AB261">
        <v>34042</v>
      </c>
      <c r="AC261">
        <v>0</v>
      </c>
      <c r="AD261">
        <v>5333</v>
      </c>
      <c r="AE261">
        <v>12988</v>
      </c>
      <c r="AF261">
        <v>9776</v>
      </c>
      <c r="AG261">
        <v>4041</v>
      </c>
      <c r="AH261">
        <v>1911</v>
      </c>
      <c r="AI261">
        <v>2682</v>
      </c>
      <c r="AJ261">
        <v>1820</v>
      </c>
      <c r="AK261">
        <v>2681</v>
      </c>
      <c r="AL261">
        <v>6055</v>
      </c>
      <c r="AM261">
        <v>132</v>
      </c>
      <c r="AN261">
        <v>6158</v>
      </c>
      <c r="AO261">
        <v>7440</v>
      </c>
      <c r="AP261">
        <v>1531</v>
      </c>
      <c r="AQ261">
        <v>240</v>
      </c>
      <c r="AR261">
        <v>4665</v>
      </c>
      <c r="AS261">
        <v>10860</v>
      </c>
      <c r="AT261">
        <v>4057</v>
      </c>
      <c r="AU261">
        <v>1088</v>
      </c>
      <c r="AV261">
        <v>5773</v>
      </c>
      <c r="AW261" s="115">
        <v>1.954158480681074E-3</v>
      </c>
      <c r="AX261" s="81" t="s">
        <v>132</v>
      </c>
      <c r="AY261" s="116"/>
      <c r="AZ261" s="83" t="s">
        <v>131</v>
      </c>
      <c r="BB261" s="77">
        <v>260</v>
      </c>
    </row>
    <row r="262" spans="1:54" ht="13.5" thickBot="1" x14ac:dyDescent="0.25">
      <c r="A262" s="114" t="s">
        <v>51</v>
      </c>
      <c r="B262">
        <v>177724</v>
      </c>
      <c r="C262">
        <v>10163</v>
      </c>
      <c r="D262">
        <v>1492</v>
      </c>
      <c r="E262">
        <v>2111</v>
      </c>
      <c r="F262">
        <v>12488</v>
      </c>
      <c r="G262">
        <v>10295</v>
      </c>
      <c r="H262">
        <v>29513</v>
      </c>
      <c r="I262">
        <v>36705</v>
      </c>
      <c r="J262">
        <v>5337</v>
      </c>
      <c r="K262">
        <v>14234</v>
      </c>
      <c r="L262">
        <v>41533</v>
      </c>
      <c r="M262">
        <v>111</v>
      </c>
      <c r="N262">
        <v>220</v>
      </c>
      <c r="O262">
        <v>13522</v>
      </c>
      <c r="P262">
        <v>0</v>
      </c>
      <c r="Q262">
        <v>13258</v>
      </c>
      <c r="R262">
        <v>14517</v>
      </c>
      <c r="S262">
        <v>3498</v>
      </c>
      <c r="T262">
        <v>1469</v>
      </c>
      <c r="U262">
        <v>1625</v>
      </c>
      <c r="V262">
        <v>2111</v>
      </c>
      <c r="W262">
        <v>3913</v>
      </c>
      <c r="X262">
        <v>2848</v>
      </c>
      <c r="Y262">
        <v>10236</v>
      </c>
      <c r="Z262">
        <v>3171</v>
      </c>
      <c r="AA262">
        <v>9105</v>
      </c>
      <c r="AB262">
        <v>31005</v>
      </c>
      <c r="AC262">
        <v>0</v>
      </c>
      <c r="AD262">
        <v>4686</v>
      </c>
      <c r="AE262">
        <v>12488</v>
      </c>
      <c r="AF262">
        <v>8117</v>
      </c>
      <c r="AG262">
        <v>3868</v>
      </c>
      <c r="AH262">
        <v>1784</v>
      </c>
      <c r="AI262">
        <v>2445</v>
      </c>
      <c r="AJ262">
        <v>1738</v>
      </c>
      <c r="AK262">
        <v>2821</v>
      </c>
      <c r="AL262">
        <v>4842</v>
      </c>
      <c r="AM262">
        <v>111</v>
      </c>
      <c r="AN262">
        <v>6111</v>
      </c>
      <c r="AO262">
        <v>6534</v>
      </c>
      <c r="AP262">
        <v>1492</v>
      </c>
      <c r="AQ262">
        <v>220</v>
      </c>
      <c r="AR262">
        <v>4494</v>
      </c>
      <c r="AS262">
        <v>9392</v>
      </c>
      <c r="AT262">
        <v>3984</v>
      </c>
      <c r="AU262">
        <v>929</v>
      </c>
      <c r="AV262">
        <v>4912</v>
      </c>
      <c r="AW262" s="115">
        <v>2.9644542030540515E-3</v>
      </c>
      <c r="AX262" s="81" t="s">
        <v>132</v>
      </c>
      <c r="AY262" s="116"/>
      <c r="AZ262" s="83" t="s">
        <v>131</v>
      </c>
      <c r="BB262" s="77">
        <v>261</v>
      </c>
    </row>
    <row r="263" spans="1:54" ht="13.5" thickBot="1" x14ac:dyDescent="0.25">
      <c r="A263" s="114" t="s">
        <v>52</v>
      </c>
      <c r="B263">
        <v>169388</v>
      </c>
      <c r="C263">
        <v>10386</v>
      </c>
      <c r="D263">
        <v>1391</v>
      </c>
      <c r="E263">
        <v>2035</v>
      </c>
      <c r="F263">
        <v>13024</v>
      </c>
      <c r="G263">
        <v>10276</v>
      </c>
      <c r="H263">
        <v>27211</v>
      </c>
      <c r="I263">
        <v>33629</v>
      </c>
      <c r="J263">
        <v>5399</v>
      </c>
      <c r="K263">
        <v>12784</v>
      </c>
      <c r="L263">
        <v>38822</v>
      </c>
      <c r="M263">
        <v>137</v>
      </c>
      <c r="N263">
        <v>170</v>
      </c>
      <c r="O263">
        <v>14124</v>
      </c>
      <c r="P263">
        <v>0</v>
      </c>
      <c r="Q263">
        <v>12217</v>
      </c>
      <c r="R263">
        <v>13254</v>
      </c>
      <c r="S263">
        <v>3805</v>
      </c>
      <c r="T263">
        <v>1789</v>
      </c>
      <c r="U263">
        <v>1560</v>
      </c>
      <c r="V263">
        <v>2035</v>
      </c>
      <c r="W263">
        <v>4072</v>
      </c>
      <c r="X263">
        <v>2707</v>
      </c>
      <c r="Y263">
        <v>9993</v>
      </c>
      <c r="Z263">
        <v>3213</v>
      </c>
      <c r="AA263">
        <v>9033</v>
      </c>
      <c r="AB263">
        <v>29036</v>
      </c>
      <c r="AC263">
        <v>0</v>
      </c>
      <c r="AD263">
        <v>4425</v>
      </c>
      <c r="AE263">
        <v>13024</v>
      </c>
      <c r="AF263">
        <v>6156</v>
      </c>
      <c r="AG263">
        <v>3610</v>
      </c>
      <c r="AH263">
        <v>1777</v>
      </c>
      <c r="AI263">
        <v>2401</v>
      </c>
      <c r="AJ263">
        <v>1740</v>
      </c>
      <c r="AK263">
        <v>2957</v>
      </c>
      <c r="AL263">
        <v>4042</v>
      </c>
      <c r="AM263">
        <v>137</v>
      </c>
      <c r="AN263">
        <v>6247</v>
      </c>
      <c r="AO263">
        <v>5880</v>
      </c>
      <c r="AP263">
        <v>1391</v>
      </c>
      <c r="AQ263">
        <v>170</v>
      </c>
      <c r="AR263">
        <v>4722</v>
      </c>
      <c r="AS263">
        <v>8742</v>
      </c>
      <c r="AT263">
        <v>4291</v>
      </c>
      <c r="AU263">
        <v>790</v>
      </c>
      <c r="AV263">
        <v>4172</v>
      </c>
      <c r="AW263" s="115">
        <v>5.1582710096119665E-3</v>
      </c>
      <c r="AX263" s="81" t="s">
        <v>132</v>
      </c>
      <c r="AY263" s="116"/>
      <c r="AZ263" s="83" t="s">
        <v>131</v>
      </c>
      <c r="BB263" s="77">
        <v>262</v>
      </c>
    </row>
    <row r="264" spans="1:54" ht="13.5" thickBot="1" x14ac:dyDescent="0.25">
      <c r="A264" s="114" t="s">
        <v>53</v>
      </c>
      <c r="B264">
        <v>128262</v>
      </c>
      <c r="C264">
        <v>7777</v>
      </c>
      <c r="D264">
        <v>1066</v>
      </c>
      <c r="E264">
        <v>1819</v>
      </c>
      <c r="F264">
        <v>9610</v>
      </c>
      <c r="G264">
        <v>7681</v>
      </c>
      <c r="H264">
        <v>20372</v>
      </c>
      <c r="I264">
        <v>25956</v>
      </c>
      <c r="J264">
        <v>4115</v>
      </c>
      <c r="K264">
        <v>9469</v>
      </c>
      <c r="L264">
        <v>28910</v>
      </c>
      <c r="M264">
        <v>78</v>
      </c>
      <c r="N264">
        <v>173</v>
      </c>
      <c r="O264">
        <v>11236</v>
      </c>
      <c r="P264">
        <v>0</v>
      </c>
      <c r="Q264">
        <v>9433</v>
      </c>
      <c r="R264">
        <v>9510</v>
      </c>
      <c r="S264">
        <v>2717</v>
      </c>
      <c r="T264">
        <v>1239</v>
      </c>
      <c r="U264">
        <v>1228</v>
      </c>
      <c r="V264">
        <v>1819</v>
      </c>
      <c r="W264">
        <v>3359</v>
      </c>
      <c r="X264">
        <v>1876</v>
      </c>
      <c r="Y264">
        <v>8386</v>
      </c>
      <c r="Z264">
        <v>2680</v>
      </c>
      <c r="AA264">
        <v>7339</v>
      </c>
      <c r="AB264">
        <v>21539</v>
      </c>
      <c r="AC264">
        <v>0</v>
      </c>
      <c r="AD264">
        <v>3180</v>
      </c>
      <c r="AE264">
        <v>9610</v>
      </c>
      <c r="AF264">
        <v>4307</v>
      </c>
      <c r="AG264">
        <v>2876</v>
      </c>
      <c r="AH264">
        <v>1410</v>
      </c>
      <c r="AI264">
        <v>1702</v>
      </c>
      <c r="AJ264">
        <v>1429</v>
      </c>
      <c r="AK264">
        <v>2291</v>
      </c>
      <c r="AL264">
        <v>2783</v>
      </c>
      <c r="AM264">
        <v>78</v>
      </c>
      <c r="AN264">
        <v>5160</v>
      </c>
      <c r="AO264">
        <v>3966</v>
      </c>
      <c r="AP264">
        <v>1066</v>
      </c>
      <c r="AQ264">
        <v>173</v>
      </c>
      <c r="AR264">
        <v>3610</v>
      </c>
      <c r="AS264">
        <v>6686</v>
      </c>
      <c r="AT264">
        <v>3273</v>
      </c>
      <c r="AU264">
        <v>548</v>
      </c>
      <c r="AV264">
        <v>2989</v>
      </c>
      <c r="AW264" s="115">
        <v>8.9234873997429513E-3</v>
      </c>
      <c r="AX264" s="81" t="s">
        <v>132</v>
      </c>
      <c r="AY264" s="116"/>
      <c r="AZ264" s="83" t="s">
        <v>131</v>
      </c>
      <c r="BB264" s="77">
        <v>263</v>
      </c>
    </row>
    <row r="265" spans="1:54" ht="13.5" thickBot="1" x14ac:dyDescent="0.25">
      <c r="A265" s="114" t="s">
        <v>54</v>
      </c>
      <c r="B265">
        <v>109375</v>
      </c>
      <c r="C265">
        <v>6509</v>
      </c>
      <c r="D265">
        <v>1066</v>
      </c>
      <c r="E265">
        <v>1524</v>
      </c>
      <c r="F265">
        <v>8048</v>
      </c>
      <c r="G265">
        <v>6122</v>
      </c>
      <c r="H265">
        <v>17102</v>
      </c>
      <c r="I265">
        <v>22497</v>
      </c>
      <c r="J265">
        <v>3469</v>
      </c>
      <c r="K265">
        <v>7639</v>
      </c>
      <c r="L265">
        <v>25383</v>
      </c>
      <c r="M265">
        <v>66</v>
      </c>
      <c r="N265">
        <v>115</v>
      </c>
      <c r="O265">
        <v>9835</v>
      </c>
      <c r="P265">
        <v>0</v>
      </c>
      <c r="Q265">
        <v>8179</v>
      </c>
      <c r="R265">
        <v>7565</v>
      </c>
      <c r="S265">
        <v>2404</v>
      </c>
      <c r="T265">
        <v>1026</v>
      </c>
      <c r="U265">
        <v>951</v>
      </c>
      <c r="V265">
        <v>1524</v>
      </c>
      <c r="W265">
        <v>3073</v>
      </c>
      <c r="X265">
        <v>1414</v>
      </c>
      <c r="Y265">
        <v>7666</v>
      </c>
      <c r="Z265">
        <v>2181</v>
      </c>
      <c r="AA265">
        <v>6310</v>
      </c>
      <c r="AB265">
        <v>20009</v>
      </c>
      <c r="AC265">
        <v>0</v>
      </c>
      <c r="AD265">
        <v>2537</v>
      </c>
      <c r="AE265">
        <v>8048</v>
      </c>
      <c r="AF265">
        <v>3984</v>
      </c>
      <c r="AG265">
        <v>2443</v>
      </c>
      <c r="AH265">
        <v>1144</v>
      </c>
      <c r="AI265">
        <v>1339</v>
      </c>
      <c r="AJ265">
        <v>1358</v>
      </c>
      <c r="AK265">
        <v>1900</v>
      </c>
      <c r="AL265">
        <v>2220</v>
      </c>
      <c r="AM265">
        <v>66</v>
      </c>
      <c r="AN265">
        <v>4358</v>
      </c>
      <c r="AO265">
        <v>3032</v>
      </c>
      <c r="AP265">
        <v>1066</v>
      </c>
      <c r="AQ265">
        <v>115</v>
      </c>
      <c r="AR265">
        <v>3195</v>
      </c>
      <c r="AS265">
        <v>5419</v>
      </c>
      <c r="AT265">
        <v>2634</v>
      </c>
      <c r="AU265">
        <v>361</v>
      </c>
      <c r="AV265">
        <v>1854</v>
      </c>
      <c r="AW265" s="115">
        <v>1.5629541427191838E-2</v>
      </c>
      <c r="AX265" s="81" t="s">
        <v>132</v>
      </c>
      <c r="AY265" s="116"/>
      <c r="AZ265" s="83" t="s">
        <v>131</v>
      </c>
      <c r="BB265" s="77">
        <v>264</v>
      </c>
    </row>
    <row r="266" spans="1:54" ht="13.5" thickBot="1" x14ac:dyDescent="0.25">
      <c r="A266" s="114" t="s">
        <v>55</v>
      </c>
      <c r="B266">
        <v>91135</v>
      </c>
      <c r="C266">
        <v>5509</v>
      </c>
      <c r="D266">
        <v>881</v>
      </c>
      <c r="E266">
        <v>1316</v>
      </c>
      <c r="F266">
        <v>6166</v>
      </c>
      <c r="G266">
        <v>4791</v>
      </c>
      <c r="H266">
        <v>14033</v>
      </c>
      <c r="I266">
        <v>18743</v>
      </c>
      <c r="J266">
        <v>2916</v>
      </c>
      <c r="K266">
        <v>5847</v>
      </c>
      <c r="L266">
        <v>22441</v>
      </c>
      <c r="M266">
        <v>46</v>
      </c>
      <c r="N266">
        <v>90</v>
      </c>
      <c r="O266">
        <v>8356</v>
      </c>
      <c r="P266">
        <v>0</v>
      </c>
      <c r="Q266">
        <v>7063</v>
      </c>
      <c r="R266">
        <v>5967</v>
      </c>
      <c r="S266">
        <v>1967</v>
      </c>
      <c r="T266">
        <v>814</v>
      </c>
      <c r="U266">
        <v>702</v>
      </c>
      <c r="V266">
        <v>1316</v>
      </c>
      <c r="W266">
        <v>2871</v>
      </c>
      <c r="X266">
        <v>1235</v>
      </c>
      <c r="Y266">
        <v>6165</v>
      </c>
      <c r="Z266">
        <v>1785</v>
      </c>
      <c r="AA266">
        <v>5443</v>
      </c>
      <c r="AB266">
        <v>18284</v>
      </c>
      <c r="AC266">
        <v>0</v>
      </c>
      <c r="AD266">
        <v>2000</v>
      </c>
      <c r="AE266">
        <v>6166</v>
      </c>
      <c r="AF266">
        <v>3636</v>
      </c>
      <c r="AG266">
        <v>2102</v>
      </c>
      <c r="AH266">
        <v>953</v>
      </c>
      <c r="AI266">
        <v>862</v>
      </c>
      <c r="AJ266">
        <v>1003</v>
      </c>
      <c r="AK266">
        <v>1702</v>
      </c>
      <c r="AL266">
        <v>1422</v>
      </c>
      <c r="AM266">
        <v>46</v>
      </c>
      <c r="AN266">
        <v>3518</v>
      </c>
      <c r="AO266">
        <v>2344</v>
      </c>
      <c r="AP266">
        <v>881</v>
      </c>
      <c r="AQ266">
        <v>90</v>
      </c>
      <c r="AR266">
        <v>2572</v>
      </c>
      <c r="AS266">
        <v>4425</v>
      </c>
      <c r="AT266">
        <v>2089</v>
      </c>
      <c r="AU266">
        <v>202</v>
      </c>
      <c r="AV266">
        <v>1510</v>
      </c>
      <c r="AW266" s="115">
        <v>2.8866371404285777E-2</v>
      </c>
      <c r="AX266" s="81" t="s">
        <v>132</v>
      </c>
      <c r="AY266" s="116"/>
      <c r="AZ266" s="83" t="s">
        <v>131</v>
      </c>
      <c r="BB266" s="77">
        <v>265</v>
      </c>
    </row>
    <row r="267" spans="1:54" ht="13.5" thickBot="1" x14ac:dyDescent="0.25">
      <c r="A267" s="114" t="s">
        <v>56</v>
      </c>
      <c r="B267">
        <v>69390</v>
      </c>
      <c r="C267">
        <v>4444</v>
      </c>
      <c r="D267">
        <v>645</v>
      </c>
      <c r="E267">
        <v>991</v>
      </c>
      <c r="F267">
        <v>4926</v>
      </c>
      <c r="G267">
        <v>3424</v>
      </c>
      <c r="H267">
        <v>10392</v>
      </c>
      <c r="I267">
        <v>14151</v>
      </c>
      <c r="J267">
        <v>2384</v>
      </c>
      <c r="K267">
        <v>3582</v>
      </c>
      <c r="L267">
        <v>17929</v>
      </c>
      <c r="M267">
        <v>32</v>
      </c>
      <c r="N267">
        <v>33</v>
      </c>
      <c r="O267">
        <v>6457</v>
      </c>
      <c r="P267">
        <v>0</v>
      </c>
      <c r="Q267">
        <v>5400</v>
      </c>
      <c r="R267">
        <v>4271</v>
      </c>
      <c r="S267">
        <v>1437</v>
      </c>
      <c r="T267">
        <v>715</v>
      </c>
      <c r="U267">
        <v>439</v>
      </c>
      <c r="V267">
        <v>991</v>
      </c>
      <c r="W267">
        <v>1961</v>
      </c>
      <c r="X267">
        <v>983</v>
      </c>
      <c r="Y267">
        <v>4546</v>
      </c>
      <c r="Z267">
        <v>1376</v>
      </c>
      <c r="AA267">
        <v>4219</v>
      </c>
      <c r="AB267">
        <v>14954</v>
      </c>
      <c r="AC267">
        <v>0</v>
      </c>
      <c r="AD267">
        <v>1397</v>
      </c>
      <c r="AE267">
        <v>4926</v>
      </c>
      <c r="AF267">
        <v>3001</v>
      </c>
      <c r="AG267">
        <v>1669</v>
      </c>
      <c r="AH267">
        <v>714</v>
      </c>
      <c r="AI267">
        <v>574</v>
      </c>
      <c r="AJ267">
        <v>721</v>
      </c>
      <c r="AK267">
        <v>1191</v>
      </c>
      <c r="AL267">
        <v>794</v>
      </c>
      <c r="AM267">
        <v>32</v>
      </c>
      <c r="AN267">
        <v>3059</v>
      </c>
      <c r="AO267">
        <v>1544</v>
      </c>
      <c r="AP267">
        <v>645</v>
      </c>
      <c r="AQ267">
        <v>33</v>
      </c>
      <c r="AR267">
        <v>2270</v>
      </c>
      <c r="AS267">
        <v>2788</v>
      </c>
      <c r="AT267">
        <v>1588</v>
      </c>
      <c r="AU267">
        <v>127</v>
      </c>
      <c r="AV267">
        <v>1025</v>
      </c>
      <c r="AW267" s="115">
        <v>5.5945720747530056E-2</v>
      </c>
      <c r="AX267" s="81" t="s">
        <v>132</v>
      </c>
      <c r="AY267" s="116"/>
      <c r="AZ267" s="83" t="s">
        <v>131</v>
      </c>
      <c r="BB267" s="77">
        <v>266</v>
      </c>
    </row>
    <row r="268" spans="1:54" ht="13.5" thickBot="1" x14ac:dyDescent="0.25">
      <c r="A268" s="204" t="s">
        <v>210</v>
      </c>
      <c r="B268">
        <v>44044</v>
      </c>
      <c r="C268">
        <v>2805</v>
      </c>
      <c r="D268">
        <v>312</v>
      </c>
      <c r="E268">
        <v>473</v>
      </c>
      <c r="F268">
        <v>3135</v>
      </c>
      <c r="G268">
        <v>2228</v>
      </c>
      <c r="H268">
        <v>6854</v>
      </c>
      <c r="I268">
        <v>8579</v>
      </c>
      <c r="J268">
        <v>1554</v>
      </c>
      <c r="K268">
        <v>2082</v>
      </c>
      <c r="L268">
        <v>12119</v>
      </c>
      <c r="M268">
        <v>17</v>
      </c>
      <c r="N268">
        <v>26</v>
      </c>
      <c r="O268">
        <v>3860</v>
      </c>
      <c r="P268">
        <v>0</v>
      </c>
      <c r="Q268">
        <v>3471</v>
      </c>
      <c r="R268">
        <v>2890</v>
      </c>
      <c r="S268">
        <v>972</v>
      </c>
      <c r="T268">
        <v>480</v>
      </c>
      <c r="U268">
        <v>356</v>
      </c>
      <c r="V268">
        <v>473</v>
      </c>
      <c r="W268">
        <v>1084</v>
      </c>
      <c r="X268">
        <v>503</v>
      </c>
      <c r="Y268">
        <v>2637</v>
      </c>
      <c r="Z268">
        <v>891</v>
      </c>
      <c r="AA268">
        <v>2505</v>
      </c>
      <c r="AB268">
        <v>10231</v>
      </c>
      <c r="AC268">
        <v>0</v>
      </c>
      <c r="AD268">
        <v>841</v>
      </c>
      <c r="AE268">
        <v>3135</v>
      </c>
      <c r="AF268">
        <v>2022</v>
      </c>
      <c r="AG268">
        <v>1074</v>
      </c>
      <c r="AH268">
        <v>550</v>
      </c>
      <c r="AI268">
        <v>387</v>
      </c>
      <c r="AJ268">
        <v>493</v>
      </c>
      <c r="AK268">
        <v>733</v>
      </c>
      <c r="AL268">
        <v>530</v>
      </c>
      <c r="AM268">
        <v>17</v>
      </c>
      <c r="AN268">
        <v>1804</v>
      </c>
      <c r="AO268">
        <v>804</v>
      </c>
      <c r="AP268">
        <v>312</v>
      </c>
      <c r="AQ268">
        <v>26</v>
      </c>
      <c r="AR268">
        <v>1569</v>
      </c>
      <c r="AS268">
        <v>1552</v>
      </c>
      <c r="AT268">
        <v>1031</v>
      </c>
      <c r="AU268">
        <v>61</v>
      </c>
      <c r="AV268">
        <v>610</v>
      </c>
      <c r="AW268" s="115"/>
      <c r="AX268" s="81"/>
      <c r="AY268" s="116"/>
      <c r="AZ268" s="83"/>
      <c r="BB268" s="77">
        <v>267</v>
      </c>
    </row>
    <row r="269" spans="1:54" ht="13.5" thickBot="1" x14ac:dyDescent="0.25">
      <c r="A269" s="205" t="s">
        <v>211</v>
      </c>
      <c r="B269">
        <v>25205</v>
      </c>
      <c r="C269">
        <v>1783</v>
      </c>
      <c r="D269">
        <v>151</v>
      </c>
      <c r="E269">
        <v>196</v>
      </c>
      <c r="F269">
        <v>1846</v>
      </c>
      <c r="G269">
        <v>1155</v>
      </c>
      <c r="H269">
        <v>3628</v>
      </c>
      <c r="I269">
        <v>4609</v>
      </c>
      <c r="J269">
        <v>1097</v>
      </c>
      <c r="K269">
        <v>1149</v>
      </c>
      <c r="L269">
        <v>7388</v>
      </c>
      <c r="M269">
        <v>25</v>
      </c>
      <c r="N269">
        <v>31</v>
      </c>
      <c r="O269">
        <v>2147</v>
      </c>
      <c r="P269">
        <v>0</v>
      </c>
      <c r="Q269">
        <v>1753</v>
      </c>
      <c r="R269">
        <v>1597</v>
      </c>
      <c r="S269">
        <v>573</v>
      </c>
      <c r="T269">
        <v>399</v>
      </c>
      <c r="U269">
        <v>92</v>
      </c>
      <c r="V269">
        <v>196</v>
      </c>
      <c r="W269">
        <v>416</v>
      </c>
      <c r="X269">
        <v>273</v>
      </c>
      <c r="Y269">
        <v>1396</v>
      </c>
      <c r="Z269">
        <v>511</v>
      </c>
      <c r="AA269">
        <v>1290</v>
      </c>
      <c r="AB269">
        <v>6232</v>
      </c>
      <c r="AC269">
        <v>0</v>
      </c>
      <c r="AD269">
        <v>442</v>
      </c>
      <c r="AE269">
        <v>1846</v>
      </c>
      <c r="AF269">
        <v>1201</v>
      </c>
      <c r="AG269">
        <v>698</v>
      </c>
      <c r="AH269">
        <v>253</v>
      </c>
      <c r="AI269">
        <v>278</v>
      </c>
      <c r="AJ269">
        <v>278</v>
      </c>
      <c r="AK269">
        <v>508</v>
      </c>
      <c r="AL269">
        <v>303</v>
      </c>
      <c r="AM269">
        <v>25</v>
      </c>
      <c r="AN269">
        <v>1158</v>
      </c>
      <c r="AO269">
        <v>407</v>
      </c>
      <c r="AP269">
        <v>151</v>
      </c>
      <c r="AQ269">
        <v>31</v>
      </c>
      <c r="AR269">
        <v>1002</v>
      </c>
      <c r="AS269">
        <v>846</v>
      </c>
      <c r="AT269">
        <v>621</v>
      </c>
      <c r="AU269">
        <v>62</v>
      </c>
      <c r="AV269">
        <v>367</v>
      </c>
      <c r="AW269" s="117">
        <v>0.14414649095923998</v>
      </c>
      <c r="AX269" s="88" t="s">
        <v>132</v>
      </c>
      <c r="AY269" s="118"/>
      <c r="AZ269" s="90" t="s">
        <v>131</v>
      </c>
      <c r="BB269" s="77">
        <v>268</v>
      </c>
    </row>
    <row r="270" spans="1:54" ht="13.5" thickBot="1" x14ac:dyDescent="0.25">
      <c r="A270" s="191"/>
      <c r="B270" s="79"/>
      <c r="C270" s="79"/>
      <c r="D270" s="79"/>
      <c r="E270" s="79"/>
      <c r="F270" s="79"/>
      <c r="G270" s="79"/>
      <c r="H270" s="79"/>
      <c r="I270" s="79"/>
      <c r="J270" s="79"/>
      <c r="K270" s="79"/>
      <c r="L270" s="79"/>
      <c r="M270" s="79"/>
      <c r="N270" s="79"/>
      <c r="O270" s="79"/>
      <c r="P270" s="79"/>
      <c r="Q270" s="79"/>
      <c r="R270" s="202"/>
      <c r="S270" s="202"/>
      <c r="T270" s="202"/>
      <c r="U270" s="202"/>
      <c r="V270" s="202"/>
      <c r="W270" s="202"/>
      <c r="X270" s="202"/>
      <c r="Y270" s="202"/>
      <c r="Z270" s="202"/>
      <c r="AA270" s="202"/>
      <c r="AB270" s="202"/>
      <c r="AC270" s="202"/>
      <c r="AD270" s="202"/>
      <c r="AE270" s="202"/>
      <c r="AF270" s="202"/>
      <c r="AG270" s="202"/>
      <c r="AH270" s="202"/>
      <c r="AI270" s="202"/>
      <c r="AJ270" s="202"/>
      <c r="AK270" s="202"/>
      <c r="AL270" s="202"/>
      <c r="AM270" s="202"/>
      <c r="AN270" s="202"/>
      <c r="AO270" s="202"/>
      <c r="AP270" s="202"/>
      <c r="AQ270" s="202"/>
      <c r="AR270" s="202"/>
      <c r="AS270" s="202"/>
      <c r="AT270" s="202"/>
      <c r="AU270" s="202"/>
      <c r="AV270" s="202"/>
      <c r="AW270" s="203"/>
      <c r="AX270" s="81"/>
      <c r="AY270" s="116"/>
      <c r="AZ270" s="81"/>
      <c r="BB270" s="77">
        <v>269</v>
      </c>
    </row>
    <row r="271" spans="1:54" ht="13.5" thickBot="1" x14ac:dyDescent="0.25">
      <c r="A271" s="121"/>
      <c r="B271" s="121"/>
      <c r="C271" s="121"/>
      <c r="D271" s="121"/>
      <c r="E271" s="121"/>
      <c r="F271" s="121"/>
      <c r="G271" s="121"/>
      <c r="H271" s="121"/>
      <c r="I271" s="121"/>
      <c r="J271" s="121"/>
      <c r="K271" s="121"/>
      <c r="L271" s="121"/>
      <c r="M271" s="121"/>
      <c r="N271" s="121"/>
      <c r="O271" s="121"/>
      <c r="BB271" s="77">
        <v>270</v>
      </c>
    </row>
    <row r="272" spans="1:54" ht="13.5" thickBot="1" x14ac:dyDescent="0.25">
      <c r="BB272" s="77">
        <v>271</v>
      </c>
    </row>
    <row r="273" spans="1:54" ht="13.5" thickBot="1" x14ac:dyDescent="0.25">
      <c r="BB273" s="77">
        <v>272</v>
      </c>
    </row>
    <row r="274" spans="1:54" ht="13.5" thickBot="1" x14ac:dyDescent="0.25">
      <c r="BB274" s="77">
        <v>273</v>
      </c>
    </row>
    <row r="275" spans="1:54" ht="13.5" thickBot="1" x14ac:dyDescent="0.25">
      <c r="BB275" s="77">
        <v>274</v>
      </c>
    </row>
    <row r="276" spans="1:54" x14ac:dyDescent="0.2">
      <c r="A276" s="130" t="s">
        <v>153</v>
      </c>
      <c r="B276" s="138" t="s">
        <v>134</v>
      </c>
      <c r="BB276" s="77">
        <v>275</v>
      </c>
    </row>
    <row r="277" spans="1:54" x14ac:dyDescent="0.2">
      <c r="A277" s="131" t="s">
        <v>135</v>
      </c>
      <c r="B277" s="132">
        <v>8000</v>
      </c>
    </row>
    <row r="278" spans="1:54" x14ac:dyDescent="0.2">
      <c r="A278" s="133" t="s">
        <v>136</v>
      </c>
      <c r="B278" s="134">
        <v>7000</v>
      </c>
    </row>
    <row r="279" spans="1:54" x14ac:dyDescent="0.2">
      <c r="A279" s="135" t="s">
        <v>137</v>
      </c>
      <c r="B279" s="134">
        <v>7000</v>
      </c>
    </row>
    <row r="280" spans="1:54" x14ac:dyDescent="0.2">
      <c r="A280" s="131" t="s">
        <v>138</v>
      </c>
      <c r="B280" s="134">
        <v>7000</v>
      </c>
    </row>
    <row r="281" spans="1:54" x14ac:dyDescent="0.2">
      <c r="A281" s="131" t="s">
        <v>139</v>
      </c>
      <c r="B281" s="134">
        <v>7000</v>
      </c>
    </row>
    <row r="282" spans="1:54" x14ac:dyDescent="0.2">
      <c r="A282" s="131" t="s">
        <v>140</v>
      </c>
      <c r="B282" s="134">
        <v>7000</v>
      </c>
    </row>
    <row r="283" spans="1:54" x14ac:dyDescent="0.2">
      <c r="A283" s="131" t="s">
        <v>141</v>
      </c>
      <c r="B283" s="134">
        <v>7000</v>
      </c>
    </row>
    <row r="284" spans="1:54" x14ac:dyDescent="0.2">
      <c r="A284" s="131" t="s">
        <v>142</v>
      </c>
      <c r="B284" s="134">
        <v>7000</v>
      </c>
    </row>
    <row r="285" spans="1:54" x14ac:dyDescent="0.2">
      <c r="A285" s="131" t="s">
        <v>143</v>
      </c>
      <c r="B285" s="134">
        <v>7000</v>
      </c>
    </row>
    <row r="286" spans="1:54" x14ac:dyDescent="0.2">
      <c r="A286" s="131" t="s">
        <v>144</v>
      </c>
      <c r="B286" s="134">
        <v>7000</v>
      </c>
    </row>
    <row r="287" spans="1:54" x14ac:dyDescent="0.2">
      <c r="A287" s="131" t="s">
        <v>145</v>
      </c>
      <c r="B287" s="134">
        <v>7000</v>
      </c>
    </row>
    <row r="288" spans="1:54" x14ac:dyDescent="0.2">
      <c r="A288" s="131" t="s">
        <v>146</v>
      </c>
      <c r="B288" s="134">
        <v>6000</v>
      </c>
    </row>
    <row r="289" spans="1:2" x14ac:dyDescent="0.2">
      <c r="A289" s="131" t="s">
        <v>147</v>
      </c>
      <c r="B289" s="134">
        <v>5000</v>
      </c>
    </row>
    <row r="290" spans="1:2" x14ac:dyDescent="0.2">
      <c r="A290" s="131" t="s">
        <v>148</v>
      </c>
      <c r="B290" s="134">
        <v>4000</v>
      </c>
    </row>
    <row r="291" spans="1:2" x14ac:dyDescent="0.2">
      <c r="A291" s="131" t="s">
        <v>149</v>
      </c>
      <c r="B291" s="134">
        <v>3000</v>
      </c>
    </row>
    <row r="292" spans="1:2" x14ac:dyDescent="0.2">
      <c r="A292" s="131" t="s">
        <v>150</v>
      </c>
      <c r="B292" s="134">
        <v>2000</v>
      </c>
    </row>
    <row r="293" spans="1:2" x14ac:dyDescent="0.2">
      <c r="A293" s="131" t="s">
        <v>151</v>
      </c>
      <c r="B293" s="134">
        <v>1000</v>
      </c>
    </row>
    <row r="294" spans="1:2" ht="13.5" thickBot="1" x14ac:dyDescent="0.25">
      <c r="A294" s="136" t="s">
        <v>152</v>
      </c>
      <c r="B294" s="137">
        <v>1000</v>
      </c>
    </row>
  </sheetData>
  <sheetProtection selectLockedCells="1" selectUnlockedCells="1"/>
  <phoneticPr fontId="3"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115"/>
  <sheetViews>
    <sheetView workbookViewId="0">
      <selection activeCell="A18" sqref="A18:J20"/>
    </sheetView>
  </sheetViews>
  <sheetFormatPr defaultRowHeight="12.75" x14ac:dyDescent="0.2"/>
  <cols>
    <col min="1" max="1" width="19" bestFit="1" customWidth="1"/>
    <col min="2" max="2" width="10.5703125" bestFit="1" customWidth="1"/>
    <col min="8" max="8" width="4.85546875" customWidth="1"/>
    <col min="9" max="9" width="25.140625" bestFit="1" customWidth="1"/>
    <col min="13" max="13" width="10.5703125" bestFit="1" customWidth="1"/>
    <col min="23" max="23" width="10.140625" bestFit="1" customWidth="1"/>
    <col min="24" max="24" width="11.140625" bestFit="1" customWidth="1"/>
  </cols>
  <sheetData>
    <row r="1" spans="1:26" ht="15.75" customHeight="1" x14ac:dyDescent="0.2">
      <c r="A1" s="167" t="s">
        <v>264</v>
      </c>
    </row>
    <row r="2" spans="1:26" ht="12.75" customHeight="1" x14ac:dyDescent="0.2">
      <c r="A2" s="167" t="s">
        <v>263</v>
      </c>
    </row>
    <row r="3" spans="1:26" ht="12.75" customHeight="1" x14ac:dyDescent="0.2">
      <c r="A3" s="285" t="s">
        <v>262</v>
      </c>
    </row>
    <row r="4" spans="1:26" ht="12.75" customHeight="1" x14ac:dyDescent="0.2">
      <c r="A4" s="286" t="s">
        <v>265</v>
      </c>
    </row>
    <row r="5" spans="1:26" x14ac:dyDescent="0.2">
      <c r="A5" s="44" t="s">
        <v>190</v>
      </c>
      <c r="B5" s="45"/>
      <c r="C5" s="45"/>
      <c r="D5" s="45"/>
      <c r="E5" s="45"/>
      <c r="F5" s="45"/>
      <c r="G5" s="45"/>
      <c r="H5" s="45"/>
      <c r="I5" s="45"/>
      <c r="J5" s="45"/>
      <c r="L5" s="44" t="s">
        <v>198</v>
      </c>
      <c r="M5" s="45"/>
      <c r="N5" s="45"/>
      <c r="O5" s="45"/>
      <c r="P5" s="45"/>
      <c r="Q5" s="45"/>
      <c r="R5" s="45"/>
      <c r="S5" s="45"/>
      <c r="T5" s="45"/>
    </row>
    <row r="6" spans="1:26" x14ac:dyDescent="0.2">
      <c r="A6" s="37"/>
      <c r="B6" s="37" t="s">
        <v>63</v>
      </c>
      <c r="C6" s="37"/>
      <c r="D6" s="38" t="s">
        <v>64</v>
      </c>
      <c r="E6" s="38"/>
      <c r="F6" s="38" t="s">
        <v>65</v>
      </c>
      <c r="G6" s="38"/>
      <c r="H6" s="37"/>
      <c r="I6" s="37"/>
      <c r="J6" s="39"/>
      <c r="L6" s="37"/>
      <c r="M6" s="37" t="s">
        <v>63</v>
      </c>
      <c r="N6" s="37"/>
      <c r="O6" s="38" t="s">
        <v>64</v>
      </c>
      <c r="P6" s="38"/>
      <c r="Q6" s="38" t="s">
        <v>65</v>
      </c>
      <c r="R6" s="38"/>
      <c r="S6" s="37"/>
      <c r="T6" s="37"/>
    </row>
    <row r="7" spans="1:26" x14ac:dyDescent="0.2">
      <c r="A7" s="37" t="s">
        <v>66</v>
      </c>
      <c r="B7" s="37" t="s">
        <v>191</v>
      </c>
      <c r="C7" s="37" t="s">
        <v>67</v>
      </c>
      <c r="D7" s="38" t="s">
        <v>68</v>
      </c>
      <c r="E7" s="38" t="s">
        <v>69</v>
      </c>
      <c r="F7" s="38" t="s">
        <v>70</v>
      </c>
      <c r="G7" s="38" t="s">
        <v>71</v>
      </c>
      <c r="H7" s="38" t="s">
        <v>72</v>
      </c>
      <c r="I7" s="38" t="s">
        <v>73</v>
      </c>
      <c r="J7" s="39"/>
      <c r="L7" s="37" t="s">
        <v>66</v>
      </c>
      <c r="M7" s="37" t="s">
        <v>191</v>
      </c>
      <c r="N7" s="37" t="s">
        <v>67</v>
      </c>
      <c r="O7" s="38" t="s">
        <v>68</v>
      </c>
      <c r="P7" s="38" t="s">
        <v>69</v>
      </c>
      <c r="Q7" s="38" t="s">
        <v>70</v>
      </c>
      <c r="R7" s="38" t="s">
        <v>71</v>
      </c>
      <c r="S7" s="38" t="s">
        <v>72</v>
      </c>
      <c r="T7" s="38" t="s">
        <v>73</v>
      </c>
    </row>
    <row r="8" spans="1:26" x14ac:dyDescent="0.2">
      <c r="A8" s="39"/>
      <c r="B8" s="39"/>
      <c r="C8" s="39"/>
      <c r="D8" s="40"/>
      <c r="E8" s="49">
        <v>0</v>
      </c>
      <c r="F8" s="40" t="s">
        <v>74</v>
      </c>
      <c r="G8" s="38"/>
      <c r="H8" s="38"/>
      <c r="I8" s="38"/>
      <c r="J8" s="39"/>
      <c r="L8" s="39"/>
      <c r="M8" s="39"/>
      <c r="N8" s="39"/>
      <c r="O8" s="40"/>
      <c r="P8" s="49">
        <v>0</v>
      </c>
      <c r="Q8" s="40" t="s">
        <v>74</v>
      </c>
      <c r="R8" s="38"/>
      <c r="S8" s="38"/>
      <c r="T8" s="38"/>
    </row>
    <row r="9" spans="1:26" x14ac:dyDescent="0.2">
      <c r="A9" s="41">
        <v>1</v>
      </c>
      <c r="B9" s="42">
        <f>Calculations!Q5</f>
        <v>373605.48134714057</v>
      </c>
      <c r="C9" s="43">
        <f>Calculations!F5</f>
        <v>860202.6</v>
      </c>
      <c r="D9" s="40">
        <f>C9/$C$14</f>
        <v>0.19756324094604072</v>
      </c>
      <c r="E9" s="40">
        <f>E8+D9</f>
        <v>0.19756324094604072</v>
      </c>
      <c r="F9" s="40">
        <f>E8+(0.5*D9)</f>
        <v>9.878162047302036E-2</v>
      </c>
      <c r="G9" s="40">
        <f t="shared" ref="G9:G14" si="0">SQRT(D9)*B9</f>
        <v>166060.48818820663</v>
      </c>
      <c r="H9" s="40">
        <f t="shared" ref="H9:H14" si="1">SQRT(D9)</f>
        <v>0.44448086679410703</v>
      </c>
      <c r="I9" s="40">
        <f t="shared" ref="I9:I14" si="2">F9*SQRT(D9)</f>
        <v>4.3906540291174599E-2</v>
      </c>
      <c r="J9" s="39"/>
      <c r="L9" s="41">
        <v>1</v>
      </c>
      <c r="M9" s="42">
        <f>Calculations!R5</f>
        <v>373476.44510421756</v>
      </c>
      <c r="N9" s="43">
        <f>C9</f>
        <v>860202.6</v>
      </c>
      <c r="O9" s="40">
        <f>N9/$C$14</f>
        <v>0.19756324094604072</v>
      </c>
      <c r="P9" s="40">
        <f>P8+O9</f>
        <v>0.19756324094604072</v>
      </c>
      <c r="Q9" s="40">
        <f>P8+(0.5*O9)</f>
        <v>9.878162047302036E-2</v>
      </c>
      <c r="R9" s="40">
        <f t="shared" ref="R9:R14" si="3">SQRT(O9)*M9</f>
        <v>166003.13404710437</v>
      </c>
      <c r="S9" s="40">
        <f t="shared" ref="S9:S14" si="4">SQRT(O9)</f>
        <v>0.44448086679410703</v>
      </c>
      <c r="T9" s="40">
        <f t="shared" ref="T9:T14" si="5">Q9*SQRT(O9)</f>
        <v>4.3906540291174599E-2</v>
      </c>
      <c r="W9" s="70"/>
      <c r="X9" s="199"/>
      <c r="Y9" s="70"/>
    </row>
    <row r="10" spans="1:26" x14ac:dyDescent="0.2">
      <c r="A10" s="41">
        <v>2</v>
      </c>
      <c r="B10" s="42">
        <f>Calculations!Q6</f>
        <v>278066.21388786234</v>
      </c>
      <c r="C10" s="43">
        <f>Calculations!F6</f>
        <v>879548.20000000007</v>
      </c>
      <c r="D10" s="40">
        <f>C10/$C$14</f>
        <v>0.20200635636332237</v>
      </c>
      <c r="E10" s="40">
        <f>E9+D10</f>
        <v>0.39956959730936309</v>
      </c>
      <c r="F10" s="40">
        <f>E9+(0.5*D10)</f>
        <v>0.29856641912770188</v>
      </c>
      <c r="G10" s="40">
        <f t="shared" si="0"/>
        <v>124977.18583412668</v>
      </c>
      <c r="H10" s="40">
        <f t="shared" si="1"/>
        <v>0.44945117239064175</v>
      </c>
      <c r="I10" s="40">
        <f t="shared" si="2"/>
        <v>0.13419102711342135</v>
      </c>
      <c r="J10" s="39"/>
      <c r="L10" s="41">
        <v>2</v>
      </c>
      <c r="M10" s="42">
        <f>Calculations!R6</f>
        <v>277989.57925958373</v>
      </c>
      <c r="N10" s="43">
        <f t="shared" ref="N10:N13" si="6">C10</f>
        <v>879548.20000000007</v>
      </c>
      <c r="O10" s="40">
        <f>N10/$C$14</f>
        <v>0.20200635636332237</v>
      </c>
      <c r="P10" s="40">
        <f>P9+O10</f>
        <v>0.39956959730936309</v>
      </c>
      <c r="Q10" s="40">
        <f>P9+(0.5*O10)</f>
        <v>0.29856641912770188</v>
      </c>
      <c r="R10" s="40">
        <f t="shared" si="3"/>
        <v>124942.74231060114</v>
      </c>
      <c r="S10" s="40">
        <f t="shared" si="4"/>
        <v>0.44945117239064175</v>
      </c>
      <c r="T10" s="40">
        <f t="shared" si="5"/>
        <v>0.13419102711342135</v>
      </c>
      <c r="W10" s="70"/>
      <c r="X10" s="199"/>
      <c r="Y10" s="70"/>
    </row>
    <row r="11" spans="1:26" x14ac:dyDescent="0.2">
      <c r="A11" s="41">
        <v>3</v>
      </c>
      <c r="B11" s="42">
        <f>Calculations!Q7</f>
        <v>229344.69583352955</v>
      </c>
      <c r="C11" s="43">
        <f>Calculations!F7</f>
        <v>877001</v>
      </c>
      <c r="D11" s="40">
        <f>C11/$C$14</f>
        <v>0.20142133942970955</v>
      </c>
      <c r="E11" s="40">
        <f>E10+D11</f>
        <v>0.60099093673907267</v>
      </c>
      <c r="F11" s="40">
        <f>E10+(0.5*D11)</f>
        <v>0.50028026702421791</v>
      </c>
      <c r="G11" s="40">
        <f t="shared" si="0"/>
        <v>102929.87379349097</v>
      </c>
      <c r="H11" s="40">
        <f t="shared" si="1"/>
        <v>0.44879988795643605</v>
      </c>
      <c r="I11" s="40">
        <f t="shared" si="2"/>
        <v>0.22452572778728491</v>
      </c>
      <c r="J11" s="39"/>
      <c r="L11" s="41">
        <v>3</v>
      </c>
      <c r="M11" s="42">
        <f>Calculations!R7</f>
        <v>229287.99244026863</v>
      </c>
      <c r="N11" s="43">
        <f t="shared" si="6"/>
        <v>877001</v>
      </c>
      <c r="O11" s="40">
        <f>N11/$C$14</f>
        <v>0.20142133942970955</v>
      </c>
      <c r="P11" s="40">
        <f>P10+O11</f>
        <v>0.60099093673907267</v>
      </c>
      <c r="Q11" s="40">
        <f>P10+(0.5*O11)</f>
        <v>0.50028026702421791</v>
      </c>
      <c r="R11" s="40">
        <f t="shared" si="3"/>
        <v>102904.42531694872</v>
      </c>
      <c r="S11" s="40">
        <f t="shared" si="4"/>
        <v>0.44879988795643605</v>
      </c>
      <c r="T11" s="40">
        <f t="shared" si="5"/>
        <v>0.22452572778728491</v>
      </c>
      <c r="W11" s="70"/>
      <c r="X11" s="199"/>
      <c r="Y11" s="70"/>
    </row>
    <row r="12" spans="1:26" x14ac:dyDescent="0.2">
      <c r="A12" s="41">
        <v>4</v>
      </c>
      <c r="B12" s="42">
        <f>Calculations!Q8</f>
        <v>184238.23407599074</v>
      </c>
      <c r="C12" s="43">
        <f>Calculations!F8</f>
        <v>868666.60000000009</v>
      </c>
      <c r="D12" s="40">
        <f>C12/$C$14</f>
        <v>0.19950717284227926</v>
      </c>
      <c r="E12" s="40">
        <f>E11+D12</f>
        <v>0.80049810958135192</v>
      </c>
      <c r="F12" s="40">
        <f>E11+(0.5*D12)</f>
        <v>0.7007445231602123</v>
      </c>
      <c r="G12" s="40">
        <f t="shared" si="0"/>
        <v>82292.265667191241</v>
      </c>
      <c r="H12" s="40">
        <f t="shared" si="1"/>
        <v>0.44666225813502447</v>
      </c>
      <c r="I12" s="40">
        <f t="shared" si="2"/>
        <v>0.3129961310904914</v>
      </c>
      <c r="J12" s="39"/>
      <c r="L12" s="41">
        <v>4</v>
      </c>
      <c r="M12" s="42">
        <f>Calculations!R8</f>
        <v>184196.80262177333</v>
      </c>
      <c r="N12" s="43">
        <f t="shared" si="6"/>
        <v>868666.60000000009</v>
      </c>
      <c r="O12" s="40">
        <f>N12/$C$14</f>
        <v>0.19950717284227926</v>
      </c>
      <c r="P12" s="40">
        <f>P11+O12</f>
        <v>0.80049810958135192</v>
      </c>
      <c r="Q12" s="40">
        <f>P11+(0.5*O12)</f>
        <v>0.7007445231602123</v>
      </c>
      <c r="R12" s="40">
        <f t="shared" si="3"/>
        <v>82273.759800292668</v>
      </c>
      <c r="S12" s="40">
        <f t="shared" si="4"/>
        <v>0.44666225813502447</v>
      </c>
      <c r="T12" s="40">
        <f t="shared" si="5"/>
        <v>0.3129961310904914</v>
      </c>
      <c r="W12" s="70"/>
      <c r="X12" s="199"/>
      <c r="Y12" s="70"/>
    </row>
    <row r="13" spans="1:26" x14ac:dyDescent="0.2">
      <c r="A13" s="41">
        <v>5</v>
      </c>
      <c r="B13" s="42">
        <f>Calculations!Q9</f>
        <v>130129.18227041086</v>
      </c>
      <c r="C13" s="43">
        <f>Calculations!F9</f>
        <v>868643.6</v>
      </c>
      <c r="D13" s="40">
        <f>C13/$C$14</f>
        <v>0.19950189041864813</v>
      </c>
      <c r="E13" s="40">
        <f>E12+D13</f>
        <v>1</v>
      </c>
      <c r="F13" s="40">
        <f>E12+(0.5*D13)</f>
        <v>0.90024905479067596</v>
      </c>
      <c r="G13" s="40">
        <f>SQRT(D13)*B13</f>
        <v>58123.024914700618</v>
      </c>
      <c r="H13" s="40">
        <f t="shared" si="1"/>
        <v>0.44665634487673866</v>
      </c>
      <c r="I13" s="40">
        <f t="shared" si="2"/>
        <v>0.40210195229154216</v>
      </c>
      <c r="J13" s="39"/>
      <c r="L13" s="41">
        <v>5</v>
      </c>
      <c r="M13" s="42">
        <f>Calculations!R9</f>
        <v>130112.80184863698</v>
      </c>
      <c r="N13" s="43">
        <f t="shared" si="6"/>
        <v>868643.6</v>
      </c>
      <c r="O13" s="40">
        <f>N13/$C$14</f>
        <v>0.19950189041864813</v>
      </c>
      <c r="P13" s="40">
        <f>P12+O13</f>
        <v>1</v>
      </c>
      <c r="Q13" s="40">
        <f>P12+(0.5*O13)</f>
        <v>0.90024905479067596</v>
      </c>
      <c r="R13" s="40">
        <f t="shared" si="3"/>
        <v>58115.708495383558</v>
      </c>
      <c r="S13" s="40">
        <f t="shared" si="4"/>
        <v>0.44665634487673866</v>
      </c>
      <c r="T13" s="40">
        <f t="shared" si="5"/>
        <v>0.40210195229154216</v>
      </c>
      <c r="W13" s="70"/>
      <c r="X13" s="199"/>
      <c r="Y13" s="70"/>
      <c r="Z13" s="70"/>
    </row>
    <row r="14" spans="1:26" x14ac:dyDescent="0.2">
      <c r="A14" s="39" t="s">
        <v>9</v>
      </c>
      <c r="B14" s="42">
        <f>AVERAGE(B9:B13)</f>
        <v>239076.7614829868</v>
      </c>
      <c r="C14" s="43">
        <f>SUM(C9:C13)</f>
        <v>4354062</v>
      </c>
      <c r="D14" s="40"/>
      <c r="E14" s="40"/>
      <c r="F14" s="40"/>
      <c r="G14" s="40">
        <f t="shared" si="0"/>
        <v>0</v>
      </c>
      <c r="H14" s="40">
        <f t="shared" si="1"/>
        <v>0</v>
      </c>
      <c r="I14" s="40">
        <f t="shared" si="2"/>
        <v>0</v>
      </c>
      <c r="J14" s="39"/>
      <c r="L14" s="39" t="s">
        <v>9</v>
      </c>
      <c r="M14" s="42">
        <f>AVERAGE(M9:M13)</f>
        <v>239012.72425489602</v>
      </c>
      <c r="N14" s="43">
        <f>SUM(N9:N13)</f>
        <v>4354062</v>
      </c>
      <c r="O14" s="40"/>
      <c r="P14" s="40"/>
      <c r="Q14" s="40"/>
      <c r="R14" s="40">
        <f t="shared" si="3"/>
        <v>0</v>
      </c>
      <c r="S14" s="40">
        <f t="shared" si="4"/>
        <v>0</v>
      </c>
      <c r="T14" s="40">
        <f t="shared" si="5"/>
        <v>0</v>
      </c>
      <c r="X14" s="199"/>
    </row>
    <row r="15" spans="1:26" x14ac:dyDescent="0.2">
      <c r="A15" s="39"/>
      <c r="B15" s="39"/>
      <c r="C15" s="39"/>
      <c r="D15" s="39"/>
      <c r="E15" s="39"/>
      <c r="F15" s="39"/>
      <c r="G15" s="39"/>
      <c r="H15" s="39"/>
      <c r="I15" s="39"/>
      <c r="J15" s="39"/>
      <c r="L15" s="39"/>
      <c r="M15" s="39"/>
      <c r="N15" s="39"/>
      <c r="O15" s="39"/>
      <c r="P15" s="39"/>
      <c r="Q15" s="39"/>
      <c r="R15" s="39"/>
      <c r="S15" s="39"/>
      <c r="T15" s="39"/>
    </row>
    <row r="16" spans="1:26" x14ac:dyDescent="0.2">
      <c r="A16" s="39" t="s">
        <v>75</v>
      </c>
      <c r="B16" s="196">
        <f>LINEST(G9:G13,H9:I13,0)</f>
        <v>-289332.40246651461</v>
      </c>
      <c r="C16" s="39"/>
      <c r="D16" s="39"/>
      <c r="E16" s="39"/>
      <c r="F16" s="39"/>
      <c r="G16" s="39"/>
      <c r="H16" s="40"/>
      <c r="I16" s="40"/>
      <c r="J16" s="39"/>
      <c r="L16" s="39" t="s">
        <v>75</v>
      </c>
      <c r="M16" s="196">
        <f>LINEST(R9:R13,S9:T13,0)</f>
        <v>-289202.70141894661</v>
      </c>
      <c r="N16" s="39"/>
      <c r="O16" s="39"/>
      <c r="P16" s="39"/>
      <c r="Q16" s="39"/>
      <c r="R16" s="39"/>
      <c r="S16" s="40"/>
      <c r="T16" s="40"/>
    </row>
    <row r="17" spans="1:21" ht="13.5" thickBot="1" x14ac:dyDescent="0.25">
      <c r="A17" s="39"/>
      <c r="B17" s="196"/>
      <c r="C17" s="39"/>
      <c r="D17" s="39"/>
      <c r="E17" s="39"/>
      <c r="F17" s="39"/>
      <c r="G17" s="39"/>
      <c r="H17" s="40"/>
      <c r="I17" s="40"/>
      <c r="J17" s="39"/>
      <c r="L17" s="39"/>
      <c r="M17" s="196"/>
      <c r="N17" s="39"/>
      <c r="O17" s="39"/>
      <c r="P17" s="39"/>
      <c r="Q17" s="39"/>
      <c r="R17" s="39"/>
      <c r="S17" s="40"/>
      <c r="T17" s="40"/>
    </row>
    <row r="18" spans="1:21" x14ac:dyDescent="0.2">
      <c r="A18" s="270" t="s">
        <v>76</v>
      </c>
      <c r="B18" s="271">
        <f>B16</f>
        <v>-289332.40246651461</v>
      </c>
      <c r="C18" s="272" t="s">
        <v>192</v>
      </c>
      <c r="D18" s="273"/>
      <c r="E18" s="273"/>
      <c r="F18" s="274"/>
      <c r="G18" s="273"/>
      <c r="H18" s="273"/>
      <c r="I18" s="273"/>
      <c r="J18" s="274"/>
      <c r="L18" s="270" t="s">
        <v>76</v>
      </c>
      <c r="M18" s="271">
        <f>M16</f>
        <v>-289202.70141894661</v>
      </c>
      <c r="N18" s="272" t="s">
        <v>192</v>
      </c>
      <c r="O18" s="273"/>
      <c r="P18" s="273"/>
      <c r="Q18" s="274"/>
      <c r="R18" s="273"/>
      <c r="S18" s="273"/>
      <c r="T18" s="273"/>
      <c r="U18" s="274"/>
    </row>
    <row r="19" spans="1:21" x14ac:dyDescent="0.2">
      <c r="A19" s="275" t="s">
        <v>77</v>
      </c>
      <c r="B19" s="276">
        <f>-B18/B14</f>
        <v>1.2102071346114671</v>
      </c>
      <c r="C19" s="277"/>
      <c r="D19" s="278"/>
      <c r="E19" s="278"/>
      <c r="F19" s="278"/>
      <c r="G19" s="278"/>
      <c r="H19" s="278"/>
      <c r="I19" s="278"/>
      <c r="J19" s="279"/>
      <c r="L19" s="275" t="s">
        <v>77</v>
      </c>
      <c r="M19" s="276">
        <f>-M18/M14</f>
        <v>1.209988724744735</v>
      </c>
      <c r="N19" s="277"/>
      <c r="O19" s="278"/>
      <c r="P19" s="278"/>
      <c r="Q19" s="278"/>
      <c r="R19" s="278"/>
      <c r="S19" s="278"/>
      <c r="T19" s="278"/>
      <c r="U19" s="279"/>
    </row>
    <row r="20" spans="1:21" ht="13.5" thickBot="1" x14ac:dyDescent="0.25">
      <c r="A20" s="280" t="s">
        <v>193</v>
      </c>
      <c r="B20" s="281"/>
      <c r="C20" s="281"/>
      <c r="D20" s="281"/>
      <c r="E20" s="281"/>
      <c r="F20" s="281"/>
      <c r="G20" s="269"/>
      <c r="H20" s="282">
        <f>B19</f>
        <v>1.2102071346114671</v>
      </c>
      <c r="I20" s="283" t="s">
        <v>78</v>
      </c>
      <c r="J20" s="284"/>
      <c r="L20" s="280" t="s">
        <v>193</v>
      </c>
      <c r="M20" s="281"/>
      <c r="N20" s="281"/>
      <c r="O20" s="281"/>
      <c r="P20" s="281"/>
      <c r="Q20" s="281"/>
      <c r="R20" s="269"/>
      <c r="S20" s="282">
        <f>M19</f>
        <v>1.209988724744735</v>
      </c>
      <c r="T20" s="283" t="s">
        <v>78</v>
      </c>
      <c r="U20" s="284"/>
    </row>
    <row r="24" spans="1:21" x14ac:dyDescent="0.2">
      <c r="A24" s="44" t="s">
        <v>194</v>
      </c>
      <c r="B24" s="45"/>
      <c r="C24" s="45"/>
      <c r="D24" s="45"/>
      <c r="E24" s="45"/>
      <c r="F24" s="45"/>
      <c r="G24" s="45"/>
      <c r="H24" s="45"/>
      <c r="I24" s="45"/>
      <c r="J24" s="45"/>
      <c r="L24" s="44" t="s">
        <v>199</v>
      </c>
      <c r="M24" s="45"/>
      <c r="N24" s="45"/>
      <c r="O24" s="45"/>
      <c r="P24" s="45"/>
      <c r="Q24" s="45"/>
      <c r="R24" s="45"/>
      <c r="S24" s="45"/>
      <c r="T24" s="45"/>
    </row>
    <row r="25" spans="1:21" x14ac:dyDescent="0.2">
      <c r="A25" s="37"/>
      <c r="B25" s="37" t="s">
        <v>63</v>
      </c>
      <c r="C25" s="37"/>
      <c r="D25" s="38" t="s">
        <v>64</v>
      </c>
      <c r="E25" s="38"/>
      <c r="F25" s="38" t="s">
        <v>65</v>
      </c>
      <c r="G25" s="38"/>
      <c r="H25" s="37"/>
      <c r="I25" s="37"/>
      <c r="J25" s="39"/>
      <c r="L25" s="37"/>
      <c r="M25" s="37" t="s">
        <v>63</v>
      </c>
      <c r="N25" s="37"/>
      <c r="O25" s="38" t="s">
        <v>64</v>
      </c>
      <c r="P25" s="38"/>
      <c r="Q25" s="38" t="s">
        <v>65</v>
      </c>
      <c r="R25" s="38"/>
      <c r="S25" s="37"/>
      <c r="T25" s="37"/>
    </row>
    <row r="26" spans="1:21" x14ac:dyDescent="0.2">
      <c r="A26" s="37" t="s">
        <v>66</v>
      </c>
      <c r="B26" s="37" t="s">
        <v>191</v>
      </c>
      <c r="C26" s="37" t="s">
        <v>67</v>
      </c>
      <c r="D26" s="38" t="s">
        <v>68</v>
      </c>
      <c r="E26" s="38" t="s">
        <v>69</v>
      </c>
      <c r="F26" s="38" t="s">
        <v>70</v>
      </c>
      <c r="G26" s="38" t="s">
        <v>71</v>
      </c>
      <c r="H26" s="38" t="s">
        <v>72</v>
      </c>
      <c r="I26" s="38" t="s">
        <v>73</v>
      </c>
      <c r="J26" s="39"/>
      <c r="L26" s="37" t="s">
        <v>66</v>
      </c>
      <c r="M26" s="37" t="s">
        <v>191</v>
      </c>
      <c r="N26" s="37" t="s">
        <v>67</v>
      </c>
      <c r="O26" s="38" t="s">
        <v>68</v>
      </c>
      <c r="P26" s="38" t="s">
        <v>69</v>
      </c>
      <c r="Q26" s="38" t="s">
        <v>70</v>
      </c>
      <c r="R26" s="38" t="s">
        <v>71</v>
      </c>
      <c r="S26" s="38" t="s">
        <v>72</v>
      </c>
      <c r="T26" s="38" t="s">
        <v>73</v>
      </c>
    </row>
    <row r="27" spans="1:21" x14ac:dyDescent="0.2">
      <c r="A27" s="39"/>
      <c r="B27" s="39"/>
      <c r="C27" s="39"/>
      <c r="D27" s="40"/>
      <c r="E27" s="49">
        <v>0</v>
      </c>
      <c r="F27" s="40" t="s">
        <v>74</v>
      </c>
      <c r="G27" s="38"/>
      <c r="H27" s="38"/>
      <c r="I27" s="38"/>
      <c r="J27" s="39"/>
      <c r="L27" s="39"/>
      <c r="M27" s="39"/>
      <c r="N27" s="39"/>
      <c r="O27" s="40"/>
      <c r="P27" s="49">
        <v>0</v>
      </c>
      <c r="Q27" s="40" t="s">
        <v>74</v>
      </c>
      <c r="R27" s="38"/>
      <c r="S27" s="38"/>
      <c r="T27" s="38"/>
    </row>
    <row r="28" spans="1:21" x14ac:dyDescent="0.2">
      <c r="A28" s="41">
        <v>1</v>
      </c>
      <c r="B28" s="42">
        <f>Calculations!W5</f>
        <v>3140142.1893487251</v>
      </c>
      <c r="C28" s="43">
        <f>C9</f>
        <v>860202.6</v>
      </c>
      <c r="D28" s="40">
        <f>C28/$C$14</f>
        <v>0.19756324094604072</v>
      </c>
      <c r="E28" s="40">
        <f>E27+D28</f>
        <v>0.19756324094604072</v>
      </c>
      <c r="F28" s="40">
        <f>E27+(0.5*D28)</f>
        <v>9.878162047302036E-2</v>
      </c>
      <c r="G28" s="40">
        <f t="shared" ref="G28:G33" si="7">SQRT(D28)*B28</f>
        <v>1395733.1221784663</v>
      </c>
      <c r="H28" s="40">
        <f t="shared" ref="H28:H33" si="8">SQRT(D28)</f>
        <v>0.44448086679410703</v>
      </c>
      <c r="I28" s="40">
        <f t="shared" ref="I28:I33" si="9">F28*SQRT(D28)</f>
        <v>4.3906540291174599E-2</v>
      </c>
      <c r="J28" s="39"/>
      <c r="L28" s="41">
        <v>1</v>
      </c>
      <c r="M28" s="42">
        <f>Calculations!X5</f>
        <v>3139195.3433241057</v>
      </c>
      <c r="N28" s="43">
        <f>C28</f>
        <v>860202.6</v>
      </c>
      <c r="O28" s="40">
        <f>N28/$C$14</f>
        <v>0.19756324094604072</v>
      </c>
      <c r="P28" s="40">
        <f>P27+O28</f>
        <v>0.19756324094604072</v>
      </c>
      <c r="Q28" s="40">
        <f>P27+(0.5*O28)</f>
        <v>9.878162047302036E-2</v>
      </c>
      <c r="R28" s="40">
        <f t="shared" ref="R28:R33" si="10">SQRT(O28)*M28</f>
        <v>1395312.2672367229</v>
      </c>
      <c r="S28" s="40">
        <f t="shared" ref="S28:S33" si="11">SQRT(O28)</f>
        <v>0.44448086679410703</v>
      </c>
      <c r="T28" s="40">
        <f t="shared" ref="T28:T33" si="12">Q28*SQRT(O28)</f>
        <v>4.3906540291174599E-2</v>
      </c>
    </row>
    <row r="29" spans="1:21" x14ac:dyDescent="0.2">
      <c r="A29" s="41">
        <v>2</v>
      </c>
      <c r="B29" s="42">
        <f>Calculations!W6</f>
        <v>2425684.1772298254</v>
      </c>
      <c r="C29" s="43">
        <f t="shared" ref="C29:C32" si="13">C10</f>
        <v>879548.20000000007</v>
      </c>
      <c r="D29" s="40">
        <f>C29/$C$14</f>
        <v>0.20200635636332237</v>
      </c>
      <c r="E29" s="40">
        <f>E28+D29</f>
        <v>0.39956959730936309</v>
      </c>
      <c r="F29" s="40">
        <f>E28+(0.5*D29)</f>
        <v>0.29856641912770188</v>
      </c>
      <c r="G29" s="40">
        <f t="shared" si="7"/>
        <v>1090226.5973053742</v>
      </c>
      <c r="H29" s="40">
        <f t="shared" si="8"/>
        <v>0.44945117239064175</v>
      </c>
      <c r="I29" s="40">
        <f t="shared" si="9"/>
        <v>0.13419102711342135</v>
      </c>
      <c r="J29" s="39"/>
      <c r="L29" s="41">
        <v>2</v>
      </c>
      <c r="M29" s="42">
        <f>Calculations!X6</f>
        <v>2425087.9904695996</v>
      </c>
      <c r="N29" s="43">
        <f t="shared" ref="N29:N32" si="14">C29</f>
        <v>879548.20000000007</v>
      </c>
      <c r="O29" s="40">
        <f>N29/$C$14</f>
        <v>0.20200635636332237</v>
      </c>
      <c r="P29" s="40">
        <f>P28+O29</f>
        <v>0.39956959730936309</v>
      </c>
      <c r="Q29" s="40">
        <f>P28+(0.5*O29)</f>
        <v>0.29856641912770188</v>
      </c>
      <c r="R29" s="40">
        <f t="shared" si="10"/>
        <v>1089958.640467027</v>
      </c>
      <c r="S29" s="40">
        <f t="shared" si="11"/>
        <v>0.44945117239064175</v>
      </c>
      <c r="T29" s="40">
        <f t="shared" si="12"/>
        <v>0.13419102711342135</v>
      </c>
    </row>
    <row r="30" spans="1:21" x14ac:dyDescent="0.2">
      <c r="A30" s="41">
        <v>3</v>
      </c>
      <c r="B30" s="42">
        <f>Calculations!W7</f>
        <v>2047424.2797234915</v>
      </c>
      <c r="C30" s="43">
        <f t="shared" si="13"/>
        <v>877001</v>
      </c>
      <c r="D30" s="40">
        <f>C30/$C$14</f>
        <v>0.20142133942970955</v>
      </c>
      <c r="E30" s="40">
        <f>E29+D30</f>
        <v>0.60099093673907267</v>
      </c>
      <c r="F30" s="40">
        <f>E29+(0.5*D30)</f>
        <v>0.50028026702421791</v>
      </c>
      <c r="G30" s="40">
        <f t="shared" si="7"/>
        <v>918883.78733918979</v>
      </c>
      <c r="H30" s="40">
        <f t="shared" si="8"/>
        <v>0.44879988795643605</v>
      </c>
      <c r="I30" s="40">
        <f t="shared" si="9"/>
        <v>0.22452572778728491</v>
      </c>
      <c r="J30" s="39"/>
      <c r="L30" s="41">
        <v>3</v>
      </c>
      <c r="M30" s="42">
        <f>Calculations!X7</f>
        <v>2046972.4251858993</v>
      </c>
      <c r="N30" s="43">
        <f t="shared" si="14"/>
        <v>877001</v>
      </c>
      <c r="O30" s="40">
        <f>N30/$C$14</f>
        <v>0.20142133942970955</v>
      </c>
      <c r="P30" s="40">
        <f>P29+O30</f>
        <v>0.60099093673907267</v>
      </c>
      <c r="Q30" s="40">
        <f>P29+(0.5*O30)</f>
        <v>0.50028026702421791</v>
      </c>
      <c r="R30" s="40">
        <f t="shared" si="10"/>
        <v>918680.99507334572</v>
      </c>
      <c r="S30" s="40">
        <f t="shared" si="11"/>
        <v>0.44879988795643605</v>
      </c>
      <c r="T30" s="40">
        <f t="shared" si="12"/>
        <v>0.22452572778728491</v>
      </c>
    </row>
    <row r="31" spans="1:21" x14ac:dyDescent="0.2">
      <c r="A31" s="41">
        <v>4</v>
      </c>
      <c r="B31" s="42">
        <f>Calculations!W8</f>
        <v>1676514.2210956616</v>
      </c>
      <c r="C31" s="43">
        <f t="shared" si="13"/>
        <v>868666.60000000009</v>
      </c>
      <c r="D31" s="40">
        <f>C31/$C$14</f>
        <v>0.19950717284227926</v>
      </c>
      <c r="E31" s="40">
        <f>E30+D31</f>
        <v>0.80049810958135192</v>
      </c>
      <c r="F31" s="40">
        <f>E30+(0.5*D31)</f>
        <v>0.7007445231602123</v>
      </c>
      <c r="G31" s="40">
        <f t="shared" si="7"/>
        <v>748835.62779006991</v>
      </c>
      <c r="H31" s="40">
        <f t="shared" si="8"/>
        <v>0.44666225813502447</v>
      </c>
      <c r="I31" s="40">
        <f t="shared" si="9"/>
        <v>0.3129961310904914</v>
      </c>
      <c r="J31" s="39"/>
      <c r="L31" s="41">
        <v>4</v>
      </c>
      <c r="M31" s="42">
        <f>Calculations!X8</f>
        <v>1676163.6653449531</v>
      </c>
      <c r="N31" s="43">
        <f t="shared" si="14"/>
        <v>868666.60000000009</v>
      </c>
      <c r="O31" s="40">
        <f>N31/$C$14</f>
        <v>0.19950717284227926</v>
      </c>
      <c r="P31" s="40">
        <f>P30+O31</f>
        <v>0.80049810958135192</v>
      </c>
      <c r="Q31" s="40">
        <f>P30+(0.5*O31)</f>
        <v>0.7007445231602123</v>
      </c>
      <c r="R31" s="40">
        <f t="shared" si="10"/>
        <v>748679.04776685615</v>
      </c>
      <c r="S31" s="40">
        <f t="shared" si="11"/>
        <v>0.44666225813502447</v>
      </c>
      <c r="T31" s="40">
        <f t="shared" si="12"/>
        <v>0.3129961310904914</v>
      </c>
    </row>
    <row r="32" spans="1:21" x14ac:dyDescent="0.2">
      <c r="A32" s="41">
        <v>5</v>
      </c>
      <c r="B32" s="42">
        <f>Calculations!W9</f>
        <v>1210506.5559011488</v>
      </c>
      <c r="C32" s="43">
        <f t="shared" si="13"/>
        <v>868643.6</v>
      </c>
      <c r="D32" s="40">
        <f>C32/$C$14</f>
        <v>0.19950189041864813</v>
      </c>
      <c r="E32" s="40">
        <f>E31+D32</f>
        <v>1</v>
      </c>
      <c r="F32" s="40">
        <f>E31+(0.5*D32)</f>
        <v>0.90024905479067596</v>
      </c>
      <c r="G32" s="40">
        <f t="shared" si="7"/>
        <v>540680.43370813667</v>
      </c>
      <c r="H32" s="40">
        <f t="shared" si="8"/>
        <v>0.44665634487673866</v>
      </c>
      <c r="I32" s="40">
        <f t="shared" si="9"/>
        <v>0.40210195229154216</v>
      </c>
      <c r="J32" s="39"/>
      <c r="L32" s="41">
        <v>5</v>
      </c>
      <c r="M32" s="42">
        <f>Calculations!X9</f>
        <v>1210361.645846002</v>
      </c>
      <c r="N32" s="43">
        <f t="shared" si="14"/>
        <v>868643.6</v>
      </c>
      <c r="O32" s="40">
        <f>N32/$C$14</f>
        <v>0.19950189041864813</v>
      </c>
      <c r="P32" s="40">
        <f>P31+O32</f>
        <v>1</v>
      </c>
      <c r="Q32" s="40">
        <f>P31+(0.5*O32)</f>
        <v>0.90024905479067596</v>
      </c>
      <c r="R32" s="40">
        <f t="shared" si="10"/>
        <v>540615.70871256886</v>
      </c>
      <c r="S32" s="40">
        <f t="shared" si="11"/>
        <v>0.44665634487673866</v>
      </c>
      <c r="T32" s="40">
        <f t="shared" si="12"/>
        <v>0.40210195229154216</v>
      </c>
    </row>
    <row r="33" spans="1:21" x14ac:dyDescent="0.2">
      <c r="A33" s="39" t="s">
        <v>9</v>
      </c>
      <c r="B33" s="42">
        <f>AVERAGE(B28:B32)</f>
        <v>2100054.2846597703</v>
      </c>
      <c r="C33" s="43">
        <f>SUM(C28:C32)</f>
        <v>4354062</v>
      </c>
      <c r="D33" s="40"/>
      <c r="E33" s="40"/>
      <c r="F33" s="40"/>
      <c r="G33" s="40">
        <f t="shared" si="7"/>
        <v>0</v>
      </c>
      <c r="H33" s="40">
        <f t="shared" si="8"/>
        <v>0</v>
      </c>
      <c r="I33" s="40">
        <f t="shared" si="9"/>
        <v>0</v>
      </c>
      <c r="J33" s="39"/>
      <c r="L33" s="39" t="s">
        <v>9</v>
      </c>
      <c r="M33" s="42">
        <f>AVERAGE(M28:M32)</f>
        <v>2099556.2140341117</v>
      </c>
      <c r="N33" s="43">
        <f>SUM(N28:N32)</f>
        <v>4354062</v>
      </c>
      <c r="O33" s="40"/>
      <c r="P33" s="40"/>
      <c r="Q33" s="40"/>
      <c r="R33" s="40">
        <f t="shared" si="10"/>
        <v>0</v>
      </c>
      <c r="S33" s="40">
        <f t="shared" si="11"/>
        <v>0</v>
      </c>
      <c r="T33" s="40">
        <f t="shared" si="12"/>
        <v>0</v>
      </c>
    </row>
    <row r="34" spans="1:21" x14ac:dyDescent="0.2">
      <c r="A34" s="39"/>
      <c r="B34" s="39"/>
      <c r="C34" s="39"/>
      <c r="D34" s="39"/>
      <c r="E34" s="39"/>
      <c r="F34" s="39"/>
      <c r="G34" s="39"/>
      <c r="H34" s="39"/>
      <c r="I34" s="39"/>
      <c r="J34" s="39"/>
      <c r="L34" s="39"/>
      <c r="M34" s="39"/>
      <c r="N34" s="39"/>
      <c r="O34" s="39"/>
      <c r="P34" s="39"/>
      <c r="Q34" s="39"/>
      <c r="R34" s="39"/>
      <c r="S34" s="39"/>
      <c r="T34" s="39"/>
    </row>
    <row r="35" spans="1:21" x14ac:dyDescent="0.2">
      <c r="A35" s="39" t="s">
        <v>75</v>
      </c>
      <c r="B35" s="196">
        <f>LINEST(G28:G32,H28:I32,0)</f>
        <v>-2296146.5441252254</v>
      </c>
      <c r="C35" s="39"/>
      <c r="D35" s="39"/>
      <c r="E35" s="39"/>
      <c r="F35" s="39"/>
      <c r="G35" s="39"/>
      <c r="H35" s="40"/>
      <c r="I35" s="40"/>
      <c r="J35" s="39"/>
      <c r="L35" s="39" t="s">
        <v>75</v>
      </c>
      <c r="M35" s="196">
        <f>LINEST(R28:R32,S28:T32,0)</f>
        <v>-2295225.5911208908</v>
      </c>
      <c r="N35" s="39"/>
      <c r="O35" s="39"/>
      <c r="P35" s="39"/>
      <c r="Q35" s="39"/>
      <c r="R35" s="39"/>
      <c r="S35" s="40"/>
      <c r="T35" s="40"/>
    </row>
    <row r="36" spans="1:21" ht="13.5" thickBot="1" x14ac:dyDescent="0.25">
      <c r="A36" s="39"/>
      <c r="B36" s="196"/>
      <c r="C36" s="39"/>
      <c r="D36" s="39"/>
      <c r="E36" s="39"/>
      <c r="F36" s="39"/>
      <c r="G36" s="39"/>
      <c r="H36" s="40"/>
      <c r="I36" s="40"/>
      <c r="J36" s="39"/>
      <c r="L36" s="39"/>
      <c r="M36" s="196"/>
      <c r="N36" s="39"/>
      <c r="O36" s="39"/>
      <c r="P36" s="39"/>
      <c r="Q36" s="39"/>
      <c r="R36" s="39"/>
      <c r="S36" s="40"/>
      <c r="T36" s="40"/>
    </row>
    <row r="37" spans="1:21" x14ac:dyDescent="0.2">
      <c r="A37" s="270" t="s">
        <v>76</v>
      </c>
      <c r="B37" s="271">
        <f>B35</f>
        <v>-2296146.5441252254</v>
      </c>
      <c r="C37" s="272" t="s">
        <v>192</v>
      </c>
      <c r="D37" s="273"/>
      <c r="E37" s="273"/>
      <c r="F37" s="274"/>
      <c r="G37" s="273"/>
      <c r="H37" s="273"/>
      <c r="I37" s="273"/>
      <c r="J37" s="274"/>
      <c r="L37" s="270" t="s">
        <v>76</v>
      </c>
      <c r="M37" s="271">
        <f>M35</f>
        <v>-2295225.5911208908</v>
      </c>
      <c r="N37" s="272" t="s">
        <v>192</v>
      </c>
      <c r="O37" s="273"/>
      <c r="P37" s="273"/>
      <c r="Q37" s="274"/>
      <c r="R37" s="273"/>
      <c r="S37" s="273"/>
      <c r="T37" s="273"/>
      <c r="U37" s="274"/>
    </row>
    <row r="38" spans="1:21" x14ac:dyDescent="0.2">
      <c r="A38" s="275" t="s">
        <v>77</v>
      </c>
      <c r="B38" s="276">
        <f>-B37/B33</f>
        <v>1.0933748526873075</v>
      </c>
      <c r="C38" s="277"/>
      <c r="D38" s="278"/>
      <c r="E38" s="278"/>
      <c r="F38" s="278"/>
      <c r="G38" s="278"/>
      <c r="H38" s="278"/>
      <c r="I38" s="278"/>
      <c r="J38" s="279"/>
      <c r="L38" s="275" t="s">
        <v>77</v>
      </c>
      <c r="M38" s="276">
        <f>-M37/M33</f>
        <v>1.0931955885624123</v>
      </c>
      <c r="N38" s="277"/>
      <c r="O38" s="278"/>
      <c r="P38" s="278"/>
      <c r="Q38" s="278"/>
      <c r="R38" s="278"/>
      <c r="S38" s="278"/>
      <c r="T38" s="278"/>
      <c r="U38" s="279"/>
    </row>
    <row r="39" spans="1:21" ht="13.5" thickBot="1" x14ac:dyDescent="0.25">
      <c r="A39" s="280" t="s">
        <v>193</v>
      </c>
      <c r="B39" s="281"/>
      <c r="C39" s="281"/>
      <c r="D39" s="281"/>
      <c r="E39" s="281"/>
      <c r="F39" s="281"/>
      <c r="G39" s="269"/>
      <c r="H39" s="282">
        <f>B38</f>
        <v>1.0933748526873075</v>
      </c>
      <c r="I39" s="283" t="s">
        <v>78</v>
      </c>
      <c r="J39" s="284"/>
      <c r="L39" s="280" t="s">
        <v>193</v>
      </c>
      <c r="M39" s="281"/>
      <c r="N39" s="281"/>
      <c r="O39" s="281"/>
      <c r="P39" s="281"/>
      <c r="Q39" s="281"/>
      <c r="R39" s="269"/>
      <c r="S39" s="282">
        <f>M38</f>
        <v>1.0931955885624123</v>
      </c>
      <c r="T39" s="283" t="s">
        <v>78</v>
      </c>
      <c r="U39" s="284"/>
    </row>
    <row r="43" spans="1:21" x14ac:dyDescent="0.2">
      <c r="A43" s="44" t="s">
        <v>195</v>
      </c>
      <c r="B43" s="45"/>
      <c r="C43" s="45"/>
      <c r="D43" s="45"/>
      <c r="E43" s="45"/>
      <c r="F43" s="45"/>
      <c r="G43" s="45"/>
      <c r="H43" s="45"/>
      <c r="I43" s="45"/>
      <c r="J43" s="45"/>
      <c r="L43" s="44" t="s">
        <v>200</v>
      </c>
      <c r="M43" s="45"/>
      <c r="N43" s="45"/>
      <c r="O43" s="45"/>
      <c r="P43" s="45"/>
      <c r="Q43" s="45"/>
      <c r="R43" s="45"/>
      <c r="S43" s="45"/>
      <c r="T43" s="45"/>
    </row>
    <row r="44" spans="1:21" x14ac:dyDescent="0.2">
      <c r="A44" s="37"/>
      <c r="B44" s="37" t="s">
        <v>63</v>
      </c>
      <c r="C44" s="37"/>
      <c r="D44" s="38" t="s">
        <v>64</v>
      </c>
      <c r="E44" s="38"/>
      <c r="F44" s="38" t="s">
        <v>65</v>
      </c>
      <c r="G44" s="38"/>
      <c r="H44" s="37"/>
      <c r="I44" s="37"/>
      <c r="J44" s="39"/>
      <c r="L44" s="37"/>
      <c r="M44" s="37" t="s">
        <v>63</v>
      </c>
      <c r="N44" s="37"/>
      <c r="O44" s="38" t="s">
        <v>64</v>
      </c>
      <c r="P44" s="38"/>
      <c r="Q44" s="38" t="s">
        <v>65</v>
      </c>
      <c r="R44" s="38"/>
      <c r="S44" s="37"/>
      <c r="T44" s="37"/>
    </row>
    <row r="45" spans="1:21" x14ac:dyDescent="0.2">
      <c r="A45" s="37" t="s">
        <v>66</v>
      </c>
      <c r="B45" s="37" t="s">
        <v>191</v>
      </c>
      <c r="C45" s="37" t="s">
        <v>67</v>
      </c>
      <c r="D45" s="38" t="s">
        <v>68</v>
      </c>
      <c r="E45" s="38" t="s">
        <v>69</v>
      </c>
      <c r="F45" s="38" t="s">
        <v>70</v>
      </c>
      <c r="G45" s="38" t="s">
        <v>71</v>
      </c>
      <c r="H45" s="38" t="s">
        <v>72</v>
      </c>
      <c r="I45" s="38" t="s">
        <v>73</v>
      </c>
      <c r="J45" s="39"/>
      <c r="L45" s="37" t="s">
        <v>66</v>
      </c>
      <c r="M45" s="37" t="s">
        <v>191</v>
      </c>
      <c r="N45" s="37" t="s">
        <v>67</v>
      </c>
      <c r="O45" s="38" t="s">
        <v>68</v>
      </c>
      <c r="P45" s="38" t="s">
        <v>69</v>
      </c>
      <c r="Q45" s="38" t="s">
        <v>70</v>
      </c>
      <c r="R45" s="38" t="s">
        <v>71</v>
      </c>
      <c r="S45" s="38" t="s">
        <v>72</v>
      </c>
      <c r="T45" s="38" t="s">
        <v>73</v>
      </c>
    </row>
    <row r="46" spans="1:21" x14ac:dyDescent="0.2">
      <c r="A46" s="39"/>
      <c r="B46" s="39"/>
      <c r="C46" s="39"/>
      <c r="D46" s="40"/>
      <c r="E46" s="49">
        <v>0</v>
      </c>
      <c r="F46" s="40" t="s">
        <v>74</v>
      </c>
      <c r="G46" s="38"/>
      <c r="H46" s="38"/>
      <c r="I46" s="38"/>
      <c r="J46" s="39"/>
      <c r="L46" s="39"/>
      <c r="M46" s="39"/>
      <c r="N46" s="39"/>
      <c r="O46" s="40"/>
      <c r="P46" s="49">
        <v>0</v>
      </c>
      <c r="Q46" s="40" t="s">
        <v>74</v>
      </c>
      <c r="R46" s="38"/>
      <c r="S46" s="38"/>
      <c r="T46" s="38"/>
    </row>
    <row r="47" spans="1:21" x14ac:dyDescent="0.2">
      <c r="A47" s="41">
        <v>1</v>
      </c>
      <c r="B47" s="42">
        <f>Calculations!Z5</f>
        <v>6171515.575437475</v>
      </c>
      <c r="C47" s="43">
        <f>C28</f>
        <v>860202.6</v>
      </c>
      <c r="D47" s="40">
        <f>C47/$C$14</f>
        <v>0.19756324094604072</v>
      </c>
      <c r="E47" s="40">
        <f>E46+D47</f>
        <v>0.19756324094604072</v>
      </c>
      <c r="F47" s="40">
        <f>E46+(0.5*D47)</f>
        <v>9.878162047302036E-2</v>
      </c>
      <c r="G47" s="40">
        <f t="shared" ref="G47:G52" si="15">SQRT(D47)*B47</f>
        <v>2743120.5924037811</v>
      </c>
      <c r="H47" s="40">
        <f t="shared" ref="H47:H52" si="16">SQRT(D47)</f>
        <v>0.44448086679410703</v>
      </c>
      <c r="I47" s="40">
        <f t="shared" ref="I47:I52" si="17">F47*SQRT(D47)</f>
        <v>4.3906540291174599E-2</v>
      </c>
      <c r="J47" s="39"/>
      <c r="L47" s="41">
        <v>1</v>
      </c>
      <c r="M47" s="42">
        <f>Calculations!AA5</f>
        <v>6169877.1694034366</v>
      </c>
      <c r="N47" s="43">
        <f>C47</f>
        <v>860202.6</v>
      </c>
      <c r="O47" s="40">
        <f>N47/$C$14</f>
        <v>0.19756324094604072</v>
      </c>
      <c r="P47" s="40">
        <f>P46+O47</f>
        <v>0.19756324094604072</v>
      </c>
      <c r="Q47" s="40">
        <f>P46+(0.5*O47)</f>
        <v>9.878162047302036E-2</v>
      </c>
      <c r="R47" s="40">
        <f t="shared" ref="R47:R52" si="18">SQRT(O47)*M47</f>
        <v>2742392.3522696109</v>
      </c>
      <c r="S47" s="40">
        <f t="shared" ref="S47:S52" si="19">SQRT(O47)</f>
        <v>0.44448086679410703</v>
      </c>
      <c r="T47" s="40">
        <f t="shared" ref="T47:T52" si="20">Q47*SQRT(O47)</f>
        <v>4.3906540291174599E-2</v>
      </c>
    </row>
    <row r="48" spans="1:21" x14ac:dyDescent="0.2">
      <c r="A48" s="41">
        <v>2</v>
      </c>
      <c r="B48" s="42">
        <f>Calculations!Z6</f>
        <v>4875419.9392661247</v>
      </c>
      <c r="C48" s="43">
        <f t="shared" ref="C48:C51" si="21">C29</f>
        <v>879548.20000000007</v>
      </c>
      <c r="D48" s="40">
        <f>C48/$C$14</f>
        <v>0.20200635636332237</v>
      </c>
      <c r="E48" s="40">
        <f>E47+D48</f>
        <v>0.39956959730936309</v>
      </c>
      <c r="F48" s="40">
        <f>E47+(0.5*D48)</f>
        <v>0.29856641912770188</v>
      </c>
      <c r="G48" s="40">
        <f t="shared" si="15"/>
        <v>2191263.2075998713</v>
      </c>
      <c r="H48" s="40">
        <f t="shared" si="16"/>
        <v>0.44945117239064175</v>
      </c>
      <c r="I48" s="40">
        <f t="shared" si="17"/>
        <v>0.13419102711342135</v>
      </c>
      <c r="J48" s="39"/>
      <c r="L48" s="41">
        <v>2</v>
      </c>
      <c r="M48" s="42">
        <f>Calculations!AA6</f>
        <v>4874335.5321562169</v>
      </c>
      <c r="N48" s="43">
        <f t="shared" ref="N48:N51" si="22">C48</f>
        <v>879548.20000000007</v>
      </c>
      <c r="O48" s="40">
        <f>N48/$C$14</f>
        <v>0.20200635636332237</v>
      </c>
      <c r="P48" s="40">
        <f>P47+O48</f>
        <v>0.39956959730936309</v>
      </c>
      <c r="Q48" s="40">
        <f>P47+(0.5*O48)</f>
        <v>0.29856641912770188</v>
      </c>
      <c r="R48" s="40">
        <f t="shared" si="18"/>
        <v>2190775.8195529743</v>
      </c>
      <c r="S48" s="40">
        <f t="shared" si="19"/>
        <v>0.44945117239064175</v>
      </c>
      <c r="T48" s="40">
        <f t="shared" si="20"/>
        <v>0.13419102711342135</v>
      </c>
    </row>
    <row r="49" spans="1:21" x14ac:dyDescent="0.2">
      <c r="A49" s="41">
        <v>3</v>
      </c>
      <c r="B49" s="42">
        <f>Calculations!Z7</f>
        <v>4197537.2092117993</v>
      </c>
      <c r="C49" s="43">
        <f t="shared" si="21"/>
        <v>877001</v>
      </c>
      <c r="D49" s="40">
        <f>C49/$C$14</f>
        <v>0.20142133942970955</v>
      </c>
      <c r="E49" s="40">
        <f>E48+D49</f>
        <v>0.60099093673907267</v>
      </c>
      <c r="F49" s="40">
        <f>E48+(0.5*D49)</f>
        <v>0.50028026702421791</v>
      </c>
      <c r="G49" s="40">
        <f t="shared" si="15"/>
        <v>1883854.2291872269</v>
      </c>
      <c r="H49" s="40">
        <f t="shared" si="16"/>
        <v>0.44879988795643605</v>
      </c>
      <c r="I49" s="40">
        <f t="shared" si="17"/>
        <v>0.22452572778728491</v>
      </c>
      <c r="J49" s="39"/>
      <c r="L49" s="41">
        <v>3</v>
      </c>
      <c r="M49" s="42">
        <f>Calculations!AA7</f>
        <v>4196703.2848648615</v>
      </c>
      <c r="N49" s="43">
        <f t="shared" si="22"/>
        <v>877001</v>
      </c>
      <c r="O49" s="40">
        <f>N49/$C$14</f>
        <v>0.20142133942970955</v>
      </c>
      <c r="P49" s="40">
        <f>P48+O49</f>
        <v>0.60099093673907267</v>
      </c>
      <c r="Q49" s="40">
        <f>P48+(0.5*O49)</f>
        <v>0.50028026702421791</v>
      </c>
      <c r="R49" s="40">
        <f t="shared" si="18"/>
        <v>1883479.9640337569</v>
      </c>
      <c r="S49" s="40">
        <f t="shared" si="19"/>
        <v>0.44879988795643605</v>
      </c>
      <c r="T49" s="40">
        <f t="shared" si="20"/>
        <v>0.22452572778728491</v>
      </c>
    </row>
    <row r="50" spans="1:21" x14ac:dyDescent="0.2">
      <c r="A50" s="41">
        <v>4</v>
      </c>
      <c r="B50" s="42">
        <f>Calculations!Z8</f>
        <v>3490198.3456697203</v>
      </c>
      <c r="C50" s="43">
        <f t="shared" si="21"/>
        <v>868666.60000000009</v>
      </c>
      <c r="D50" s="40">
        <f>C50/$C$14</f>
        <v>0.19950717284227926</v>
      </c>
      <c r="E50" s="40">
        <f>E49+D50</f>
        <v>0.80049810958135192</v>
      </c>
      <c r="F50" s="40">
        <f>E49+(0.5*D50)</f>
        <v>0.7007445231602123</v>
      </c>
      <c r="G50" s="40">
        <f t="shared" si="15"/>
        <v>1558939.8744159639</v>
      </c>
      <c r="H50" s="40">
        <f t="shared" si="16"/>
        <v>0.44666225813502447</v>
      </c>
      <c r="I50" s="40">
        <f t="shared" si="17"/>
        <v>0.3129961310904914</v>
      </c>
      <c r="J50" s="39"/>
      <c r="L50" s="41">
        <v>4</v>
      </c>
      <c r="M50" s="42">
        <f>Calculations!AA8</f>
        <v>3489527.6684197607</v>
      </c>
      <c r="N50" s="43">
        <f t="shared" si="22"/>
        <v>868666.60000000009</v>
      </c>
      <c r="O50" s="40">
        <f>N50/$C$14</f>
        <v>0.19950717284227926</v>
      </c>
      <c r="P50" s="40">
        <f>P49+O50</f>
        <v>0.80049810958135192</v>
      </c>
      <c r="Q50" s="40">
        <f>P49+(0.5*O50)</f>
        <v>0.7007445231602123</v>
      </c>
      <c r="R50" s="40">
        <f t="shared" si="18"/>
        <v>1558640.3082010173</v>
      </c>
      <c r="S50" s="40">
        <f t="shared" si="19"/>
        <v>0.44666225813502447</v>
      </c>
      <c r="T50" s="40">
        <f t="shared" si="20"/>
        <v>0.3129961310904914</v>
      </c>
    </row>
    <row r="51" spans="1:21" x14ac:dyDescent="0.2">
      <c r="A51" s="41">
        <v>5</v>
      </c>
      <c r="B51" s="42">
        <f>Calculations!Z9</f>
        <v>2570325.8146801265</v>
      </c>
      <c r="C51" s="43">
        <f t="shared" si="21"/>
        <v>868643.6</v>
      </c>
      <c r="D51" s="40">
        <f>C51/$C$14</f>
        <v>0.19950189041864813</v>
      </c>
      <c r="E51" s="40">
        <f>E50+D51</f>
        <v>1</v>
      </c>
      <c r="F51" s="40">
        <f>E50+(0.5*D51)</f>
        <v>0.90024905479067596</v>
      </c>
      <c r="G51" s="40">
        <f t="shared" si="15"/>
        <v>1148052.3335273508</v>
      </c>
      <c r="H51" s="40">
        <f t="shared" si="16"/>
        <v>0.44665634487673866</v>
      </c>
      <c r="I51" s="40">
        <f t="shared" si="17"/>
        <v>0.40210195229154216</v>
      </c>
      <c r="J51" s="39"/>
      <c r="L51" s="41">
        <v>5</v>
      </c>
      <c r="M51" s="42">
        <f>Calculations!AA9</f>
        <v>2570034.1170031847</v>
      </c>
      <c r="N51" s="43">
        <f t="shared" si="22"/>
        <v>868643.6</v>
      </c>
      <c r="O51" s="40">
        <f>N51/$C$14</f>
        <v>0.19950189041864813</v>
      </c>
      <c r="P51" s="40">
        <f>P50+O51</f>
        <v>1</v>
      </c>
      <c r="Q51" s="40">
        <f>P50+(0.5*O51)</f>
        <v>0.90024905479067596</v>
      </c>
      <c r="R51" s="40">
        <f t="shared" si="18"/>
        <v>1147922.044909159</v>
      </c>
      <c r="S51" s="40">
        <f t="shared" si="19"/>
        <v>0.44665634487673866</v>
      </c>
      <c r="T51" s="40">
        <f t="shared" si="20"/>
        <v>0.40210195229154216</v>
      </c>
    </row>
    <row r="52" spans="1:21" x14ac:dyDescent="0.2">
      <c r="A52" s="39" t="s">
        <v>9</v>
      </c>
      <c r="B52" s="42">
        <f>AVERAGE(B47:B51)</f>
        <v>4260999.3768530488</v>
      </c>
      <c r="C52" s="43">
        <f>SUM(C47:C51)</f>
        <v>4354062</v>
      </c>
      <c r="D52" s="40"/>
      <c r="E52" s="40"/>
      <c r="F52" s="40"/>
      <c r="G52" s="40">
        <f t="shared" si="15"/>
        <v>0</v>
      </c>
      <c r="H52" s="40">
        <f t="shared" si="16"/>
        <v>0</v>
      </c>
      <c r="I52" s="40">
        <f t="shared" si="17"/>
        <v>0</v>
      </c>
      <c r="J52" s="39"/>
      <c r="L52" s="39" t="s">
        <v>9</v>
      </c>
      <c r="M52" s="42">
        <f>AVERAGE(M47:M51)</f>
        <v>4260095.5543694925</v>
      </c>
      <c r="N52" s="43">
        <f>SUM(N47:N51)</f>
        <v>4354062</v>
      </c>
      <c r="O52" s="40"/>
      <c r="P52" s="40"/>
      <c r="Q52" s="40"/>
      <c r="R52" s="40">
        <f t="shared" si="18"/>
        <v>0</v>
      </c>
      <c r="S52" s="40">
        <f t="shared" si="19"/>
        <v>0</v>
      </c>
      <c r="T52" s="40">
        <f t="shared" si="20"/>
        <v>0</v>
      </c>
    </row>
    <row r="53" spans="1:21" x14ac:dyDescent="0.2">
      <c r="A53" s="39"/>
      <c r="B53" s="39"/>
      <c r="C53" s="39"/>
      <c r="D53" s="39"/>
      <c r="E53" s="39"/>
      <c r="F53" s="39"/>
      <c r="G53" s="39"/>
      <c r="H53" s="39"/>
      <c r="I53" s="39"/>
      <c r="J53" s="39"/>
      <c r="L53" s="39"/>
      <c r="M53" s="39"/>
      <c r="N53" s="39"/>
      <c r="O53" s="39"/>
      <c r="P53" s="39"/>
      <c r="Q53" s="39"/>
      <c r="R53" s="39"/>
      <c r="S53" s="39"/>
      <c r="T53" s="39"/>
    </row>
    <row r="54" spans="1:21" x14ac:dyDescent="0.2">
      <c r="A54" s="39" t="s">
        <v>75</v>
      </c>
      <c r="B54" s="196">
        <f>LINEST(G47:G51,H47:I51,0)</f>
        <v>-4278976.6237540226</v>
      </c>
      <c r="C54" s="39"/>
      <c r="D54" s="39"/>
      <c r="E54" s="39"/>
      <c r="F54" s="39"/>
      <c r="G54" s="39"/>
      <c r="H54" s="40"/>
      <c r="I54" s="40"/>
      <c r="J54" s="39"/>
      <c r="L54" s="39" t="s">
        <v>75</v>
      </c>
      <c r="M54" s="196">
        <f>LINEST(R47:R51,S47:T51,0)</f>
        <v>-4277429.1680745678</v>
      </c>
      <c r="N54" s="39"/>
      <c r="O54" s="39"/>
      <c r="P54" s="39"/>
      <c r="Q54" s="39"/>
      <c r="R54" s="39"/>
      <c r="S54" s="40"/>
      <c r="T54" s="40"/>
    </row>
    <row r="55" spans="1:21" ht="13.5" thickBot="1" x14ac:dyDescent="0.25">
      <c r="A55" s="39"/>
      <c r="B55" s="196"/>
      <c r="C55" s="39"/>
      <c r="D55" s="39"/>
      <c r="E55" s="39"/>
      <c r="F55" s="39"/>
      <c r="G55" s="39"/>
      <c r="H55" s="40"/>
      <c r="I55" s="40"/>
      <c r="J55" s="39"/>
      <c r="L55" s="39"/>
      <c r="M55" s="196"/>
      <c r="N55" s="39"/>
      <c r="O55" s="39"/>
      <c r="P55" s="39"/>
      <c r="Q55" s="39"/>
      <c r="R55" s="39"/>
      <c r="S55" s="40"/>
      <c r="T55" s="40"/>
    </row>
    <row r="56" spans="1:21" x14ac:dyDescent="0.2">
      <c r="A56" s="270" t="s">
        <v>76</v>
      </c>
      <c r="B56" s="271">
        <f>B54</f>
        <v>-4278976.6237540226</v>
      </c>
      <c r="C56" s="272" t="s">
        <v>192</v>
      </c>
      <c r="D56" s="273"/>
      <c r="E56" s="273"/>
      <c r="F56" s="274"/>
      <c r="G56" s="273"/>
      <c r="H56" s="273"/>
      <c r="I56" s="273"/>
      <c r="J56" s="274"/>
      <c r="L56" s="270" t="s">
        <v>76</v>
      </c>
      <c r="M56" s="271">
        <f>M54</f>
        <v>-4277429.1680745678</v>
      </c>
      <c r="N56" s="272" t="s">
        <v>192</v>
      </c>
      <c r="O56" s="273"/>
      <c r="P56" s="273"/>
      <c r="Q56" s="274"/>
      <c r="R56" s="273"/>
      <c r="S56" s="273"/>
      <c r="T56" s="273"/>
      <c r="U56" s="274"/>
    </row>
    <row r="57" spans="1:21" x14ac:dyDescent="0.2">
      <c r="A57" s="275" t="s">
        <v>77</v>
      </c>
      <c r="B57" s="276">
        <f>-B56/B52</f>
        <v>1.0042190212461968</v>
      </c>
      <c r="C57" s="277"/>
      <c r="D57" s="278"/>
      <c r="E57" s="278"/>
      <c r="F57" s="278"/>
      <c r="G57" s="278"/>
      <c r="H57" s="278"/>
      <c r="I57" s="278"/>
      <c r="J57" s="279"/>
      <c r="L57" s="275" t="s">
        <v>77</v>
      </c>
      <c r="M57" s="276">
        <f>-M56/M52</f>
        <v>1.0040688321385882</v>
      </c>
      <c r="N57" s="277"/>
      <c r="O57" s="278"/>
      <c r="P57" s="278"/>
      <c r="Q57" s="278"/>
      <c r="R57" s="278"/>
      <c r="S57" s="278"/>
      <c r="T57" s="278"/>
      <c r="U57" s="279"/>
    </row>
    <row r="58" spans="1:21" ht="13.5" thickBot="1" x14ac:dyDescent="0.25">
      <c r="A58" s="280" t="s">
        <v>193</v>
      </c>
      <c r="B58" s="281"/>
      <c r="C58" s="281"/>
      <c r="D58" s="281"/>
      <c r="E58" s="281"/>
      <c r="F58" s="281"/>
      <c r="G58" s="269"/>
      <c r="H58" s="282">
        <f>B57</f>
        <v>1.0042190212461968</v>
      </c>
      <c r="I58" s="283" t="s">
        <v>78</v>
      </c>
      <c r="J58" s="284"/>
      <c r="L58" s="280" t="s">
        <v>193</v>
      </c>
      <c r="M58" s="281"/>
      <c r="N58" s="281"/>
      <c r="O58" s="281"/>
      <c r="P58" s="281"/>
      <c r="Q58" s="281"/>
      <c r="R58" s="269"/>
      <c r="S58" s="282">
        <f>M57</f>
        <v>1.0040688321385882</v>
      </c>
      <c r="T58" s="283" t="s">
        <v>78</v>
      </c>
      <c r="U58" s="284"/>
    </row>
    <row r="61" spans="1:21" x14ac:dyDescent="0.2">
      <c r="A61" s="286" t="s">
        <v>266</v>
      </c>
    </row>
    <row r="62" spans="1:21" x14ac:dyDescent="0.2">
      <c r="A62" s="44" t="s">
        <v>196</v>
      </c>
      <c r="B62" s="45"/>
      <c r="C62" s="45"/>
      <c r="D62" s="45"/>
      <c r="E62" s="45"/>
      <c r="F62" s="45"/>
      <c r="G62" s="45"/>
      <c r="H62" s="45"/>
      <c r="I62" s="45"/>
      <c r="J62" s="45"/>
      <c r="L62" s="44" t="s">
        <v>197</v>
      </c>
      <c r="M62" s="45"/>
      <c r="N62" s="45"/>
      <c r="O62" s="45"/>
      <c r="P62" s="45"/>
      <c r="Q62" s="45"/>
      <c r="R62" s="45"/>
      <c r="S62" s="45"/>
      <c r="T62" s="45"/>
    </row>
    <row r="63" spans="1:21" x14ac:dyDescent="0.2">
      <c r="A63" s="37"/>
      <c r="B63" s="37" t="s">
        <v>63</v>
      </c>
      <c r="C63" s="37"/>
      <c r="D63" s="38" t="s">
        <v>64</v>
      </c>
      <c r="E63" s="38"/>
      <c r="F63" s="38" t="s">
        <v>65</v>
      </c>
      <c r="G63" s="38"/>
      <c r="H63" s="37"/>
      <c r="I63" s="37"/>
      <c r="J63" s="39"/>
      <c r="L63" s="37"/>
      <c r="M63" s="37" t="s">
        <v>63</v>
      </c>
      <c r="N63" s="37"/>
      <c r="O63" s="38" t="s">
        <v>64</v>
      </c>
      <c r="P63" s="38"/>
      <c r="Q63" s="38" t="s">
        <v>65</v>
      </c>
      <c r="R63" s="38"/>
      <c r="S63" s="37"/>
      <c r="T63" s="37"/>
    </row>
    <row r="64" spans="1:21" x14ac:dyDescent="0.2">
      <c r="A64" s="37" t="s">
        <v>66</v>
      </c>
      <c r="B64" s="37" t="s">
        <v>207</v>
      </c>
      <c r="C64" s="37" t="s">
        <v>67</v>
      </c>
      <c r="D64" s="38" t="s">
        <v>68</v>
      </c>
      <c r="E64" s="38" t="s">
        <v>69</v>
      </c>
      <c r="F64" s="38" t="s">
        <v>70</v>
      </c>
      <c r="G64" s="38" t="s">
        <v>71</v>
      </c>
      <c r="H64" s="38" t="s">
        <v>72</v>
      </c>
      <c r="I64" s="38" t="s">
        <v>73</v>
      </c>
      <c r="J64" s="39"/>
      <c r="L64" s="37" t="s">
        <v>66</v>
      </c>
      <c r="M64" s="37" t="s">
        <v>207</v>
      </c>
      <c r="N64" s="37" t="s">
        <v>67</v>
      </c>
      <c r="O64" s="38" t="s">
        <v>68</v>
      </c>
      <c r="P64" s="38" t="s">
        <v>69</v>
      </c>
      <c r="Q64" s="38" t="s">
        <v>70</v>
      </c>
      <c r="R64" s="38" t="s">
        <v>71</v>
      </c>
      <c r="S64" s="38" t="s">
        <v>72</v>
      </c>
      <c r="T64" s="38" t="s">
        <v>73</v>
      </c>
    </row>
    <row r="65" spans="1:21" x14ac:dyDescent="0.2">
      <c r="A65" s="39"/>
      <c r="B65" s="39"/>
      <c r="C65" s="39"/>
      <c r="D65" s="40"/>
      <c r="E65" s="49">
        <v>0</v>
      </c>
      <c r="F65" s="40" t="s">
        <v>74</v>
      </c>
      <c r="G65" s="38"/>
      <c r="H65" s="38"/>
      <c r="I65" s="38"/>
      <c r="J65" s="39"/>
      <c r="L65" s="39"/>
      <c r="M65" s="39"/>
      <c r="N65" s="39"/>
      <c r="O65" s="40"/>
      <c r="P65" s="49">
        <v>0</v>
      </c>
      <c r="Q65" s="40" t="s">
        <v>74</v>
      </c>
      <c r="R65" s="38"/>
      <c r="S65" s="38"/>
      <c r="T65" s="38"/>
    </row>
    <row r="66" spans="1:21" x14ac:dyDescent="0.2">
      <c r="A66" s="41">
        <v>1</v>
      </c>
      <c r="B66" s="42">
        <f>Calculations!AC5</f>
        <v>280668.45300831477</v>
      </c>
      <c r="C66" s="43">
        <f>C9</f>
        <v>860202.6</v>
      </c>
      <c r="D66" s="40">
        <f>C66/$C$14</f>
        <v>0.19756324094604072</v>
      </c>
      <c r="E66" s="40">
        <f>E65+D66</f>
        <v>0.19756324094604072</v>
      </c>
      <c r="F66" s="40">
        <f>E65+(0.5*D66)</f>
        <v>9.878162047302036E-2</v>
      </c>
      <c r="G66" s="40">
        <f t="shared" ref="G66:G71" si="23">SQRT(D66)*B66</f>
        <v>124751.75727489685</v>
      </c>
      <c r="H66" s="40">
        <f t="shared" ref="H66:H71" si="24">SQRT(D66)</f>
        <v>0.44448086679410703</v>
      </c>
      <c r="I66" s="40">
        <f t="shared" ref="I66:I71" si="25">F66*SQRT(D66)</f>
        <v>4.3906540291174599E-2</v>
      </c>
      <c r="J66" s="39"/>
      <c r="L66" s="41">
        <v>1</v>
      </c>
      <c r="M66" s="42">
        <f>Calculations!AD5</f>
        <v>280598.96116147703</v>
      </c>
      <c r="N66" s="43">
        <f>C66</f>
        <v>860202.6</v>
      </c>
      <c r="O66" s="40">
        <f>N66/$C$14</f>
        <v>0.19756324094604072</v>
      </c>
      <c r="P66" s="40">
        <f>P65+O66</f>
        <v>0.19756324094604072</v>
      </c>
      <c r="Q66" s="40">
        <f>P65+(0.5*O66)</f>
        <v>9.878162047302036E-2</v>
      </c>
      <c r="R66" s="40">
        <f t="shared" ref="R66:R71" si="26">SQRT(O66)*M66</f>
        <v>124720.86947857928</v>
      </c>
      <c r="S66" s="40">
        <f t="shared" ref="S66:S71" si="27">SQRT(O66)</f>
        <v>0.44448086679410703</v>
      </c>
      <c r="T66" s="40">
        <f t="shared" ref="T66:T71" si="28">Q66*SQRT(O66)</f>
        <v>4.3906540291174599E-2</v>
      </c>
    </row>
    <row r="67" spans="1:21" x14ac:dyDescent="0.2">
      <c r="A67" s="41">
        <v>2</v>
      </c>
      <c r="B67" s="42">
        <f>Calculations!AC6</f>
        <v>240453.63471375001</v>
      </c>
      <c r="C67" s="43">
        <f t="shared" ref="C67:C70" si="29">C10</f>
        <v>879548.20000000007</v>
      </c>
      <c r="D67" s="40">
        <f>C67/$C$14</f>
        <v>0.20200635636332237</v>
      </c>
      <c r="E67" s="40">
        <f>E66+D67</f>
        <v>0.39956959730936309</v>
      </c>
      <c r="F67" s="40">
        <f>E66+(0.5*D67)</f>
        <v>0.29856641912770188</v>
      </c>
      <c r="G67" s="40">
        <f t="shared" si="23"/>
        <v>108072.16802768606</v>
      </c>
      <c r="H67" s="40">
        <f t="shared" si="24"/>
        <v>0.44945117239064175</v>
      </c>
      <c r="I67" s="40">
        <f t="shared" si="25"/>
        <v>0.13419102711342135</v>
      </c>
      <c r="J67" s="39"/>
      <c r="L67" s="41">
        <v>2</v>
      </c>
      <c r="M67" s="42">
        <f>Calculations!AD6</f>
        <v>240406.30847474415</v>
      </c>
      <c r="N67" s="43">
        <f t="shared" ref="N67:N70" si="30">C67</f>
        <v>879548.20000000007</v>
      </c>
      <c r="O67" s="40">
        <f>N67/$C$14</f>
        <v>0.20200635636332237</v>
      </c>
      <c r="P67" s="40">
        <f>P66+O67</f>
        <v>0.39956959730936309</v>
      </c>
      <c r="Q67" s="40">
        <f>P66+(0.5*O67)</f>
        <v>0.29856641912770188</v>
      </c>
      <c r="R67" s="40">
        <f t="shared" si="26"/>
        <v>108050.89719408003</v>
      </c>
      <c r="S67" s="40">
        <f t="shared" si="27"/>
        <v>0.44945117239064175</v>
      </c>
      <c r="T67" s="40">
        <f t="shared" si="28"/>
        <v>0.13419102711342135</v>
      </c>
    </row>
    <row r="68" spans="1:21" x14ac:dyDescent="0.2">
      <c r="A68" s="41">
        <v>3</v>
      </c>
      <c r="B68" s="42">
        <f>Calculations!AC7</f>
        <v>208416.00270027123</v>
      </c>
      <c r="C68" s="43">
        <f t="shared" si="29"/>
        <v>877001</v>
      </c>
      <c r="D68" s="40">
        <f>C68/$C$14</f>
        <v>0.20142133942970955</v>
      </c>
      <c r="E68" s="40">
        <f>E67+D68</f>
        <v>0.60099093673907267</v>
      </c>
      <c r="F68" s="40">
        <f>E67+(0.5*D68)</f>
        <v>0.50028026702421791</v>
      </c>
      <c r="G68" s="40">
        <f t="shared" si="23"/>
        <v>93537.078660209998</v>
      </c>
      <c r="H68" s="40">
        <f t="shared" si="24"/>
        <v>0.44879988795643605</v>
      </c>
      <c r="I68" s="40">
        <f t="shared" si="25"/>
        <v>0.22452572778728491</v>
      </c>
      <c r="J68" s="39"/>
      <c r="L68" s="41">
        <v>3</v>
      </c>
      <c r="M68" s="42">
        <f>Calculations!AD7</f>
        <v>208381.0692431237</v>
      </c>
      <c r="N68" s="43">
        <f t="shared" si="30"/>
        <v>877001</v>
      </c>
      <c r="O68" s="40">
        <f>N68/$C$14</f>
        <v>0.20142133942970955</v>
      </c>
      <c r="P68" s="40">
        <f>P67+O68</f>
        <v>0.60099093673907267</v>
      </c>
      <c r="Q68" s="40">
        <f>P67+(0.5*O68)</f>
        <v>0.50028026702421791</v>
      </c>
      <c r="R68" s="40">
        <f t="shared" si="26"/>
        <v>93521.40052855626</v>
      </c>
      <c r="S68" s="40">
        <f t="shared" si="27"/>
        <v>0.44879988795643605</v>
      </c>
      <c r="T68" s="40">
        <f t="shared" si="28"/>
        <v>0.22452572778728491</v>
      </c>
    </row>
    <row r="69" spans="1:21" x14ac:dyDescent="0.2">
      <c r="A69" s="41">
        <v>4</v>
      </c>
      <c r="B69" s="42">
        <f>Calculations!AC8</f>
        <v>183647.67976984504</v>
      </c>
      <c r="C69" s="43">
        <f t="shared" si="29"/>
        <v>868666.60000000009</v>
      </c>
      <c r="D69" s="40">
        <f>C69/$C$14</f>
        <v>0.19950717284227926</v>
      </c>
      <c r="E69" s="40">
        <f>E68+D69</f>
        <v>0.80049810958135192</v>
      </c>
      <c r="F69" s="40">
        <f>E68+(0.5*D69)</f>
        <v>0.7007445231602123</v>
      </c>
      <c r="G69" s="40">
        <f t="shared" si="23"/>
        <v>82028.487347256843</v>
      </c>
      <c r="H69" s="40">
        <f t="shared" si="24"/>
        <v>0.44666225813502447</v>
      </c>
      <c r="I69" s="40">
        <f t="shared" si="25"/>
        <v>0.3129961310904914</v>
      </c>
      <c r="J69" s="39"/>
      <c r="L69" s="41">
        <v>4</v>
      </c>
      <c r="M69" s="42">
        <f>Calculations!AD8</f>
        <v>183621.04115532851</v>
      </c>
      <c r="N69" s="43">
        <f t="shared" si="30"/>
        <v>868666.60000000009</v>
      </c>
      <c r="O69" s="40">
        <f>N69/$C$14</f>
        <v>0.19950717284227926</v>
      </c>
      <c r="P69" s="40">
        <f>P68+O69</f>
        <v>0.80049810958135192</v>
      </c>
      <c r="Q69" s="40">
        <f>P68+(0.5*O69)</f>
        <v>0.7007445231602123</v>
      </c>
      <c r="R69" s="40">
        <f t="shared" si="26"/>
        <v>82016.5888835433</v>
      </c>
      <c r="S69" s="40">
        <f t="shared" si="27"/>
        <v>0.44666225813502447</v>
      </c>
      <c r="T69" s="40">
        <f t="shared" si="28"/>
        <v>0.3129961310904914</v>
      </c>
    </row>
    <row r="70" spans="1:21" x14ac:dyDescent="0.2">
      <c r="A70" s="41">
        <v>5</v>
      </c>
      <c r="B70" s="42">
        <f>Calculations!AC9</f>
        <v>158790.37898704645</v>
      </c>
      <c r="C70" s="43">
        <f t="shared" si="29"/>
        <v>868643.6</v>
      </c>
      <c r="D70" s="40">
        <f>C70/$C$14</f>
        <v>0.19950189041864813</v>
      </c>
      <c r="E70" s="40">
        <f>E69+D70</f>
        <v>1</v>
      </c>
      <c r="F70" s="40">
        <f>E69+(0.5*D70)</f>
        <v>0.90024905479067596</v>
      </c>
      <c r="G70" s="40">
        <f t="shared" si="23"/>
        <v>70924.730279946263</v>
      </c>
      <c r="H70" s="40">
        <f t="shared" si="24"/>
        <v>0.44665634487673866</v>
      </c>
      <c r="I70" s="40">
        <f t="shared" si="25"/>
        <v>0.40210195229154216</v>
      </c>
      <c r="J70" s="39"/>
      <c r="L70" s="41">
        <v>5</v>
      </c>
      <c r="M70" s="42">
        <f>Calculations!AD9</f>
        <v>158777.43444820639</v>
      </c>
      <c r="N70" s="43">
        <f t="shared" si="30"/>
        <v>868643.6</v>
      </c>
      <c r="O70" s="40">
        <f>N70/$C$14</f>
        <v>0.19950189041864813</v>
      </c>
      <c r="P70" s="40">
        <f>P69+O70</f>
        <v>1</v>
      </c>
      <c r="Q70" s="40">
        <f>P69+(0.5*O70)</f>
        <v>0.90024905479067596</v>
      </c>
      <c r="R70" s="40">
        <f t="shared" si="26"/>
        <v>70918.948519541838</v>
      </c>
      <c r="S70" s="40">
        <f t="shared" si="27"/>
        <v>0.44665634487673866</v>
      </c>
      <c r="T70" s="40">
        <f t="shared" si="28"/>
        <v>0.40210195229154216</v>
      </c>
    </row>
    <row r="71" spans="1:21" x14ac:dyDescent="0.2">
      <c r="A71" s="39" t="s">
        <v>9</v>
      </c>
      <c r="B71" s="42">
        <f>AVERAGE(B66:B70)</f>
        <v>214395.22983584547</v>
      </c>
      <c r="C71" s="43">
        <f>SUM(C66:C70)</f>
        <v>4354062</v>
      </c>
      <c r="D71" s="40"/>
      <c r="E71" s="40"/>
      <c r="F71" s="40"/>
      <c r="G71" s="40">
        <f t="shared" si="23"/>
        <v>0</v>
      </c>
      <c r="H71" s="40">
        <f t="shared" si="24"/>
        <v>0</v>
      </c>
      <c r="I71" s="40">
        <f t="shared" si="25"/>
        <v>0</v>
      </c>
      <c r="J71" s="39"/>
      <c r="L71" s="39" t="s">
        <v>9</v>
      </c>
      <c r="M71" s="42">
        <f>AVERAGE(M66:M70)</f>
        <v>214356.96289657598</v>
      </c>
      <c r="N71" s="43">
        <f>SUM(N66:N70)</f>
        <v>4354062</v>
      </c>
      <c r="O71" s="40"/>
      <c r="P71" s="40"/>
      <c r="Q71" s="40"/>
      <c r="R71" s="40">
        <f t="shared" si="26"/>
        <v>0</v>
      </c>
      <c r="S71" s="40">
        <f t="shared" si="27"/>
        <v>0</v>
      </c>
      <c r="T71" s="40">
        <f t="shared" si="28"/>
        <v>0</v>
      </c>
    </row>
    <row r="72" spans="1:21" x14ac:dyDescent="0.2">
      <c r="A72" s="39"/>
      <c r="B72" s="39"/>
      <c r="C72" s="39"/>
      <c r="D72" s="39"/>
      <c r="E72" s="39"/>
      <c r="F72" s="39"/>
      <c r="G72" s="39"/>
      <c r="H72" s="39"/>
      <c r="I72" s="39"/>
      <c r="J72" s="39"/>
      <c r="L72" s="39"/>
      <c r="M72" s="39"/>
      <c r="N72" s="39"/>
      <c r="O72" s="39"/>
      <c r="P72" s="39"/>
      <c r="Q72" s="39"/>
      <c r="R72" s="39"/>
      <c r="S72" s="39"/>
      <c r="T72" s="39"/>
    </row>
    <row r="73" spans="1:21" x14ac:dyDescent="0.2">
      <c r="A73" s="39" t="s">
        <v>75</v>
      </c>
      <c r="B73" s="196">
        <f>LINEST(G66:G70,H66:I70,0)</f>
        <v>-149818.67468994527</v>
      </c>
      <c r="C73" s="39"/>
      <c r="D73" s="39"/>
      <c r="E73" s="39"/>
      <c r="F73" s="39"/>
      <c r="G73" s="39"/>
      <c r="H73" s="40"/>
      <c r="I73" s="40"/>
      <c r="J73" s="39"/>
      <c r="L73" s="39" t="s">
        <v>75</v>
      </c>
      <c r="M73" s="196">
        <f>LINEST(R66:R70,S66:T70,0)</f>
        <v>-149752.02902661596</v>
      </c>
      <c r="N73" s="39"/>
      <c r="O73" s="39"/>
      <c r="P73" s="39"/>
      <c r="Q73" s="39"/>
      <c r="R73" s="39"/>
      <c r="S73" s="40"/>
      <c r="T73" s="40"/>
    </row>
    <row r="74" spans="1:21" ht="13.5" thickBot="1" x14ac:dyDescent="0.25">
      <c r="A74" s="39"/>
      <c r="B74" s="196"/>
      <c r="C74" s="39"/>
      <c r="D74" s="39"/>
      <c r="E74" s="39"/>
      <c r="F74" s="39"/>
      <c r="G74" s="39"/>
      <c r="H74" s="40"/>
      <c r="I74" s="40"/>
      <c r="J74" s="39"/>
      <c r="L74" s="39"/>
      <c r="M74" s="196"/>
      <c r="N74" s="39"/>
      <c r="O74" s="39"/>
      <c r="P74" s="39"/>
      <c r="Q74" s="39"/>
      <c r="R74" s="39"/>
      <c r="S74" s="40"/>
      <c r="T74" s="40"/>
    </row>
    <row r="75" spans="1:21" x14ac:dyDescent="0.2">
      <c r="A75" s="270" t="s">
        <v>76</v>
      </c>
      <c r="B75" s="271">
        <f>B73</f>
        <v>-149818.67468994527</v>
      </c>
      <c r="C75" s="272" t="s">
        <v>192</v>
      </c>
      <c r="D75" s="273"/>
      <c r="E75" s="273"/>
      <c r="F75" s="274"/>
      <c r="G75" s="273"/>
      <c r="H75" s="273"/>
      <c r="I75" s="273"/>
      <c r="J75" s="274"/>
      <c r="L75" s="270" t="s">
        <v>76</v>
      </c>
      <c r="M75" s="271">
        <f>M73</f>
        <v>-149752.02902661596</v>
      </c>
      <c r="N75" s="272" t="s">
        <v>192</v>
      </c>
      <c r="O75" s="273"/>
      <c r="P75" s="273"/>
      <c r="Q75" s="274"/>
      <c r="R75" s="273"/>
      <c r="S75" s="273"/>
      <c r="T75" s="273"/>
      <c r="U75" s="274"/>
    </row>
    <row r="76" spans="1:21" x14ac:dyDescent="0.2">
      <c r="A76" s="275" t="s">
        <v>77</v>
      </c>
      <c r="B76" s="276">
        <f>-B75/B71</f>
        <v>0.69879667940679424</v>
      </c>
      <c r="C76" s="277"/>
      <c r="D76" s="278"/>
      <c r="E76" s="278"/>
      <c r="F76" s="278"/>
      <c r="G76" s="278"/>
      <c r="H76" s="278"/>
      <c r="I76" s="278"/>
      <c r="J76" s="279"/>
      <c r="L76" s="275" t="s">
        <v>77</v>
      </c>
      <c r="M76" s="276">
        <f>-M75/M71</f>
        <v>0.69861051865559909</v>
      </c>
      <c r="N76" s="277"/>
      <c r="O76" s="278"/>
      <c r="P76" s="278"/>
      <c r="Q76" s="278"/>
      <c r="R76" s="278"/>
      <c r="S76" s="278"/>
      <c r="T76" s="278"/>
      <c r="U76" s="279"/>
    </row>
    <row r="77" spans="1:21" ht="13.5" thickBot="1" x14ac:dyDescent="0.25">
      <c r="A77" s="280" t="s">
        <v>193</v>
      </c>
      <c r="B77" s="281"/>
      <c r="C77" s="281"/>
      <c r="D77" s="281"/>
      <c r="E77" s="281"/>
      <c r="F77" s="281"/>
      <c r="G77" s="269"/>
      <c r="H77" s="282">
        <f>B76</f>
        <v>0.69879667940679424</v>
      </c>
      <c r="I77" s="283" t="s">
        <v>78</v>
      </c>
      <c r="J77" s="284"/>
      <c r="L77" s="280" t="s">
        <v>193</v>
      </c>
      <c r="M77" s="281"/>
      <c r="N77" s="281"/>
      <c r="O77" s="281"/>
      <c r="P77" s="281"/>
      <c r="Q77" s="281"/>
      <c r="R77" s="269"/>
      <c r="S77" s="282">
        <f>M76</f>
        <v>0.69861051865559909</v>
      </c>
      <c r="T77" s="283" t="s">
        <v>78</v>
      </c>
      <c r="U77" s="284"/>
    </row>
    <row r="81" spans="1:21" x14ac:dyDescent="0.2">
      <c r="A81" s="44" t="s">
        <v>201</v>
      </c>
      <c r="B81" s="45"/>
      <c r="C81" s="45"/>
      <c r="D81" s="45"/>
      <c r="E81" s="45"/>
      <c r="F81" s="45"/>
      <c r="G81" s="45"/>
      <c r="H81" s="45"/>
      <c r="I81" s="45"/>
      <c r="J81" s="45"/>
      <c r="L81" s="44" t="s">
        <v>202</v>
      </c>
      <c r="M81" s="45"/>
      <c r="N81" s="45"/>
      <c r="O81" s="45"/>
      <c r="P81" s="45"/>
      <c r="Q81" s="45"/>
      <c r="R81" s="45"/>
      <c r="S81" s="45"/>
      <c r="T81" s="45"/>
    </row>
    <row r="82" spans="1:21" x14ac:dyDescent="0.2">
      <c r="A82" s="37"/>
      <c r="B82" s="37" t="s">
        <v>63</v>
      </c>
      <c r="C82" s="37"/>
      <c r="D82" s="38" t="s">
        <v>64</v>
      </c>
      <c r="E82" s="38"/>
      <c r="F82" s="38" t="s">
        <v>65</v>
      </c>
      <c r="G82" s="38"/>
      <c r="H82" s="37"/>
      <c r="I82" s="37"/>
      <c r="J82" s="39"/>
      <c r="L82" s="37"/>
      <c r="M82" s="37" t="s">
        <v>63</v>
      </c>
      <c r="N82" s="37"/>
      <c r="O82" s="38" t="s">
        <v>64</v>
      </c>
      <c r="P82" s="38"/>
      <c r="Q82" s="38" t="s">
        <v>65</v>
      </c>
      <c r="R82" s="38"/>
      <c r="S82" s="37"/>
      <c r="T82" s="37"/>
    </row>
    <row r="83" spans="1:21" x14ac:dyDescent="0.2">
      <c r="A83" s="37" t="s">
        <v>66</v>
      </c>
      <c r="B83" s="37" t="s">
        <v>207</v>
      </c>
      <c r="C83" s="37" t="s">
        <v>67</v>
      </c>
      <c r="D83" s="38" t="s">
        <v>68</v>
      </c>
      <c r="E83" s="38" t="s">
        <v>69</v>
      </c>
      <c r="F83" s="38" t="s">
        <v>70</v>
      </c>
      <c r="G83" s="38" t="s">
        <v>71</v>
      </c>
      <c r="H83" s="38" t="s">
        <v>72</v>
      </c>
      <c r="I83" s="38" t="s">
        <v>73</v>
      </c>
      <c r="J83" s="39"/>
      <c r="L83" s="37" t="s">
        <v>66</v>
      </c>
      <c r="M83" s="37" t="s">
        <v>207</v>
      </c>
      <c r="N83" s="37" t="s">
        <v>67</v>
      </c>
      <c r="O83" s="38" t="s">
        <v>68</v>
      </c>
      <c r="P83" s="38" t="s">
        <v>69</v>
      </c>
      <c r="Q83" s="38" t="s">
        <v>70</v>
      </c>
      <c r="R83" s="38" t="s">
        <v>71</v>
      </c>
      <c r="S83" s="38" t="s">
        <v>72</v>
      </c>
      <c r="T83" s="38" t="s">
        <v>73</v>
      </c>
    </row>
    <row r="84" spans="1:21" x14ac:dyDescent="0.2">
      <c r="A84" s="39"/>
      <c r="B84" s="39"/>
      <c r="C84" s="39"/>
      <c r="D84" s="40"/>
      <c r="E84" s="49">
        <v>0</v>
      </c>
      <c r="F84" s="40" t="s">
        <v>74</v>
      </c>
      <c r="G84" s="38"/>
      <c r="H84" s="38"/>
      <c r="I84" s="38"/>
      <c r="J84" s="39"/>
      <c r="L84" s="39"/>
      <c r="M84" s="39"/>
      <c r="N84" s="39"/>
      <c r="O84" s="40"/>
      <c r="P84" s="49">
        <v>0</v>
      </c>
      <c r="Q84" s="40" t="s">
        <v>74</v>
      </c>
      <c r="R84" s="38"/>
      <c r="S84" s="38"/>
      <c r="T84" s="38"/>
    </row>
    <row r="85" spans="1:21" x14ac:dyDescent="0.2">
      <c r="A85" s="41">
        <v>1</v>
      </c>
      <c r="B85" s="42">
        <f>Calculations!AI5</f>
        <v>2482230.1067829616</v>
      </c>
      <c r="C85" s="43">
        <f>C66</f>
        <v>860202.6</v>
      </c>
      <c r="D85" s="40">
        <f>C85/$C$14</f>
        <v>0.19756324094604072</v>
      </c>
      <c r="E85" s="40">
        <f>E84+D85</f>
        <v>0.19756324094604072</v>
      </c>
      <c r="F85" s="40">
        <f>E84+(0.5*D85)</f>
        <v>9.878162047302036E-2</v>
      </c>
      <c r="G85" s="40">
        <f t="shared" ref="G85:G90" si="31">SQRT(D85)*B85</f>
        <v>1103303.7894453197</v>
      </c>
      <c r="H85" s="40">
        <f t="shared" ref="H85:H90" si="32">SQRT(D85)</f>
        <v>0.44448086679410703</v>
      </c>
      <c r="I85" s="40">
        <f t="shared" ref="I85:I90" si="33">F85*SQRT(D85)</f>
        <v>4.3906540291174599E-2</v>
      </c>
      <c r="J85" s="39"/>
      <c r="L85" s="41">
        <v>1</v>
      </c>
      <c r="M85" s="42">
        <f>Calculations!AJ5</f>
        <v>2481702.3770469436</v>
      </c>
      <c r="N85" s="43">
        <f>C85</f>
        <v>860202.6</v>
      </c>
      <c r="O85" s="40">
        <f>N85/$C$14</f>
        <v>0.19756324094604072</v>
      </c>
      <c r="P85" s="40">
        <f>P84+O85</f>
        <v>0.19756324094604072</v>
      </c>
      <c r="Q85" s="40">
        <f>P84+(0.5*O85)</f>
        <v>9.878162047302036E-2</v>
      </c>
      <c r="R85" s="40">
        <f t="shared" ref="R85:R90" si="34">SQRT(O85)*M85</f>
        <v>1103069.2236748214</v>
      </c>
      <c r="S85" s="40">
        <f t="shared" ref="S85:S90" si="35">SQRT(O85)</f>
        <v>0.44448086679410703</v>
      </c>
      <c r="T85" s="40">
        <f t="shared" ref="T85:T90" si="36">Q85*SQRT(O85)</f>
        <v>4.3906540291174599E-2</v>
      </c>
    </row>
    <row r="86" spans="1:21" x14ac:dyDescent="0.2">
      <c r="A86" s="41">
        <v>2</v>
      </c>
      <c r="B86" s="42">
        <f>Calculations!AI6</f>
        <v>2209905.7665877831</v>
      </c>
      <c r="C86" s="43">
        <f t="shared" ref="C86:C89" si="37">C67</f>
        <v>879548.20000000007</v>
      </c>
      <c r="D86" s="40">
        <f>C86/$C$14</f>
        <v>0.20200635636332237</v>
      </c>
      <c r="E86" s="40">
        <f>E85+D86</f>
        <v>0.39956959730936309</v>
      </c>
      <c r="F86" s="40">
        <f>E85+(0.5*D86)</f>
        <v>0.29856641912770188</v>
      </c>
      <c r="G86" s="40">
        <f t="shared" si="31"/>
        <v>993244.737665719</v>
      </c>
      <c r="H86" s="40">
        <f t="shared" si="32"/>
        <v>0.44945117239064175</v>
      </c>
      <c r="I86" s="40">
        <f t="shared" si="33"/>
        <v>0.13419102711342135</v>
      </c>
      <c r="J86" s="39"/>
      <c r="L86" s="41">
        <v>2</v>
      </c>
      <c r="M86" s="42">
        <f>Calculations!AJ6</f>
        <v>2209526.50369523</v>
      </c>
      <c r="N86" s="43">
        <f t="shared" ref="N86:N89" si="38">C86</f>
        <v>879548.20000000007</v>
      </c>
      <c r="O86" s="40">
        <f>N86/$C$14</f>
        <v>0.20200635636332237</v>
      </c>
      <c r="P86" s="40">
        <f>P85+O86</f>
        <v>0.39956959730936309</v>
      </c>
      <c r="Q86" s="40">
        <f>P85+(0.5*O86)</f>
        <v>0.29856641912770188</v>
      </c>
      <c r="R86" s="40">
        <f t="shared" si="34"/>
        <v>993074.27751401672</v>
      </c>
      <c r="S86" s="40">
        <f t="shared" si="35"/>
        <v>0.44945117239064175</v>
      </c>
      <c r="T86" s="40">
        <f t="shared" si="36"/>
        <v>0.13419102711342135</v>
      </c>
    </row>
    <row r="87" spans="1:21" x14ac:dyDescent="0.2">
      <c r="A87" s="41">
        <v>3</v>
      </c>
      <c r="B87" s="42">
        <f>Calculations!AI7</f>
        <v>1952487.8028903273</v>
      </c>
      <c r="C87" s="43">
        <f t="shared" si="37"/>
        <v>877001</v>
      </c>
      <c r="D87" s="40">
        <f>C87/$C$14</f>
        <v>0.20142133942970955</v>
      </c>
      <c r="E87" s="40">
        <f>E86+D87</f>
        <v>0.60099093673907267</v>
      </c>
      <c r="F87" s="40">
        <f>E86+(0.5*D87)</f>
        <v>0.50028026702421791</v>
      </c>
      <c r="G87" s="40">
        <f t="shared" si="31"/>
        <v>876276.30717348692</v>
      </c>
      <c r="H87" s="40">
        <f t="shared" si="32"/>
        <v>0.44879988795643605</v>
      </c>
      <c r="I87" s="40">
        <f t="shared" si="33"/>
        <v>0.22452572778728491</v>
      </c>
      <c r="J87" s="39"/>
      <c r="L87" s="41">
        <v>3</v>
      </c>
      <c r="M87" s="42">
        <f>Calculations!AJ7</f>
        <v>1952203.1122951619</v>
      </c>
      <c r="N87" s="43">
        <f t="shared" si="38"/>
        <v>877001</v>
      </c>
      <c r="O87" s="40">
        <f>N87/$C$14</f>
        <v>0.20142133942970955</v>
      </c>
      <c r="P87" s="40">
        <f>P86+O87</f>
        <v>0.60099093673907267</v>
      </c>
      <c r="Q87" s="40">
        <f>P86+(0.5*O87)</f>
        <v>0.50028026702421791</v>
      </c>
      <c r="R87" s="40">
        <f t="shared" si="34"/>
        <v>876148.53806627437</v>
      </c>
      <c r="S87" s="40">
        <f t="shared" si="35"/>
        <v>0.44879988795643605</v>
      </c>
      <c r="T87" s="40">
        <f t="shared" si="36"/>
        <v>0.22452572778728491</v>
      </c>
    </row>
    <row r="88" spans="1:21" x14ac:dyDescent="0.2">
      <c r="A88" s="41">
        <v>4</v>
      </c>
      <c r="B88" s="42">
        <f>Calculations!AI8</f>
        <v>1749533.859046628</v>
      </c>
      <c r="C88" s="43">
        <f t="shared" si="37"/>
        <v>868666.60000000009</v>
      </c>
      <c r="D88" s="40">
        <f>C88/$C$14</f>
        <v>0.19950717284227926</v>
      </c>
      <c r="E88" s="40">
        <f>E87+D88</f>
        <v>0.80049810958135192</v>
      </c>
      <c r="F88" s="40">
        <f>E87+(0.5*D88)</f>
        <v>0.7007445231602123</v>
      </c>
      <c r="G88" s="40">
        <f t="shared" si="31"/>
        <v>781450.74416545045</v>
      </c>
      <c r="H88" s="40">
        <f t="shared" si="32"/>
        <v>0.44666225813502447</v>
      </c>
      <c r="I88" s="40">
        <f t="shared" si="33"/>
        <v>0.3129961310904914</v>
      </c>
      <c r="J88" s="39"/>
      <c r="L88" s="41">
        <v>4</v>
      </c>
      <c r="M88" s="42">
        <f>Calculations!AJ8</f>
        <v>1749305.5391197102</v>
      </c>
      <c r="N88" s="43">
        <f t="shared" si="38"/>
        <v>868666.60000000009</v>
      </c>
      <c r="O88" s="40">
        <f>N88/$C$14</f>
        <v>0.19950717284227926</v>
      </c>
      <c r="P88" s="40">
        <f>P87+O88</f>
        <v>0.80049810958135192</v>
      </c>
      <c r="Q88" s="40">
        <f>P87+(0.5*O88)</f>
        <v>0.7007445231602123</v>
      </c>
      <c r="R88" s="40">
        <f t="shared" si="34"/>
        <v>781348.76227131614</v>
      </c>
      <c r="S88" s="40">
        <f t="shared" si="35"/>
        <v>0.44666225813502447</v>
      </c>
      <c r="T88" s="40">
        <f t="shared" si="36"/>
        <v>0.3129961310904914</v>
      </c>
    </row>
    <row r="89" spans="1:21" x14ac:dyDescent="0.2">
      <c r="A89" s="41">
        <v>5</v>
      </c>
      <c r="B89" s="42">
        <f>Calculations!AI9</f>
        <v>1542664.7872725008</v>
      </c>
      <c r="C89" s="43">
        <f t="shared" si="37"/>
        <v>868643.6</v>
      </c>
      <c r="D89" s="40">
        <f>C89/$C$14</f>
        <v>0.19950189041864813</v>
      </c>
      <c r="E89" s="40">
        <f>E88+D89</f>
        <v>1</v>
      </c>
      <c r="F89" s="40">
        <f>E88+(0.5*D89)</f>
        <v>0.90024905479067596</v>
      </c>
      <c r="G89" s="40">
        <f t="shared" si="31"/>
        <v>689041.01525318681</v>
      </c>
      <c r="H89" s="40">
        <f t="shared" si="32"/>
        <v>0.44665634487673866</v>
      </c>
      <c r="I89" s="40">
        <f t="shared" si="33"/>
        <v>0.40210195229154216</v>
      </c>
      <c r="J89" s="39"/>
      <c r="L89" s="41">
        <v>5</v>
      </c>
      <c r="M89" s="42">
        <f>Calculations!AJ9</f>
        <v>1542549.456372817</v>
      </c>
      <c r="N89" s="43">
        <f t="shared" si="38"/>
        <v>868643.6</v>
      </c>
      <c r="O89" s="40">
        <f>N89/$C$14</f>
        <v>0.19950189041864813</v>
      </c>
      <c r="P89" s="40">
        <f>P88+O89</f>
        <v>1</v>
      </c>
      <c r="Q89" s="40">
        <f>P88+(0.5*O89)</f>
        <v>0.90024905479067596</v>
      </c>
      <c r="R89" s="40">
        <f t="shared" si="34"/>
        <v>688989.50197508268</v>
      </c>
      <c r="S89" s="40">
        <f t="shared" si="35"/>
        <v>0.44665634487673866</v>
      </c>
      <c r="T89" s="40">
        <f t="shared" si="36"/>
        <v>0.40210195229154216</v>
      </c>
    </row>
    <row r="90" spans="1:21" x14ac:dyDescent="0.2">
      <c r="A90" s="39" t="s">
        <v>9</v>
      </c>
      <c r="B90" s="42">
        <f>AVERAGE(B85:B89)</f>
        <v>1987364.4645160399</v>
      </c>
      <c r="C90" s="43">
        <f>SUM(C85:C89)</f>
        <v>4354062</v>
      </c>
      <c r="D90" s="40"/>
      <c r="E90" s="40"/>
      <c r="F90" s="40"/>
      <c r="G90" s="40">
        <f t="shared" si="31"/>
        <v>0</v>
      </c>
      <c r="H90" s="40">
        <f t="shared" si="32"/>
        <v>0</v>
      </c>
      <c r="I90" s="40">
        <f t="shared" si="33"/>
        <v>0</v>
      </c>
      <c r="J90" s="39"/>
      <c r="L90" s="39" t="s">
        <v>9</v>
      </c>
      <c r="M90" s="42">
        <f>AVERAGE(M85:M89)</f>
        <v>1987057.3977059722</v>
      </c>
      <c r="N90" s="43">
        <f>SUM(N85:N89)</f>
        <v>4354062</v>
      </c>
      <c r="O90" s="40"/>
      <c r="P90" s="40"/>
      <c r="Q90" s="40"/>
      <c r="R90" s="40">
        <f t="shared" si="34"/>
        <v>0</v>
      </c>
      <c r="S90" s="40">
        <f t="shared" si="35"/>
        <v>0</v>
      </c>
      <c r="T90" s="40">
        <f t="shared" si="36"/>
        <v>0</v>
      </c>
    </row>
    <row r="91" spans="1:21" x14ac:dyDescent="0.2">
      <c r="A91" s="39"/>
      <c r="B91" s="39"/>
      <c r="C91" s="39"/>
      <c r="D91" s="39"/>
      <c r="E91" s="39"/>
      <c r="F91" s="39"/>
      <c r="G91" s="39"/>
      <c r="H91" s="39"/>
      <c r="I91" s="39"/>
      <c r="J91" s="39"/>
      <c r="L91" s="39"/>
      <c r="M91" s="39"/>
      <c r="N91" s="39"/>
      <c r="O91" s="39"/>
      <c r="P91" s="39"/>
      <c r="Q91" s="39"/>
      <c r="R91" s="39"/>
      <c r="S91" s="39"/>
      <c r="T91" s="39"/>
    </row>
    <row r="92" spans="1:21" x14ac:dyDescent="0.2">
      <c r="A92" s="39" t="s">
        <v>75</v>
      </c>
      <c r="B92" s="196">
        <f>LINEST(G85:G89,H85:I89,0)</f>
        <v>-1166483.636662896</v>
      </c>
      <c r="C92" s="39"/>
      <c r="D92" s="39"/>
      <c r="E92" s="39"/>
      <c r="F92" s="39"/>
      <c r="G92" s="39"/>
      <c r="H92" s="40"/>
      <c r="I92" s="40"/>
      <c r="J92" s="39"/>
      <c r="L92" s="39" t="s">
        <v>75</v>
      </c>
      <c r="M92" s="196">
        <f>LINEST(R85:R89,S85:T89,0)</f>
        <v>-1165997.4571211659</v>
      </c>
      <c r="N92" s="39"/>
      <c r="O92" s="39"/>
      <c r="P92" s="39"/>
      <c r="Q92" s="39"/>
      <c r="R92" s="39"/>
      <c r="S92" s="40"/>
      <c r="T92" s="40"/>
    </row>
    <row r="93" spans="1:21" ht="13.5" thickBot="1" x14ac:dyDescent="0.25">
      <c r="A93" s="39"/>
      <c r="B93" s="196"/>
      <c r="C93" s="39"/>
      <c r="D93" s="39"/>
      <c r="E93" s="39"/>
      <c r="F93" s="39"/>
      <c r="G93" s="39"/>
      <c r="H93" s="40"/>
      <c r="I93" s="40"/>
      <c r="J93" s="39"/>
      <c r="L93" s="39"/>
      <c r="M93" s="196"/>
      <c r="N93" s="39"/>
      <c r="O93" s="39"/>
      <c r="P93" s="39"/>
      <c r="Q93" s="39"/>
      <c r="R93" s="39"/>
      <c r="S93" s="40"/>
      <c r="T93" s="40"/>
    </row>
    <row r="94" spans="1:21" x14ac:dyDescent="0.2">
      <c r="A94" s="270" t="s">
        <v>76</v>
      </c>
      <c r="B94" s="271">
        <f>B92</f>
        <v>-1166483.636662896</v>
      </c>
      <c r="C94" s="272" t="s">
        <v>192</v>
      </c>
      <c r="D94" s="273"/>
      <c r="E94" s="273"/>
      <c r="F94" s="274"/>
      <c r="G94" s="273"/>
      <c r="H94" s="273"/>
      <c r="I94" s="273"/>
      <c r="J94" s="274"/>
      <c r="L94" s="270" t="s">
        <v>76</v>
      </c>
      <c r="M94" s="271">
        <f>M92</f>
        <v>-1165997.4571211659</v>
      </c>
      <c r="N94" s="272" t="s">
        <v>192</v>
      </c>
      <c r="O94" s="273"/>
      <c r="P94" s="273"/>
      <c r="Q94" s="274"/>
      <c r="R94" s="273"/>
      <c r="S94" s="273"/>
      <c r="T94" s="273"/>
      <c r="U94" s="274"/>
    </row>
    <row r="95" spans="1:21" x14ac:dyDescent="0.2">
      <c r="A95" s="275" t="s">
        <v>77</v>
      </c>
      <c r="B95" s="276">
        <f>-B94/B90</f>
        <v>0.58695003231174125</v>
      </c>
      <c r="C95" s="277"/>
      <c r="D95" s="278"/>
      <c r="E95" s="278"/>
      <c r="F95" s="278"/>
      <c r="G95" s="278"/>
      <c r="H95" s="278"/>
      <c r="I95" s="278"/>
      <c r="J95" s="279"/>
      <c r="L95" s="275" t="s">
        <v>77</v>
      </c>
      <c r="M95" s="276">
        <f>-M94/M90</f>
        <v>0.58679606259350758</v>
      </c>
      <c r="N95" s="277"/>
      <c r="O95" s="278"/>
      <c r="P95" s="278"/>
      <c r="Q95" s="278"/>
      <c r="R95" s="278"/>
      <c r="S95" s="278"/>
      <c r="T95" s="278"/>
      <c r="U95" s="279"/>
    </row>
    <row r="96" spans="1:21" ht="13.5" thickBot="1" x14ac:dyDescent="0.25">
      <c r="A96" s="280" t="s">
        <v>193</v>
      </c>
      <c r="B96" s="281"/>
      <c r="C96" s="281"/>
      <c r="D96" s="281"/>
      <c r="E96" s="281"/>
      <c r="F96" s="281"/>
      <c r="G96" s="269"/>
      <c r="H96" s="282">
        <f>B95</f>
        <v>0.58695003231174125</v>
      </c>
      <c r="I96" s="283" t="s">
        <v>78</v>
      </c>
      <c r="J96" s="284"/>
      <c r="L96" s="280" t="s">
        <v>193</v>
      </c>
      <c r="M96" s="281"/>
      <c r="N96" s="281"/>
      <c r="O96" s="281"/>
      <c r="P96" s="281"/>
      <c r="Q96" s="281"/>
      <c r="R96" s="269"/>
      <c r="S96" s="282">
        <f>M95</f>
        <v>0.58679606259350758</v>
      </c>
      <c r="T96" s="283" t="s">
        <v>78</v>
      </c>
      <c r="U96" s="284"/>
    </row>
    <row r="100" spans="1:20" x14ac:dyDescent="0.2">
      <c r="A100" s="44" t="s">
        <v>203</v>
      </c>
      <c r="B100" s="45"/>
      <c r="C100" s="45"/>
      <c r="D100" s="45"/>
      <c r="E100" s="45"/>
      <c r="F100" s="45"/>
      <c r="G100" s="45"/>
      <c r="H100" s="45"/>
      <c r="I100" s="45"/>
      <c r="J100" s="45"/>
      <c r="L100" s="44" t="s">
        <v>204</v>
      </c>
      <c r="M100" s="45"/>
      <c r="N100" s="45"/>
      <c r="O100" s="45"/>
      <c r="P100" s="45"/>
      <c r="Q100" s="45"/>
      <c r="R100" s="45"/>
      <c r="S100" s="45"/>
      <c r="T100" s="45"/>
    </row>
    <row r="101" spans="1:20" x14ac:dyDescent="0.2">
      <c r="A101" s="37"/>
      <c r="B101" s="37" t="s">
        <v>63</v>
      </c>
      <c r="C101" s="37"/>
      <c r="D101" s="38" t="s">
        <v>64</v>
      </c>
      <c r="E101" s="38"/>
      <c r="F101" s="38" t="s">
        <v>65</v>
      </c>
      <c r="G101" s="38"/>
      <c r="H101" s="37"/>
      <c r="I101" s="37"/>
      <c r="J101" s="39"/>
      <c r="L101" s="37"/>
      <c r="M101" s="37" t="s">
        <v>63</v>
      </c>
      <c r="N101" s="37"/>
      <c r="O101" s="38" t="s">
        <v>64</v>
      </c>
      <c r="P101" s="38"/>
      <c r="Q101" s="38" t="s">
        <v>65</v>
      </c>
      <c r="R101" s="38"/>
      <c r="S101" s="37"/>
      <c r="T101" s="37"/>
    </row>
    <row r="102" spans="1:20" x14ac:dyDescent="0.2">
      <c r="A102" s="37" t="s">
        <v>66</v>
      </c>
      <c r="B102" s="37" t="s">
        <v>207</v>
      </c>
      <c r="C102" s="37" t="s">
        <v>67</v>
      </c>
      <c r="D102" s="38" t="s">
        <v>68</v>
      </c>
      <c r="E102" s="38" t="s">
        <v>69</v>
      </c>
      <c r="F102" s="38" t="s">
        <v>70</v>
      </c>
      <c r="G102" s="38" t="s">
        <v>71</v>
      </c>
      <c r="H102" s="38" t="s">
        <v>72</v>
      </c>
      <c r="I102" s="38" t="s">
        <v>73</v>
      </c>
      <c r="J102" s="39"/>
      <c r="L102" s="37" t="s">
        <v>66</v>
      </c>
      <c r="M102" s="37" t="s">
        <v>207</v>
      </c>
      <c r="N102" s="37" t="s">
        <v>67</v>
      </c>
      <c r="O102" s="38" t="s">
        <v>68</v>
      </c>
      <c r="P102" s="38" t="s">
        <v>69</v>
      </c>
      <c r="Q102" s="38" t="s">
        <v>70</v>
      </c>
      <c r="R102" s="38" t="s">
        <v>71</v>
      </c>
      <c r="S102" s="38" t="s">
        <v>72</v>
      </c>
      <c r="T102" s="38" t="s">
        <v>73</v>
      </c>
    </row>
    <row r="103" spans="1:20" x14ac:dyDescent="0.2">
      <c r="A103" s="39"/>
      <c r="B103" s="39"/>
      <c r="C103" s="39"/>
      <c r="D103" s="40"/>
      <c r="E103" s="49">
        <v>0</v>
      </c>
      <c r="F103" s="40" t="s">
        <v>74</v>
      </c>
      <c r="G103" s="38"/>
      <c r="H103" s="38"/>
      <c r="I103" s="38"/>
      <c r="J103" s="39"/>
      <c r="L103" s="39"/>
      <c r="M103" s="39"/>
      <c r="N103" s="39"/>
      <c r="O103" s="40"/>
      <c r="P103" s="49">
        <v>0</v>
      </c>
      <c r="Q103" s="40" t="s">
        <v>74</v>
      </c>
      <c r="R103" s="38"/>
      <c r="S103" s="38"/>
      <c r="T103" s="38"/>
    </row>
    <row r="104" spans="1:20" x14ac:dyDescent="0.2">
      <c r="A104" s="41">
        <v>1</v>
      </c>
      <c r="B104" s="42">
        <f>Calculations!AL5</f>
        <v>5174139.1601112504</v>
      </c>
      <c r="C104" s="43">
        <f>C85</f>
        <v>860202.6</v>
      </c>
      <c r="D104" s="40">
        <f>C104/$C$14</f>
        <v>0.19756324094604072</v>
      </c>
      <c r="E104" s="40">
        <f>E103+D104</f>
        <v>0.19756324094604072</v>
      </c>
      <c r="F104" s="40">
        <f>E103+(0.5*D104)</f>
        <v>9.878162047302036E-2</v>
      </c>
      <c r="G104" s="40">
        <f t="shared" ref="G104:G109" si="39">SQRT(D104)*B104</f>
        <v>2299805.8587995814</v>
      </c>
      <c r="H104" s="40">
        <f t="shared" ref="H104:H109" si="40">SQRT(D104)</f>
        <v>0.44448086679410703</v>
      </c>
      <c r="I104" s="40">
        <f t="shared" ref="I104:I109" si="41">F104*SQRT(D104)</f>
        <v>4.3906540291174599E-2</v>
      </c>
      <c r="J104" s="39"/>
      <c r="L104" s="41">
        <v>1</v>
      </c>
      <c r="M104" s="43">
        <f>Calculations!AM5</f>
        <v>5173206.2507723123</v>
      </c>
      <c r="N104" s="43">
        <f>C104</f>
        <v>860202.6</v>
      </c>
      <c r="O104" s="40">
        <f>N104/$C$14</f>
        <v>0.19756324094604072</v>
      </c>
      <c r="P104" s="40">
        <f>P103+O104</f>
        <v>0.19756324094604072</v>
      </c>
      <c r="Q104" s="40">
        <f>P103+(0.5*O104)</f>
        <v>9.878162047302036E-2</v>
      </c>
      <c r="R104" s="40">
        <f t="shared" ref="R104:R109" si="42">SQRT(O104)*M104</f>
        <v>2299391.1984479702</v>
      </c>
      <c r="S104" s="40">
        <f t="shared" ref="S104:S109" si="43">SQRT(O104)</f>
        <v>0.44448086679410703</v>
      </c>
      <c r="T104" s="40">
        <f t="shared" ref="T104:T109" si="44">Q104*SQRT(O104)</f>
        <v>4.3906540291174599E-2</v>
      </c>
    </row>
    <row r="105" spans="1:20" x14ac:dyDescent="0.2">
      <c r="A105" s="41">
        <v>2</v>
      </c>
      <c r="B105" s="42">
        <f>Calculations!AL6</f>
        <v>4748707.3824153868</v>
      </c>
      <c r="C105" s="43">
        <f t="shared" ref="C105:C108" si="45">C86</f>
        <v>879548.20000000007</v>
      </c>
      <c r="D105" s="40">
        <f>C105/$C$14</f>
        <v>0.20200635636332237</v>
      </c>
      <c r="E105" s="40">
        <f>E104+D105</f>
        <v>0.39956959730936309</v>
      </c>
      <c r="F105" s="40">
        <f>E104+(0.5*D105)</f>
        <v>0.29856641912770188</v>
      </c>
      <c r="G105" s="40">
        <f t="shared" si="39"/>
        <v>2134312.1003666911</v>
      </c>
      <c r="H105" s="40">
        <f t="shared" si="40"/>
        <v>0.44945117239064175</v>
      </c>
      <c r="I105" s="40">
        <f t="shared" si="41"/>
        <v>0.13419102711342135</v>
      </c>
      <c r="J105" s="39"/>
      <c r="L105" s="41">
        <v>2</v>
      </c>
      <c r="M105" s="43">
        <f>Calculations!AM6</f>
        <v>4748004.0840672683</v>
      </c>
      <c r="N105" s="43">
        <f t="shared" ref="N105:N108" si="46">C105</f>
        <v>879548.20000000007</v>
      </c>
      <c r="O105" s="40">
        <f>N105/$C$14</f>
        <v>0.20200635636332237</v>
      </c>
      <c r="P105" s="40">
        <f>P104+O105</f>
        <v>0.39956959730936309</v>
      </c>
      <c r="Q105" s="40">
        <f>P104+(0.5*O105)</f>
        <v>0.29856641912770188</v>
      </c>
      <c r="R105" s="40">
        <f t="shared" si="42"/>
        <v>2133996.002099589</v>
      </c>
      <c r="S105" s="40">
        <f t="shared" si="43"/>
        <v>0.44945117239064175</v>
      </c>
      <c r="T105" s="40">
        <f t="shared" si="44"/>
        <v>0.13419102711342135</v>
      </c>
    </row>
    <row r="106" spans="1:20" x14ac:dyDescent="0.2">
      <c r="A106" s="41">
        <v>3</v>
      </c>
      <c r="B106" s="42">
        <f>Calculations!AL7</f>
        <v>4282956.4734106036</v>
      </c>
      <c r="C106" s="43">
        <f t="shared" si="45"/>
        <v>877001</v>
      </c>
      <c r="D106" s="40">
        <f>C106/$C$14</f>
        <v>0.20142133942970955</v>
      </c>
      <c r="E106" s="40">
        <f>E105+D106</f>
        <v>0.60099093673907267</v>
      </c>
      <c r="F106" s="40">
        <f>E105+(0.5*D106)</f>
        <v>0.50028026702421791</v>
      </c>
      <c r="G106" s="40">
        <f t="shared" si="39"/>
        <v>1922190.3853889713</v>
      </c>
      <c r="H106" s="40">
        <f t="shared" si="40"/>
        <v>0.44879988795643605</v>
      </c>
      <c r="I106" s="40">
        <f t="shared" si="41"/>
        <v>0.22452572778728491</v>
      </c>
      <c r="J106" s="39"/>
      <c r="L106" s="41">
        <v>3</v>
      </c>
      <c r="M106" s="43">
        <f>Calculations!AM7</f>
        <v>4282423.1672859844</v>
      </c>
      <c r="N106" s="43">
        <f t="shared" si="46"/>
        <v>877001</v>
      </c>
      <c r="O106" s="40">
        <f>N106/$C$14</f>
        <v>0.20142133942970955</v>
      </c>
      <c r="P106" s="40">
        <f>P105+O106</f>
        <v>0.60099093673907267</v>
      </c>
      <c r="Q106" s="40">
        <f>P105+(0.5*O106)</f>
        <v>0.50028026702421791</v>
      </c>
      <c r="R106" s="40">
        <f t="shared" si="42"/>
        <v>1921951.0376599957</v>
      </c>
      <c r="S106" s="40">
        <f t="shared" si="43"/>
        <v>0.44879988795643605</v>
      </c>
      <c r="T106" s="40">
        <f t="shared" si="44"/>
        <v>0.22452572778728491</v>
      </c>
    </row>
    <row r="107" spans="1:20" x14ac:dyDescent="0.2">
      <c r="A107" s="41">
        <v>4</v>
      </c>
      <c r="B107" s="42">
        <f>Calculations!AL8</f>
        <v>3910407.578252187</v>
      </c>
      <c r="C107" s="43">
        <f t="shared" si="45"/>
        <v>868666.60000000009</v>
      </c>
      <c r="D107" s="40">
        <f>C107/$C$14</f>
        <v>0.19950717284227926</v>
      </c>
      <c r="E107" s="40">
        <f>E106+D107</f>
        <v>0.80049810958135192</v>
      </c>
      <c r="F107" s="40">
        <f>E106+(0.5*D107)</f>
        <v>0.7007445231602123</v>
      </c>
      <c r="G107" s="40">
        <f t="shared" si="39"/>
        <v>1746631.4791304343</v>
      </c>
      <c r="H107" s="40">
        <f t="shared" si="40"/>
        <v>0.44666225813502447</v>
      </c>
      <c r="I107" s="40">
        <f t="shared" si="41"/>
        <v>0.3129961310904914</v>
      </c>
      <c r="J107" s="39"/>
      <c r="L107" s="41">
        <v>4</v>
      </c>
      <c r="M107" s="43">
        <f>Calculations!AM8</f>
        <v>3909965.6872638003</v>
      </c>
      <c r="N107" s="43">
        <f t="shared" si="46"/>
        <v>868666.60000000009</v>
      </c>
      <c r="O107" s="40">
        <f>N107/$C$14</f>
        <v>0.19950717284227926</v>
      </c>
      <c r="P107" s="40">
        <f>P106+O107</f>
        <v>0.80049810958135192</v>
      </c>
      <c r="Q107" s="40">
        <f>P106+(0.5*O107)</f>
        <v>0.7007445231602123</v>
      </c>
      <c r="R107" s="40">
        <f t="shared" si="42"/>
        <v>1746434.103103712</v>
      </c>
      <c r="S107" s="40">
        <f t="shared" si="43"/>
        <v>0.44666225813502447</v>
      </c>
      <c r="T107" s="40">
        <f t="shared" si="44"/>
        <v>0.3129961310904914</v>
      </c>
    </row>
    <row r="108" spans="1:20" x14ac:dyDescent="0.2">
      <c r="A108" s="41">
        <v>5</v>
      </c>
      <c r="B108" s="42">
        <f>Calculations!AL9</f>
        <v>3537431.033488878</v>
      </c>
      <c r="C108" s="43">
        <f t="shared" si="45"/>
        <v>868643.6</v>
      </c>
      <c r="D108" s="40">
        <f>C108/$C$14</f>
        <v>0.19950189041864813</v>
      </c>
      <c r="E108" s="40">
        <f>E107+D108</f>
        <v>1</v>
      </c>
      <c r="F108" s="40">
        <f>E107+(0.5*D108)</f>
        <v>0.90024905479067596</v>
      </c>
      <c r="G108" s="40">
        <f t="shared" si="39"/>
        <v>1580016.0156716865</v>
      </c>
      <c r="H108" s="40">
        <f t="shared" si="40"/>
        <v>0.44665634487673866</v>
      </c>
      <c r="I108" s="40">
        <f t="shared" si="41"/>
        <v>0.40210195229154216</v>
      </c>
      <c r="J108" s="39"/>
      <c r="L108" s="41">
        <v>5</v>
      </c>
      <c r="M108" s="43">
        <f>Calculations!AM9</f>
        <v>3537196.9761838298</v>
      </c>
      <c r="N108" s="43">
        <f t="shared" si="46"/>
        <v>868643.6</v>
      </c>
      <c r="O108" s="40">
        <f>N108/$C$14</f>
        <v>0.19950189041864813</v>
      </c>
      <c r="P108" s="40">
        <f>P107+O108</f>
        <v>1</v>
      </c>
      <c r="Q108" s="40">
        <f>P107+(0.5*O108)</f>
        <v>0.90024905479067596</v>
      </c>
      <c r="R108" s="40">
        <f t="shared" si="42"/>
        <v>1579911.4724913219</v>
      </c>
      <c r="S108" s="40">
        <f t="shared" si="43"/>
        <v>0.44665634487673866</v>
      </c>
      <c r="T108" s="40">
        <f t="shared" si="44"/>
        <v>0.40210195229154216</v>
      </c>
    </row>
    <row r="109" spans="1:20" x14ac:dyDescent="0.2">
      <c r="A109" s="39" t="s">
        <v>9</v>
      </c>
      <c r="B109" s="42">
        <f>AVERAGE(B104:B108)</f>
        <v>4330728.3255356606</v>
      </c>
      <c r="C109" s="43">
        <f>SUM(C104:C108)</f>
        <v>4354062</v>
      </c>
      <c r="D109" s="40"/>
      <c r="E109" s="40"/>
      <c r="F109" s="40"/>
      <c r="G109" s="40">
        <f t="shared" si="39"/>
        <v>0</v>
      </c>
      <c r="H109" s="40">
        <f t="shared" si="40"/>
        <v>0</v>
      </c>
      <c r="I109" s="40">
        <f t="shared" si="41"/>
        <v>0</v>
      </c>
      <c r="J109" s="39"/>
      <c r="L109" s="39" t="s">
        <v>9</v>
      </c>
      <c r="M109" s="42">
        <f>AVERAGE(M104:M108)</f>
        <v>4330159.2331146393</v>
      </c>
      <c r="N109" s="43">
        <f>SUM(N104:N108)</f>
        <v>4354062</v>
      </c>
      <c r="O109" s="40"/>
      <c r="P109" s="40"/>
      <c r="Q109" s="40"/>
      <c r="R109" s="40">
        <f t="shared" si="42"/>
        <v>0</v>
      </c>
      <c r="S109" s="40">
        <f t="shared" si="43"/>
        <v>0</v>
      </c>
      <c r="T109" s="40">
        <f t="shared" si="44"/>
        <v>0</v>
      </c>
    </row>
    <row r="110" spans="1:20" x14ac:dyDescent="0.2">
      <c r="A110" s="39"/>
      <c r="B110" s="39"/>
      <c r="C110" s="39"/>
      <c r="D110" s="39"/>
      <c r="E110" s="39"/>
      <c r="F110" s="39"/>
      <c r="G110" s="39"/>
      <c r="H110" s="39"/>
      <c r="I110" s="39"/>
      <c r="J110" s="39"/>
      <c r="L110" s="39"/>
      <c r="M110" s="39"/>
      <c r="N110" s="39"/>
      <c r="O110" s="39"/>
      <c r="P110" s="39"/>
      <c r="Q110" s="39"/>
      <c r="R110" s="39"/>
      <c r="S110" s="39"/>
      <c r="T110" s="39"/>
    </row>
    <row r="111" spans="1:20" x14ac:dyDescent="0.2">
      <c r="A111" s="39" t="s">
        <v>75</v>
      </c>
      <c r="B111" s="196">
        <f>LINEST(G104:G108,H104:I108,0)</f>
        <v>-2050558.5573269404</v>
      </c>
      <c r="C111" s="39"/>
      <c r="D111" s="39"/>
      <c r="E111" s="39"/>
      <c r="F111" s="39"/>
      <c r="G111" s="39"/>
      <c r="H111" s="40"/>
      <c r="I111" s="40"/>
      <c r="J111" s="39"/>
      <c r="L111" s="39" t="s">
        <v>75</v>
      </c>
      <c r="M111" s="196">
        <f>LINEST(R104:R108,S104:T108,0)</f>
        <v>-2049731.6958254988</v>
      </c>
      <c r="N111" s="39"/>
      <c r="O111" s="39"/>
      <c r="P111" s="39"/>
      <c r="Q111" s="39"/>
      <c r="R111" s="39"/>
      <c r="S111" s="40"/>
      <c r="T111" s="40"/>
    </row>
    <row r="112" spans="1:20" ht="13.5" thickBot="1" x14ac:dyDescent="0.25">
      <c r="A112" s="39"/>
      <c r="B112" s="196"/>
      <c r="C112" s="39"/>
      <c r="D112" s="39"/>
      <c r="E112" s="39"/>
      <c r="F112" s="39"/>
      <c r="G112" s="39"/>
      <c r="H112" s="40"/>
      <c r="I112" s="40"/>
      <c r="J112" s="39"/>
      <c r="L112" s="39"/>
      <c r="M112" s="196"/>
      <c r="N112" s="39"/>
      <c r="O112" s="39"/>
      <c r="P112" s="39"/>
      <c r="Q112" s="39"/>
      <c r="R112" s="39"/>
      <c r="S112" s="40"/>
      <c r="T112" s="40"/>
    </row>
    <row r="113" spans="1:21" x14ac:dyDescent="0.2">
      <c r="A113" s="270" t="s">
        <v>76</v>
      </c>
      <c r="B113" s="271">
        <f>B111</f>
        <v>-2050558.5573269404</v>
      </c>
      <c r="C113" s="272" t="s">
        <v>192</v>
      </c>
      <c r="D113" s="273"/>
      <c r="E113" s="273"/>
      <c r="F113" s="274"/>
      <c r="G113" s="273"/>
      <c r="H113" s="273"/>
      <c r="I113" s="273"/>
      <c r="J113" s="274"/>
      <c r="L113" s="270" t="s">
        <v>76</v>
      </c>
      <c r="M113" s="271">
        <f>M111</f>
        <v>-2049731.6958254988</v>
      </c>
      <c r="N113" s="272" t="s">
        <v>192</v>
      </c>
      <c r="O113" s="273"/>
      <c r="P113" s="273"/>
      <c r="Q113" s="274"/>
      <c r="R113" s="273"/>
      <c r="S113" s="273"/>
      <c r="T113" s="273"/>
      <c r="U113" s="274"/>
    </row>
    <row r="114" spans="1:21" x14ac:dyDescent="0.2">
      <c r="A114" s="275" t="s">
        <v>77</v>
      </c>
      <c r="B114" s="276">
        <f>-B113/B109</f>
        <v>0.47349046238621079</v>
      </c>
      <c r="C114" s="277"/>
      <c r="D114" s="278"/>
      <c r="E114" s="278"/>
      <c r="F114" s="278"/>
      <c r="G114" s="278"/>
      <c r="H114" s="278"/>
      <c r="I114" s="278"/>
      <c r="J114" s="279"/>
      <c r="L114" s="275" t="s">
        <v>77</v>
      </c>
      <c r="M114" s="276">
        <f>-M113/M109</f>
        <v>0.47336173694267308</v>
      </c>
      <c r="N114" s="277"/>
      <c r="O114" s="278"/>
      <c r="P114" s="278"/>
      <c r="Q114" s="278"/>
      <c r="R114" s="278"/>
      <c r="S114" s="278"/>
      <c r="T114" s="278"/>
      <c r="U114" s="279"/>
    </row>
    <row r="115" spans="1:21" ht="13.5" thickBot="1" x14ac:dyDescent="0.25">
      <c r="A115" s="280" t="s">
        <v>193</v>
      </c>
      <c r="B115" s="281"/>
      <c r="C115" s="281"/>
      <c r="D115" s="281"/>
      <c r="E115" s="281"/>
      <c r="F115" s="281"/>
      <c r="G115" s="269"/>
      <c r="H115" s="282">
        <f>B114</f>
        <v>0.47349046238621079</v>
      </c>
      <c r="I115" s="283" t="s">
        <v>78</v>
      </c>
      <c r="J115" s="284"/>
      <c r="L115" s="280" t="s">
        <v>193</v>
      </c>
      <c r="M115" s="281"/>
      <c r="N115" s="281"/>
      <c r="O115" s="281"/>
      <c r="P115" s="281"/>
      <c r="Q115" s="281"/>
      <c r="R115" s="269"/>
      <c r="S115" s="282">
        <f>M114</f>
        <v>0.47336173694267308</v>
      </c>
      <c r="T115" s="283" t="s">
        <v>78</v>
      </c>
      <c r="U115" s="284"/>
    </row>
  </sheetData>
  <hyperlinks>
    <hyperlink ref="A3"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III Tool Overview</vt:lpstr>
      <vt:lpstr>Notes </vt:lpstr>
      <vt:lpstr>Calculations</vt:lpstr>
      <vt:lpstr>Targeting</vt:lpstr>
      <vt:lpstr>Baseline_Data_2012</vt:lpstr>
      <vt:lpstr>Prevalence</vt:lpstr>
      <vt:lpstr>LookUpData_Pop</vt:lpstr>
      <vt:lpstr>RII</vt:lpstr>
      <vt:lpstr>'Notes '!_ftn1</vt:lpstr>
      <vt:lpstr>'Notes '!_ftnref1</vt:lpstr>
      <vt:lpstr>GeogList</vt:lpstr>
      <vt:lpstr>'III Tool Overview'!Print_Area</vt:lpstr>
    </vt:vector>
  </TitlesOfParts>
  <Company>NHS Health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rorym</dc:creator>
  <cp:lastModifiedBy>Martin Taulbut</cp:lastModifiedBy>
  <cp:lastPrinted>2014-10-07T14:04:10Z</cp:lastPrinted>
  <dcterms:created xsi:type="dcterms:W3CDTF">2013-07-26T16:30:20Z</dcterms:created>
  <dcterms:modified xsi:type="dcterms:W3CDTF">2014-10-23T09:59:55Z</dcterms:modified>
</cp:coreProperties>
</file>